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8355" windowHeight="7320" activeTab="0"/>
  </bookViews>
  <sheets>
    <sheet name="dem41" sheetId="1" r:id="rId1"/>
    <sheet name="share cal sheet" sheetId="2" r:id="rId2"/>
    <sheet name="trans_Municipal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0" hidden="1">'[4]DEMAND18'!#REF!</definedName>
    <definedName name="__123Graph_D" hidden="1">'[3]dem18'!#REF!</definedName>
    <definedName name="_xlnm._FilterDatabase" localSheetId="0" hidden="1">'dem41'!$A$21:$L$336</definedName>
    <definedName name="ahcap">'[2]dem2'!$D$646:$L$646</definedName>
    <definedName name="censusrec">#REF!</definedName>
    <definedName name="charged">#REF!</definedName>
    <definedName name="da">#REF!</definedName>
    <definedName name="dedrec2">'dem41'!$D$336:$L$336</definedName>
    <definedName name="ee">#REF!</definedName>
    <definedName name="election" localSheetId="0">'dem41'!#REF!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 localSheetId="0">'dem41'!#REF!</definedName>
    <definedName name="housing">#REF!</definedName>
    <definedName name="housingcap" localSheetId="0">'dem41'!#REF!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'dem41'!$K$334</definedName>
    <definedName name="np">#REF!</definedName>
    <definedName name="Nutrition">#REF!</definedName>
    <definedName name="oges" localSheetId="0">'dem41'!$D$230:$L$230</definedName>
    <definedName name="oges">#REF!</definedName>
    <definedName name="otdrec" localSheetId="0">'dem41'!#REF!</definedName>
    <definedName name="pension">#REF!</definedName>
    <definedName name="_xlnm.Print_Area" localSheetId="0">'dem41'!$A$1:$L$337</definedName>
    <definedName name="_xlnm.Print_Titles" localSheetId="0">'dem41'!$18:$21</definedName>
    <definedName name="pw" localSheetId="0">'dem41'!$D$63:$L$63</definedName>
    <definedName name="pw">#REF!</definedName>
    <definedName name="pwcap">#REF!</definedName>
    <definedName name="rec" localSheetId="0">'dem41'!#REF!</definedName>
    <definedName name="rec">#REF!</definedName>
    <definedName name="rec1" localSheetId="0">'dem41'!#REF!</definedName>
    <definedName name="rec1">#REF!</definedName>
    <definedName name="reform">#REF!</definedName>
    <definedName name="revise" localSheetId="0">'dem41'!#REF!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'dem41'!#REF!</definedName>
    <definedName name="swc">#REF!</definedName>
    <definedName name="tax" localSheetId="0">'dem41'!$D$42:$L$42</definedName>
    <definedName name="tax">#REF!</definedName>
    <definedName name="udhd" localSheetId="0">'dem41'!$D$208:$L$208</definedName>
    <definedName name="udhd">#REF!</definedName>
    <definedName name="udhdcap" localSheetId="0">'dem41'!#REF!</definedName>
    <definedName name="udhdrec" localSheetId="0">'dem41'!#REF!</definedName>
    <definedName name="udrec" localSheetId="0">'dem41'!#REF!</definedName>
    <definedName name="udroad" localSheetId="0">'dem41'!$D$224:$L$224</definedName>
    <definedName name="urbancap" localSheetId="0">'dem41'!$D$332:$L$332</definedName>
    <definedName name="urbancap">#REF!</definedName>
    <definedName name="urbanDevelopment" localSheetId="0">'dem41'!$E$16:$G$16</definedName>
    <definedName name="Voted" localSheetId="0">'dem41'!$E$16:$G$16</definedName>
    <definedName name="Voted">#REF!</definedName>
    <definedName name="water" localSheetId="0">'dem41'!$D$79:$L$79</definedName>
    <definedName name="water">#REF!</definedName>
    <definedName name="watercap" localSheetId="0">'dem41'!#REF!</definedName>
    <definedName name="watercap">#REF!</definedName>
    <definedName name="welfarecap">#REF!</definedName>
    <definedName name="Z_20AC3EE6_0FC9_11D5_8064_004005726899_.wvu.FilterData" localSheetId="0" hidden="1">'dem41'!$C$24:$C$337</definedName>
    <definedName name="Z_239EE218_578E_4317_BEED_14D5D7089E27_.wvu.Cols" localSheetId="0" hidden="1">'dem41'!#REF!</definedName>
    <definedName name="Z_239EE218_578E_4317_BEED_14D5D7089E27_.wvu.FilterData" localSheetId="0" hidden="1">'dem41'!$A$1:$L$337</definedName>
    <definedName name="Z_239EE218_578E_4317_BEED_14D5D7089E27_.wvu.PrintArea" localSheetId="0" hidden="1">'dem41'!$A$1:$L$337</definedName>
    <definedName name="Z_239EE218_578E_4317_BEED_14D5D7089E27_.wvu.PrintTitles" localSheetId="0" hidden="1">'dem41'!$19:$23</definedName>
    <definedName name="Z_302A3EA3_AE96_11D5_A646_0050BA3D7AFD_.wvu.Cols" localSheetId="0" hidden="1">'dem41'!#REF!</definedName>
    <definedName name="Z_302A3EA3_AE96_11D5_A646_0050BA3D7AFD_.wvu.FilterData" localSheetId="0" hidden="1">'dem41'!$A$1:$L$337</definedName>
    <definedName name="Z_302A3EA3_AE96_11D5_A646_0050BA3D7AFD_.wvu.PrintArea" localSheetId="0" hidden="1">'dem41'!$A$1:$L$337</definedName>
    <definedName name="Z_302A3EA3_AE96_11D5_A646_0050BA3D7AFD_.wvu.PrintTitles" localSheetId="0" hidden="1">'dem41'!$19:$23</definedName>
    <definedName name="Z_36DBA021_0ECB_11D4_8064_004005726899_.wvu.Cols" localSheetId="0" hidden="1">'dem41'!#REF!</definedName>
    <definedName name="Z_36DBA021_0ECB_11D4_8064_004005726899_.wvu.FilterData" localSheetId="0" hidden="1">'dem41'!$C$24:$C$337</definedName>
    <definedName name="Z_36DBA021_0ECB_11D4_8064_004005726899_.wvu.PrintArea" localSheetId="0" hidden="1">'dem41'!$A$2:$L$337</definedName>
    <definedName name="Z_36DBA021_0ECB_11D4_8064_004005726899_.wvu.PrintTitles" localSheetId="0" hidden="1">'dem41'!$19:$23</definedName>
    <definedName name="Z_93EBE921_AE91_11D5_8685_004005726899_.wvu.Cols" localSheetId="0" hidden="1">'dem41'!#REF!</definedName>
    <definedName name="Z_93EBE921_AE91_11D5_8685_004005726899_.wvu.FilterData" localSheetId="0" hidden="1">'dem41'!$C$24:$C$337</definedName>
    <definedName name="Z_93EBE921_AE91_11D5_8685_004005726899_.wvu.PrintArea" localSheetId="0" hidden="1">'dem41'!$A$1:$L$337</definedName>
    <definedName name="Z_93EBE921_AE91_11D5_8685_004005726899_.wvu.PrintTitles" localSheetId="0" hidden="1">'dem41'!$19:$23</definedName>
    <definedName name="Z_94DA79C1_0FDE_11D5_9579_000021DAEEA2_.wvu.Cols" localSheetId="0" hidden="1">'dem41'!#REF!</definedName>
    <definedName name="Z_94DA79C1_0FDE_11D5_9579_000021DAEEA2_.wvu.FilterData" localSheetId="0" hidden="1">'dem41'!$C$24:$C$337</definedName>
    <definedName name="Z_94DA79C1_0FDE_11D5_9579_000021DAEEA2_.wvu.PrintArea" localSheetId="0" hidden="1">'dem41'!$A$2:$L$337</definedName>
    <definedName name="Z_94DA79C1_0FDE_11D5_9579_000021DAEEA2_.wvu.PrintTitles" localSheetId="0" hidden="1">'dem41'!$19:$23</definedName>
    <definedName name="Z_B4CB0972_161F_11D5_8064_004005726899_.wvu.FilterData" localSheetId="0" hidden="1">'dem41'!$C$24:$C$337</definedName>
    <definedName name="Z_B4CB097C_161F_11D5_8064_004005726899_.wvu.FilterData" localSheetId="0" hidden="1">'dem41'!$C$24:$C$337</definedName>
    <definedName name="Z_B4CB099E_161F_11D5_8064_004005726899_.wvu.FilterData" localSheetId="0" hidden="1">'dem41'!$C$24:$C$337</definedName>
    <definedName name="Z_C868F8C3_16D7_11D5_A68D_81D6213F5331_.wvu.Cols" localSheetId="0" hidden="1">'dem41'!#REF!</definedName>
    <definedName name="Z_C868F8C3_16D7_11D5_A68D_81D6213F5331_.wvu.FilterData" localSheetId="0" hidden="1">'dem41'!$C$24:$C$337</definedName>
    <definedName name="Z_C868F8C3_16D7_11D5_A68D_81D6213F5331_.wvu.PrintArea" localSheetId="0" hidden="1">'dem41'!$A$2:$L$337</definedName>
    <definedName name="Z_C868F8C3_16D7_11D5_A68D_81D6213F5331_.wvu.PrintTitles" localSheetId="0" hidden="1">'dem41'!$19:$23</definedName>
    <definedName name="Z_E5DF37BD_125C_11D5_8DC4_D0F5D88B3549_.wvu.Cols" localSheetId="0" hidden="1">'dem41'!#REF!</definedName>
    <definedName name="Z_E5DF37BD_125C_11D5_8DC4_D0F5D88B3549_.wvu.FilterData" localSheetId="0" hidden="1">'dem41'!$C$24:$C$337</definedName>
    <definedName name="Z_E5DF37BD_125C_11D5_8DC4_D0F5D88B3549_.wvu.PrintArea" localSheetId="0" hidden="1">'dem41'!$A$2:$L$337</definedName>
    <definedName name="Z_E5DF37BD_125C_11D5_8DC4_D0F5D88B3549_.wvu.PrintTitles" localSheetId="0" hidden="1">'dem41'!$19:$23</definedName>
    <definedName name="Z_F8ADACC1_164E_11D6_B603_000021DAEEA2_.wvu.Cols" localSheetId="0" hidden="1">'dem41'!#REF!</definedName>
    <definedName name="Z_F8ADACC1_164E_11D6_B603_000021DAEEA2_.wvu.FilterData" localSheetId="0" hidden="1">'dem41'!$C$24:$C$337</definedName>
    <definedName name="Z_F8ADACC1_164E_11D6_B603_000021DAEEA2_.wvu.PrintArea" localSheetId="0" hidden="1">'dem41'!$A$1:$L$337</definedName>
    <definedName name="Z_F8ADACC1_164E_11D6_B603_000021DAEEA2_.wvu.PrintTitles" localSheetId="0" hidden="1">'dem41'!$19:$23</definedName>
  </definedNames>
  <calcPr fullCalcOnLoad="1"/>
</workbook>
</file>

<file path=xl/sharedStrings.xml><?xml version="1.0" encoding="utf-8"?>
<sst xmlns="http://schemas.openxmlformats.org/spreadsheetml/2006/main" count="694" uniqueCount="285">
  <si>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</si>
  <si>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</si>
  <si>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</si>
  <si>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</si>
  <si>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</si>
  <si>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</si>
  <si>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and Urban Development</t>
  </si>
  <si>
    <t>Urban Development</t>
  </si>
  <si>
    <t>Other General Economic Services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</si>
  <si>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</si>
  <si>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</si>
  <si>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</si>
  <si>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</si>
  <si>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</si>
  <si>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</si>
  <si>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</si>
  <si>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</si>
  <si>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</si>
  <si>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</si>
  <si>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</si>
  <si>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Charges- Entertainment Tax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</si>
  <si>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</si>
  <si>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</si>
  <si>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</si>
  <si>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</si>
  <si>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</si>
  <si>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</si>
  <si>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</si>
  <si>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</si>
  <si>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</si>
  <si>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</si>
  <si>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</si>
  <si>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</si>
  <si>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</si>
  <si>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</si>
  <si>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</si>
  <si>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</si>
  <si>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</si>
  <si>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Direction &amp; Administration</t>
  </si>
  <si>
    <t>Salaries</t>
  </si>
  <si>
    <t>Maintenance and repairs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</si>
  <si>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</si>
  <si>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</si>
  <si>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</si>
  <si>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</si>
  <si>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</si>
  <si>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</si>
  <si>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</si>
  <si>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</si>
  <si>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</si>
  <si>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</si>
  <si>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</si>
  <si>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</si>
  <si>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</si>
  <si>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</si>
  <si>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</si>
  <si>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</si>
  <si>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</si>
  <si>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</si>
  <si>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</si>
  <si>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</si>
  <si>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</si>
  <si>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</si>
  <si>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</si>
  <si>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</si>
  <si>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</si>
  <si>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</si>
  <si>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</si>
  <si>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</si>
  <si>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</si>
  <si>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</si>
  <si>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</si>
  <si>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</si>
  <si>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</si>
  <si>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</si>
  <si>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</si>
  <si>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</si>
  <si>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</si>
  <si>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</si>
  <si>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</si>
  <si>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</si>
  <si>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</si>
  <si>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00.00.81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</si>
  <si>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</si>
  <si>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</si>
  <si>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</si>
  <si>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</si>
  <si>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</si>
  <si>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</si>
  <si>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NP</t>
  </si>
  <si>
    <t>Land Compensation</t>
  </si>
  <si>
    <t>61.45.72</t>
  </si>
  <si>
    <t>Construction of Parking Place</t>
  </si>
  <si>
    <t>Major Works</t>
  </si>
  <si>
    <t>Development of Small and Medium Towns</t>
  </si>
  <si>
    <t>Garbage Plant at Martam</t>
  </si>
  <si>
    <t>DEMAND NO. 41</t>
  </si>
  <si>
    <t>Implementation of 74th Constitutional Amendment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</si>
  <si>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</si>
  <si>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</si>
  <si>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</si>
  <si>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</si>
  <si>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</si>
  <si>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</si>
  <si>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</si>
  <si>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</si>
  <si>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</si>
  <si>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</si>
  <si>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</si>
  <si>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75.44.73</t>
  </si>
  <si>
    <t>Development Works</t>
  </si>
  <si>
    <t>64.45.21</t>
  </si>
  <si>
    <t>64.45.50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</si>
  <si>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</si>
  <si>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</si>
  <si>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</si>
  <si>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</si>
  <si>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</si>
  <si>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</si>
  <si>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72.44.71</t>
  </si>
  <si>
    <t>72.44.72</t>
  </si>
  <si>
    <t>Roads &amp; Bridges</t>
  </si>
  <si>
    <t>District &amp; Other Roads</t>
  </si>
  <si>
    <t>Development of Other Bazars</t>
  </si>
  <si>
    <t>Urban Development and Housing 
Department</t>
  </si>
  <si>
    <t>Roads and Bridges</t>
  </si>
  <si>
    <t>C - Economic Services (g) Transport</t>
  </si>
  <si>
    <t>00.48.76</t>
  </si>
  <si>
    <t>Projects/Schemes for the benefit of N.E. Region and Sikkim (90:10% CSS)</t>
  </si>
  <si>
    <t>78.81.53</t>
  </si>
  <si>
    <t>Carpeting of Other Bazars of South Sikkim</t>
  </si>
  <si>
    <t>78.82.53</t>
  </si>
  <si>
    <t>Pedestrian Track at Namchi</t>
  </si>
  <si>
    <t>78.83.53</t>
  </si>
  <si>
    <t>Connectivity Footpaths and Link Roads at Namchi</t>
  </si>
  <si>
    <t>78.84.53</t>
  </si>
  <si>
    <t>B. Social Services (c) Water Supply, Sanitation,</t>
  </si>
  <si>
    <t>Housing &amp; Urban Development</t>
  </si>
  <si>
    <t>(j) General Economic Services</t>
  </si>
  <si>
    <t>(c) Capital Account Water Supply, Sanitation, Housing</t>
  </si>
  <si>
    <t>Sanitation of Other Bazars</t>
  </si>
  <si>
    <t>00.44.50</t>
  </si>
  <si>
    <t>61.45.74</t>
  </si>
  <si>
    <t>State Capital Development (Gangtok)</t>
  </si>
  <si>
    <t>Collection Charges-Other Taxes &amp; Duties</t>
  </si>
  <si>
    <t>Other Taxes and Duties on Commodities 
&amp;  Services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</si>
  <si>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</si>
  <si>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</si>
  <si>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</si>
  <si>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</si>
  <si>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78.85.53</t>
  </si>
  <si>
    <t>Schemes under NEC</t>
  </si>
  <si>
    <t>Integrated Slum Development - Housing and Basic Amenities at Naya Bazar Town including Sisney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</si>
  <si>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</si>
  <si>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</si>
  <si>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</si>
  <si>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</si>
  <si>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</si>
  <si>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</si>
  <si>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</si>
  <si>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</si>
  <si>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</si>
  <si>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</si>
  <si>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</si>
  <si>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</si>
  <si>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</si>
  <si>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</si>
  <si>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</si>
  <si>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</si>
  <si>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</si>
  <si>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</si>
  <si>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</si>
  <si>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</si>
  <si>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</si>
  <si>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</si>
  <si>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</si>
  <si>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</si>
  <si>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</si>
  <si>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</si>
  <si>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</si>
  <si>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</si>
  <si>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</si>
  <si>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</si>
  <si>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</si>
  <si>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</si>
  <si>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</si>
  <si>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</si>
  <si>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</si>
  <si>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</si>
  <si>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</si>
  <si>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</si>
  <si>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</si>
  <si>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</si>
  <si>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62.44.78</t>
  </si>
  <si>
    <t>62.44.27</t>
  </si>
  <si>
    <t>Improvement work around Mintokgang</t>
  </si>
  <si>
    <t>64.44.71</t>
  </si>
  <si>
    <t>Double Entry Accrual System for ULBs</t>
  </si>
  <si>
    <t>00.45.76</t>
  </si>
  <si>
    <t>00.45.77</t>
  </si>
  <si>
    <t>00.45.78</t>
  </si>
  <si>
    <t>Rangpo Welcome Gate</t>
  </si>
  <si>
    <t>00.48.77</t>
  </si>
  <si>
    <t>62.45.73</t>
  </si>
  <si>
    <t>62.45.74</t>
  </si>
  <si>
    <t>62.45.75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</si>
  <si>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</si>
  <si>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</si>
  <si>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</si>
  <si>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</si>
  <si>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80.44.72</t>
  </si>
  <si>
    <t xml:space="preserve">Construction of ULB Office in North/East 
</t>
  </si>
  <si>
    <t xml:space="preserve">Construction of ULB Office in South/West 
</t>
  </si>
  <si>
    <t>2011-12</t>
  </si>
  <si>
    <t>00.44.81</t>
  </si>
  <si>
    <t>National Urban Information System (NUIS) (CSS)</t>
  </si>
  <si>
    <t>Maintenance &amp; Repairs (Grant under 13th Finance Commission)</t>
  </si>
  <si>
    <t>71.00.27</t>
  </si>
  <si>
    <t>SPA</t>
  </si>
  <si>
    <t>00.44.82</t>
  </si>
  <si>
    <t>Multilayer Parking (SPA)</t>
  </si>
  <si>
    <t>Namnang Walkway and View Point(SPA)</t>
  </si>
  <si>
    <t>Construction of Kishan Bazar in two district headquarters (SPA)</t>
  </si>
  <si>
    <t>(In Thousands of Rupees)</t>
  </si>
  <si>
    <t>Swarna Jayanti Shahari Rozgar Yojana                          (75:25% CSS)</t>
  </si>
  <si>
    <t>2012-13</t>
  </si>
  <si>
    <t>Construction Parking Place at Namthang</t>
  </si>
  <si>
    <t>81.00.53</t>
  </si>
  <si>
    <t>Construction of Working Women's Hostel at Jorethang (90:10 % CSS) (Central Share only)</t>
  </si>
  <si>
    <t>78.86.53</t>
  </si>
  <si>
    <t>Major Repair of Slum Rehabilitation Centre, Lingding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</si>
  <si>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</si>
  <si>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</si>
  <si>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</si>
  <si>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</si>
  <si>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62.44.80</t>
  </si>
  <si>
    <t>62.44.81</t>
  </si>
  <si>
    <t>62.44.82</t>
  </si>
  <si>
    <t>O &amp; M of Fountains, Central Park</t>
  </si>
  <si>
    <t>Storm Water Disposal for Jorethang Bazar</t>
  </si>
  <si>
    <t>Development of Melli Bazar (SPA)</t>
  </si>
  <si>
    <t>Development of Jorethang Bazar (SPA)</t>
  </si>
  <si>
    <t>63.45.76</t>
  </si>
  <si>
    <t>HCM's 42 days Tour Schemes</t>
  </si>
  <si>
    <t>Multi Layer Car Parking</t>
  </si>
  <si>
    <t>Upgradation of Melli Bazar, South Sikkim</t>
  </si>
  <si>
    <t>Infrastructure Development at Dentam Bazaar</t>
  </si>
  <si>
    <t>Upgradation of Makha Bazaar, East Sikkim</t>
  </si>
  <si>
    <t>Beautification &amp; Infrastructure Development of Rhenock Bazaar</t>
  </si>
  <si>
    <t>Beautification of Maniram - Bhanjyang in South Sikkim</t>
  </si>
  <si>
    <t>Covered Walkways &amp; Allied Facilities at Namnang, Gangtok</t>
  </si>
  <si>
    <t>Improvement &amp; Modification of Urban Roads in Gangtok (Inner City Roads)</t>
  </si>
  <si>
    <t>Upgradation of Yanggang Bazaar</t>
  </si>
  <si>
    <t>Upgradation of Namthang Bazaar</t>
  </si>
  <si>
    <t>Upgradation of Rinchenpong &amp; Kaluk Bazaar</t>
  </si>
  <si>
    <t>Construction of Green Lung Park at Jorethang in South Sikkim</t>
  </si>
  <si>
    <t>Construction of Kissan Bazaar at Gangtok, East Sikkim</t>
  </si>
  <si>
    <t>Construction of Kissan Bazaar at Namchi, South Sikkim</t>
  </si>
  <si>
    <t>State share</t>
  </si>
  <si>
    <t>Upgradation and Beautification of 14 Bazars (SPA)</t>
  </si>
  <si>
    <t>Swarna Jayanti Shahari Rozgar Yojana                          (90:10% CSS)</t>
  </si>
  <si>
    <t>A - General Services (b) Fiscal Services</t>
  </si>
  <si>
    <t>Construction of Shop rooms at
Lallbazar</t>
  </si>
  <si>
    <t>Consultancy for Pakyong Master 
Plan</t>
  </si>
  <si>
    <t>Rec</t>
  </si>
  <si>
    <t>2013-14</t>
  </si>
  <si>
    <t>I. Estimate of the amount required in the year ending 31st March, 2014 to defray the charges in respect of Urban Development and Housing</t>
  </si>
  <si>
    <t>Housing Start-up Index (100% CSS)</t>
  </si>
  <si>
    <t>00.44.83</t>
  </si>
  <si>
    <t>00.45.01</t>
  </si>
  <si>
    <t>00.45.02</t>
  </si>
  <si>
    <t>00.45.13</t>
  </si>
  <si>
    <t>00.45.27</t>
  </si>
  <si>
    <t>62.44.83</t>
  </si>
  <si>
    <t>Viability Gap funding for Old West Point Parking (PPP)</t>
  </si>
  <si>
    <t>Rajiv Awas Yojana (CSS)</t>
  </si>
  <si>
    <t>Schemes under NLCPR</t>
  </si>
  <si>
    <t>82.44.71</t>
  </si>
  <si>
    <t>Improvement and upgradation of Rangpo Bazar (NLCPR)</t>
  </si>
  <si>
    <t>82.44.72</t>
  </si>
  <si>
    <t>Improvement and upgradation of Ranipool Bazar (NLCPR)</t>
  </si>
  <si>
    <t>Infrastructure Development and beautification of Gyalshing Bazaar (NLCPR)</t>
  </si>
  <si>
    <t>Other Taxes and Duties on Commodities, 00.911-Recoveries of overpayment
&amp;  Services</t>
  </si>
  <si>
    <t>Development of Inner City Roads (SPA)</t>
  </si>
  <si>
    <t>Providing 50mm thick bituminous and 40mm dense bituminous concrete at Namchi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</si>
</sst>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0#"/>
    <numFmt numFmtId="182" formatCode="0#"/>
    <numFmt numFmtId="183" formatCode="##"/>
    <numFmt numFmtId="184" formatCode="0000##"/>
    <numFmt numFmtId="185" formatCode="00000#"/>
    <numFmt numFmtId="186" formatCode="00.###"/>
    <numFmt numFmtId="187" formatCode="00.#00"/>
    <numFmt numFmtId="188" formatCode="0#.###"/>
    <numFmt numFmtId="189" formatCode="00.000"/>
    <numFmt numFmtId="190" formatCode="#0.0##"/>
    <numFmt numFmtId="191" formatCode="00"/>
    <numFmt numFmtId="192" formatCode="_(* #,##0_);_(* \(#,##0\);_(* &quot;-&quot;??_);_(@_)"/>
  </numFmts>
  <fonts count="4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80" fontId="3" fillId="0" borderId="0">
      <alignment/>
      <protection/>
    </xf>
    <xf numFmtId="18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vertical="top" wrapText="1"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center"/>
      <protection/>
    </xf>
    <xf numFmtId="0" fontId="5" fillId="0" borderId="0" xfId="57" applyNumberFormat="1" applyFont="1" applyFill="1" applyAlignment="1">
      <alignment horizontal="right"/>
      <protection/>
    </xf>
    <xf numFmtId="0" fontId="6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6" fillId="0" borderId="0" xfId="64" applyNumberFormat="1" applyFont="1" applyFill="1" applyAlignment="1">
      <alignment horizontal="center"/>
      <protection/>
    </xf>
    <xf numFmtId="0" fontId="5" fillId="0" borderId="0" xfId="64" applyFont="1" applyFill="1" applyAlignment="1" applyProtection="1">
      <alignment horizontal="left"/>
      <protection/>
    </xf>
    <xf numFmtId="0" fontId="5" fillId="0" borderId="0" xfId="64" applyNumberFormat="1" applyFont="1" applyFill="1" applyAlignment="1" applyProtection="1">
      <alignment horizontal="left"/>
      <protection/>
    </xf>
    <xf numFmtId="0" fontId="5" fillId="0" borderId="0" xfId="57" applyFont="1" applyFill="1" applyBorder="1">
      <alignment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6" fillId="0" borderId="0" xfId="65" applyNumberFormat="1" applyFont="1" applyFill="1" applyAlignment="1">
      <alignment horizontal="center"/>
      <protection/>
    </xf>
    <xf numFmtId="0" fontId="5" fillId="0" borderId="0" xfId="65" applyNumberFormat="1" applyFont="1" applyFill="1" applyAlignment="1" applyProtection="1">
      <alignment/>
      <protection/>
    </xf>
    <xf numFmtId="0" fontId="5" fillId="0" borderId="0" xfId="61" applyFont="1" applyFill="1" applyAlignment="1" applyProtection="1">
      <alignment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1" applyFont="1" applyFill="1" applyAlignment="1">
      <alignment vertical="top" wrapText="1"/>
      <protection/>
    </xf>
    <xf numFmtId="0" fontId="6" fillId="0" borderId="0" xfId="57" applyNumberFormat="1" applyFont="1" applyFill="1">
      <alignment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Alignment="1">
      <alignment horizontal="right"/>
      <protection/>
    </xf>
    <xf numFmtId="0" fontId="5" fillId="0" borderId="11" xfId="62" applyFont="1" applyFill="1" applyBorder="1">
      <alignment/>
      <protection/>
    </xf>
    <xf numFmtId="0" fontId="5" fillId="0" borderId="11" xfId="62" applyNumberFormat="1" applyFont="1" applyFill="1" applyBorder="1">
      <alignment/>
      <protection/>
    </xf>
    <xf numFmtId="0" fontId="5" fillId="0" borderId="11" xfId="62" applyNumberFormat="1" applyFont="1" applyFill="1" applyBorder="1" applyAlignment="1" applyProtection="1">
      <alignment horizontal="left"/>
      <protection/>
    </xf>
    <xf numFmtId="0" fontId="7" fillId="0" borderId="11" xfId="62" applyNumberFormat="1" applyFont="1" applyFill="1" applyBorder="1" applyAlignment="1" applyProtection="1">
      <alignment horizontal="left"/>
      <protection/>
    </xf>
    <xf numFmtId="0" fontId="7" fillId="0" borderId="11" xfId="62" applyNumberFormat="1" applyFont="1" applyFill="1" applyBorder="1">
      <alignment/>
      <protection/>
    </xf>
    <xf numFmtId="0" fontId="8" fillId="0" borderId="11" xfId="62" applyNumberFormat="1" applyFont="1" applyFill="1" applyBorder="1" applyAlignment="1" applyProtection="1">
      <alignment horizontal="right"/>
      <protection/>
    </xf>
    <xf numFmtId="0" fontId="5" fillId="0" borderId="12" xfId="63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Protection="1">
      <alignment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Border="1" applyAlignment="1" applyProtection="1">
      <alignment vertical="top" wrapText="1"/>
      <protection/>
    </xf>
    <xf numFmtId="0" fontId="5" fillId="0" borderId="0" xfId="63" applyFont="1" applyFill="1" applyBorder="1" applyAlignment="1" applyProtection="1">
      <alignment horizontal="right" vertical="top" wrapText="1"/>
      <protection/>
    </xf>
    <xf numFmtId="0" fontId="5" fillId="0" borderId="11" xfId="63" applyFont="1" applyFill="1" applyBorder="1" applyAlignment="1" applyProtection="1">
      <alignment horizontal="right" vertical="top" wrapText="1"/>
      <protection/>
    </xf>
    <xf numFmtId="0" fontId="5" fillId="0" borderId="11" xfId="62" applyNumberFormat="1" applyFont="1" applyFill="1" applyBorder="1" applyAlignment="1" applyProtection="1">
      <alignment horizontal="right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5" fillId="0" borderId="0" xfId="59" applyFont="1" applyFill="1" applyAlignment="1">
      <alignment vertical="top" wrapText="1"/>
      <protection/>
    </xf>
    <xf numFmtId="0" fontId="6" fillId="0" borderId="0" xfId="59" applyFont="1" applyFill="1" applyAlignment="1" applyProtection="1">
      <alignment horizontal="left" vertical="top" wrapText="1"/>
      <protection/>
    </xf>
    <xf numFmtId="0" fontId="5" fillId="0" borderId="0" xfId="59" applyNumberFormat="1" applyFont="1" applyFill="1" applyAlignment="1" applyProtection="1">
      <alignment horizontal="right"/>
      <protection/>
    </xf>
    <xf numFmtId="0" fontId="5" fillId="0" borderId="0" xfId="59" applyFont="1" applyFill="1" applyBorder="1" applyAlignment="1">
      <alignment vertical="top" wrapText="1"/>
      <protection/>
    </xf>
    <xf numFmtId="0" fontId="6" fillId="0" borderId="0" xfId="59" applyFont="1" applyFill="1" applyBorder="1" applyAlignment="1">
      <alignment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186" fontId="6" fillId="0" borderId="0" xfId="59" applyNumberFormat="1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171" fontId="5" fillId="0" borderId="0" xfId="42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171" fontId="5" fillId="0" borderId="10" xfId="42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Alignment="1">
      <alignment horizontal="right"/>
      <protection/>
    </xf>
    <xf numFmtId="0" fontId="5" fillId="0" borderId="11" xfId="59" applyFont="1" applyFill="1" applyBorder="1" applyAlignment="1">
      <alignment vertical="top" wrapText="1"/>
      <protection/>
    </xf>
    <xf numFmtId="0" fontId="6" fillId="0" borderId="11" xfId="59" applyFont="1" applyFill="1" applyBorder="1" applyAlignment="1" applyProtection="1">
      <alignment horizontal="left" vertical="top" wrapText="1"/>
      <protection/>
    </xf>
    <xf numFmtId="183" fontId="5" fillId="0" borderId="0" xfId="64" applyNumberFormat="1" applyFont="1" applyFill="1" applyBorder="1" applyAlignment="1">
      <alignment vertical="top" wrapText="1"/>
      <protection/>
    </xf>
    <xf numFmtId="0" fontId="5" fillId="0" borderId="0" xfId="59" applyNumberFormat="1" applyFont="1" applyFill="1" applyBorder="1" applyAlignment="1">
      <alignment horizontal="right"/>
      <protection/>
    </xf>
    <xf numFmtId="185" fontId="5" fillId="0" borderId="0" xfId="59" applyNumberFormat="1" applyFont="1" applyFill="1" applyBorder="1" applyAlignment="1">
      <alignment horizontal="right" vertical="top" wrapText="1"/>
      <protection/>
    </xf>
    <xf numFmtId="171" fontId="5" fillId="0" borderId="0" xfId="42" applyFont="1" applyFill="1" applyBorder="1" applyAlignment="1" applyProtection="1">
      <alignment horizontal="right" wrapText="1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171" fontId="5" fillId="0" borderId="11" xfId="42" applyFont="1" applyFill="1" applyBorder="1" applyAlignment="1" applyProtection="1">
      <alignment horizontal="right" wrapText="1"/>
      <protection/>
    </xf>
    <xf numFmtId="0" fontId="5" fillId="0" borderId="11" xfId="59" applyNumberFormat="1" applyFont="1" applyFill="1" applyBorder="1" applyAlignment="1" applyProtection="1">
      <alignment horizontal="right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171" fontId="5" fillId="0" borderId="10" xfId="42" applyFont="1" applyFill="1" applyBorder="1" applyAlignment="1">
      <alignment horizontal="right" wrapText="1"/>
    </xf>
    <xf numFmtId="0" fontId="5" fillId="0" borderId="10" xfId="59" applyNumberFormat="1" applyFont="1" applyFill="1" applyBorder="1" applyAlignment="1">
      <alignment horizontal="right"/>
      <protection/>
    </xf>
    <xf numFmtId="187" fontId="6" fillId="0" borderId="0" xfId="59" applyNumberFormat="1" applyFont="1" applyFill="1" applyBorder="1" applyAlignment="1">
      <alignment vertical="top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6" fillId="0" borderId="0" xfId="64" applyFont="1" applyFill="1" applyBorder="1" applyAlignment="1">
      <alignment vertical="top" wrapText="1"/>
      <protection/>
    </xf>
    <xf numFmtId="0" fontId="6" fillId="0" borderId="0" xfId="64" applyFont="1" applyFill="1" applyBorder="1" applyAlignment="1" applyProtection="1">
      <alignment horizontal="left" vertical="top" wrapText="1"/>
      <protection/>
    </xf>
    <xf numFmtId="0" fontId="5" fillId="0" borderId="0" xfId="64" applyFont="1" applyFill="1" applyBorder="1" applyAlignment="1">
      <alignment vertical="top" wrapText="1"/>
      <protection/>
    </xf>
    <xf numFmtId="0" fontId="5" fillId="0" borderId="0" xfId="64" applyFont="1" applyFill="1" applyBorder="1" applyAlignment="1" applyProtection="1">
      <alignment horizontal="left" vertical="top" wrapText="1"/>
      <protection/>
    </xf>
    <xf numFmtId="190" fontId="6" fillId="0" borderId="0" xfId="64" applyNumberFormat="1" applyFont="1" applyFill="1" applyBorder="1" applyAlignment="1">
      <alignment vertical="top" wrapText="1"/>
      <protection/>
    </xf>
    <xf numFmtId="182" fontId="5" fillId="0" borderId="0" xfId="61" applyNumberFormat="1" applyFont="1" applyFill="1" applyBorder="1" applyAlignment="1">
      <alignment vertical="top"/>
      <protection/>
    </xf>
    <xf numFmtId="182" fontId="5" fillId="0" borderId="0" xfId="61" applyNumberFormat="1" applyFont="1" applyFill="1" applyBorder="1" applyAlignment="1">
      <alignment horizontal="right" vertical="top"/>
      <protection/>
    </xf>
    <xf numFmtId="0" fontId="5" fillId="0" borderId="10" xfId="64" applyNumberFormat="1" applyFont="1" applyFill="1" applyBorder="1" applyAlignment="1" applyProtection="1">
      <alignment horizontal="right" wrapText="1"/>
      <protection/>
    </xf>
    <xf numFmtId="0" fontId="5" fillId="0" borderId="0" xfId="59" applyNumberFormat="1" applyFont="1" applyFill="1" applyBorder="1" applyAlignment="1" applyProtection="1">
      <alignment horizontal="right" wrapText="1"/>
      <protection/>
    </xf>
    <xf numFmtId="182" fontId="5" fillId="0" borderId="0" xfId="59" applyNumberFormat="1" applyFont="1" applyFill="1" applyBorder="1" applyAlignment="1">
      <alignment vertical="top" wrapText="1"/>
      <protection/>
    </xf>
    <xf numFmtId="0" fontId="5" fillId="0" borderId="0" xfId="59" applyNumberFormat="1" applyFont="1" applyFill="1" applyAlignment="1">
      <alignment horizontal="right" wrapText="1"/>
      <protection/>
    </xf>
    <xf numFmtId="188" fontId="6" fillId="0" borderId="0" xfId="59" applyNumberFormat="1" applyFont="1" applyFill="1" applyBorder="1" applyAlignment="1">
      <alignment vertical="top" wrapText="1"/>
      <protection/>
    </xf>
    <xf numFmtId="0" fontId="5" fillId="0" borderId="0" xfId="59" applyNumberFormat="1" applyFont="1" applyFill="1" applyAlignment="1" applyProtection="1">
      <alignment horizontal="right" wrapText="1"/>
      <protection/>
    </xf>
    <xf numFmtId="0" fontId="5" fillId="0" borderId="10" xfId="59" applyNumberFormat="1" applyFont="1" applyFill="1" applyBorder="1" applyAlignment="1" applyProtection="1">
      <alignment horizontal="right" wrapText="1"/>
      <protection/>
    </xf>
    <xf numFmtId="0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11" xfId="59" applyNumberFormat="1" applyFont="1" applyFill="1" applyBorder="1" applyAlignment="1" applyProtection="1">
      <alignment horizontal="right" wrapText="1"/>
      <protection/>
    </xf>
    <xf numFmtId="0" fontId="5" fillId="0" borderId="0" xfId="64" applyFont="1" applyFill="1" applyAlignment="1">
      <alignment/>
      <protection/>
    </xf>
    <xf numFmtId="181" fontId="6" fillId="0" borderId="0" xfId="59" applyNumberFormat="1" applyFont="1" applyFill="1" applyBorder="1" applyAlignment="1">
      <alignment vertical="top" wrapText="1"/>
      <protection/>
    </xf>
    <xf numFmtId="184" fontId="5" fillId="0" borderId="0" xfId="59" applyNumberFormat="1" applyFont="1" applyFill="1" applyBorder="1" applyAlignment="1">
      <alignment horizontal="right" vertical="top" wrapText="1"/>
      <protection/>
    </xf>
    <xf numFmtId="189" fontId="6" fillId="0" borderId="0" xfId="59" applyNumberFormat="1" applyFont="1" applyFill="1" applyBorder="1" applyAlignment="1">
      <alignment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12" xfId="59" applyNumberFormat="1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vertical="top" wrapText="1"/>
    </xf>
    <xf numFmtId="180" fontId="5" fillId="0" borderId="0" xfId="65" applyNumberFormat="1" applyFont="1" applyFill="1" applyBorder="1" applyAlignment="1" applyProtection="1">
      <alignment horizontal="left" vertical="top" wrapText="1"/>
      <protection/>
    </xf>
    <xf numFmtId="183" fontId="5" fillId="0" borderId="0" xfId="64" applyNumberFormat="1" applyFont="1" applyFill="1" applyBorder="1" applyAlignment="1">
      <alignment horizontal="right" vertical="top" wrapText="1"/>
      <protection/>
    </xf>
    <xf numFmtId="0" fontId="5" fillId="0" borderId="0" xfId="59" applyNumberFormat="1" applyFont="1" applyFill="1" applyBorder="1" applyAlignment="1">
      <alignment vertical="top" wrapText="1"/>
      <protection/>
    </xf>
    <xf numFmtId="192" fontId="5" fillId="0" borderId="0" xfId="42" applyNumberFormat="1" applyFont="1" applyFill="1" applyBorder="1" applyAlignment="1" applyProtection="1">
      <alignment horizontal="right" wrapText="1"/>
      <protection/>
    </xf>
    <xf numFmtId="183" fontId="5" fillId="0" borderId="0" xfId="59" applyNumberFormat="1" applyFont="1" applyFill="1" applyBorder="1" applyAlignment="1">
      <alignment vertical="top" wrapText="1"/>
      <protection/>
    </xf>
    <xf numFmtId="189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vertical="top" wrapText="1"/>
      <protection/>
    </xf>
    <xf numFmtId="1" fontId="5" fillId="0" borderId="0" xfId="59" applyNumberFormat="1" applyFont="1" applyFill="1" applyBorder="1" applyAlignment="1">
      <alignment vertical="top" wrapText="1"/>
      <protection/>
    </xf>
    <xf numFmtId="185" fontId="5" fillId="0" borderId="0" xfId="59" applyNumberFormat="1" applyFont="1" applyFill="1" applyBorder="1" applyAlignment="1">
      <alignment vertical="top" wrapText="1"/>
      <protection/>
    </xf>
    <xf numFmtId="0" fontId="5" fillId="0" borderId="0" xfId="64" applyNumberFormat="1" applyFont="1" applyFill="1" applyBorder="1" applyAlignment="1">
      <alignment horizontal="right" vertical="top" wrapText="1"/>
      <protection/>
    </xf>
    <xf numFmtId="183" fontId="5" fillId="0" borderId="11" xfId="64" applyNumberFormat="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right" vertical="top" wrapText="1"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182" fontId="5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189" fontId="6" fillId="0" borderId="0" xfId="64" applyNumberFormat="1" applyFont="1" applyFill="1" applyBorder="1" applyAlignment="1">
      <alignment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180" fontId="5" fillId="0" borderId="0" xfId="65" applyFont="1" applyFill="1" applyBorder="1" applyAlignment="1">
      <alignment vertical="top" wrapText="1"/>
      <protection/>
    </xf>
    <xf numFmtId="180" fontId="6" fillId="0" borderId="0" xfId="65" applyFont="1" applyFill="1" applyBorder="1" applyAlignment="1">
      <alignment vertical="top" wrapText="1"/>
      <protection/>
    </xf>
    <xf numFmtId="180" fontId="6" fillId="0" borderId="0" xfId="65" applyNumberFormat="1" applyFont="1" applyFill="1" applyBorder="1" applyAlignment="1" applyProtection="1">
      <alignment horizontal="left" vertical="top" wrapText="1"/>
      <protection/>
    </xf>
    <xf numFmtId="0" fontId="5" fillId="0" borderId="0" xfId="65" applyNumberFormat="1" applyFont="1" applyFill="1" applyBorder="1" applyAlignment="1">
      <alignment horizontal="right" wrapText="1"/>
      <protection/>
    </xf>
    <xf numFmtId="0" fontId="5" fillId="0" borderId="11" xfId="65" applyNumberFormat="1" applyFont="1" applyFill="1" applyBorder="1" applyAlignment="1" applyProtection="1">
      <alignment horizontal="right" wrapText="1"/>
      <protection/>
    </xf>
    <xf numFmtId="0" fontId="5" fillId="0" borderId="10" xfId="59" applyFont="1" applyFill="1" applyBorder="1" applyAlignment="1">
      <alignment vertical="top" wrapText="1"/>
      <protection/>
    </xf>
    <xf numFmtId="0" fontId="6" fillId="0" borderId="10" xfId="59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5" fillId="0" borderId="0" xfId="59" applyNumberFormat="1" applyFont="1" applyFill="1" applyBorder="1" applyAlignment="1">
      <alignment horizontal="right" wrapText="1"/>
      <protection/>
    </xf>
    <xf numFmtId="182" fontId="5" fillId="0" borderId="0" xfId="59" applyNumberFormat="1" applyFont="1" applyFill="1" applyBorder="1" applyAlignment="1">
      <alignment horizontal="right" vertical="top" wrapText="1"/>
      <protection/>
    </xf>
    <xf numFmtId="189" fontId="6" fillId="0" borderId="0" xfId="59" applyNumberFormat="1" applyFont="1" applyFill="1" applyBorder="1" applyAlignment="1">
      <alignment horizontal="right" vertical="top" wrapText="1"/>
      <protection/>
    </xf>
    <xf numFmtId="191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11" xfId="65" applyNumberFormat="1" applyFont="1" applyFill="1" applyBorder="1" applyAlignment="1" applyProtection="1">
      <alignment horizontal="left" vertical="top" wrapText="1"/>
      <protection/>
    </xf>
    <xf numFmtId="0" fontId="5" fillId="0" borderId="11" xfId="64" applyNumberFormat="1" applyFont="1" applyFill="1" applyBorder="1" applyAlignment="1">
      <alignment/>
      <protection/>
    </xf>
    <xf numFmtId="0" fontId="5" fillId="0" borderId="11" xfId="57" applyNumberFormat="1" applyFont="1" applyFill="1" applyBorder="1" applyAlignment="1">
      <alignment horizontal="right"/>
      <protection/>
    </xf>
    <xf numFmtId="1" fontId="5" fillId="0" borderId="11" xfId="57" applyNumberFormat="1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vertical="top" wrapText="1"/>
      <protection/>
    </xf>
    <xf numFmtId="182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180" fontId="5" fillId="0" borderId="0" xfId="66" applyNumberFormat="1" applyFont="1" applyFill="1" applyBorder="1" applyAlignment="1" applyProtection="1">
      <alignment horizontal="left" vertical="top" wrapText="1"/>
      <protection/>
    </xf>
    <xf numFmtId="2" fontId="9" fillId="0" borderId="13" xfId="0" applyNumberFormat="1" applyFont="1" applyFill="1" applyBorder="1" applyAlignment="1">
      <alignment vertical="top"/>
    </xf>
    <xf numFmtId="0" fontId="10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80" fontId="5" fillId="0" borderId="13" xfId="65" applyNumberFormat="1" applyFont="1" applyFill="1" applyBorder="1" applyAlignment="1" applyProtection="1">
      <alignment horizontal="left" vertical="top" wrapText="1"/>
      <protection/>
    </xf>
    <xf numFmtId="0" fontId="5" fillId="0" borderId="13" xfId="64" applyFont="1" applyFill="1" applyBorder="1" applyAlignment="1" applyProtection="1">
      <alignment horizontal="left" vertical="top" wrapText="1"/>
      <protection/>
    </xf>
    <xf numFmtId="0" fontId="5" fillId="0" borderId="13" xfId="59" applyFont="1" applyFill="1" applyBorder="1" applyAlignment="1" applyProtection="1">
      <alignment horizontal="left" vertical="top" wrapText="1"/>
      <protection/>
    </xf>
    <xf numFmtId="0" fontId="5" fillId="0" borderId="13" xfId="60" applyFont="1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>
      <alignment/>
    </xf>
    <xf numFmtId="0" fontId="5" fillId="0" borderId="12" xfId="63" applyFont="1" applyFill="1" applyBorder="1" applyAlignment="1" applyProtection="1">
      <alignment vertical="top"/>
      <protection/>
    </xf>
    <xf numFmtId="0" fontId="6" fillId="0" borderId="11" xfId="59" applyFont="1" applyFill="1" applyBorder="1" applyAlignment="1">
      <alignment vertical="top" wrapText="1"/>
      <protection/>
    </xf>
    <xf numFmtId="182" fontId="5" fillId="0" borderId="11" xfId="59" applyNumberFormat="1" applyFont="1" applyFill="1" applyBorder="1" applyAlignment="1">
      <alignment vertical="top" wrapText="1"/>
      <protection/>
    </xf>
    <xf numFmtId="0" fontId="5" fillId="0" borderId="12" xfId="63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left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11" xfId="63" applyFont="1" applyFill="1" applyBorder="1" applyAlignment="1" applyProtection="1">
      <alignment horizontal="left" vertical="top" wrapText="1"/>
      <protection/>
    </xf>
    <xf numFmtId="0" fontId="5" fillId="0" borderId="11" xfId="62" applyFont="1" applyFill="1" applyBorder="1" applyAlignment="1" applyProtection="1">
      <alignment horizontal="left"/>
      <protection/>
    </xf>
    <xf numFmtId="171" fontId="5" fillId="0" borderId="0" xfId="42" applyFont="1" applyFill="1" applyAlignment="1">
      <alignment horizontal="right" wrapText="1"/>
    </xf>
    <xf numFmtId="0" fontId="5" fillId="0" borderId="14" xfId="42" applyNumberFormat="1" applyFont="1" applyFill="1" applyBorder="1" applyAlignment="1" applyProtection="1">
      <alignment horizontal="right" wrapText="1"/>
      <protection/>
    </xf>
    <xf numFmtId="185" fontId="5" fillId="0" borderId="11" xfId="59" applyNumberFormat="1" applyFont="1" applyFill="1" applyBorder="1" applyAlignment="1">
      <alignment horizontal="right" vertical="top" wrapText="1"/>
      <protection/>
    </xf>
    <xf numFmtId="180" fontId="5" fillId="0" borderId="0" xfId="65" applyFont="1" applyFill="1" applyBorder="1" applyAlignment="1">
      <alignment horizontal="right" vertical="top" wrapText="1"/>
      <protection/>
    </xf>
    <xf numFmtId="180" fontId="5" fillId="0" borderId="0" xfId="66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Alignment="1">
      <alignment horizontal="right" wrapText="1"/>
      <protection/>
    </xf>
    <xf numFmtId="0" fontId="5" fillId="0" borderId="0" xfId="42" applyNumberFormat="1" applyFont="1" applyFill="1" applyAlignment="1">
      <alignment horizontal="right" wrapText="1"/>
    </xf>
    <xf numFmtId="185" fontId="5" fillId="0" borderId="0" xfId="65" applyNumberFormat="1" applyFont="1" applyFill="1" applyBorder="1" applyAlignment="1">
      <alignment horizontal="right" vertical="top" wrapText="1"/>
      <protection/>
    </xf>
    <xf numFmtId="189" fontId="5" fillId="0" borderId="11" xfId="59" applyNumberFormat="1" applyFont="1" applyFill="1" applyBorder="1" applyAlignment="1">
      <alignment horizontal="right" vertical="top" wrapText="1"/>
      <protection/>
    </xf>
    <xf numFmtId="182" fontId="5" fillId="0" borderId="11" xfId="59" applyNumberFormat="1" applyFont="1" applyFill="1" applyBorder="1" applyAlignment="1">
      <alignment horizontal="right" vertical="top" wrapText="1"/>
      <protection/>
    </xf>
    <xf numFmtId="188" fontId="6" fillId="0" borderId="11" xfId="59" applyNumberFormat="1" applyFont="1" applyFill="1" applyBorder="1" applyAlignment="1">
      <alignment vertical="top" wrapText="1"/>
      <protection/>
    </xf>
    <xf numFmtId="171" fontId="5" fillId="0" borderId="0" xfId="42" applyFont="1" applyFill="1" applyBorder="1" applyAlignment="1">
      <alignment horizontal="right" wrapText="1"/>
    </xf>
    <xf numFmtId="189" fontId="6" fillId="0" borderId="11" xfId="59" applyNumberFormat="1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6" fillId="0" borderId="11" xfId="61" applyFont="1" applyFill="1" applyBorder="1" applyAlignment="1">
      <alignment horizontal="right" vertical="top" wrapText="1"/>
      <protection/>
    </xf>
    <xf numFmtId="0" fontId="6" fillId="0" borderId="11" xfId="61" applyFont="1" applyFill="1" applyBorder="1" applyAlignment="1" applyProtection="1">
      <alignment horizontal="left" vertical="top" wrapText="1"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5" fillId="0" borderId="0" xfId="57" applyFont="1" applyFill="1" applyAlignment="1">
      <alignment horizontal="right"/>
      <protection/>
    </xf>
    <xf numFmtId="0" fontId="5" fillId="0" borderId="12" xfId="6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 03-04 10-02-03_Dem41" xfId="60"/>
    <cellStyle name="Normal_budget for 03-04" xfId="61"/>
    <cellStyle name="Normal_BUDGET-2000" xfId="62"/>
    <cellStyle name="Normal_budgetDocNIC02-03" xfId="63"/>
    <cellStyle name="Normal_DEMAND17" xfId="64"/>
    <cellStyle name="Normal_DEMAND51" xfId="65"/>
    <cellStyle name="Normal_DEMAND51_1st supp. vol.IV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18038</v>
          </cell>
          <cell r="F128">
            <v>9957</v>
          </cell>
          <cell r="G128">
            <v>18939</v>
          </cell>
          <cell r="H128">
            <v>21169</v>
          </cell>
          <cell r="I128">
            <v>21006</v>
          </cell>
          <cell r="J128">
            <v>0</v>
          </cell>
          <cell r="K128">
            <v>46692</v>
          </cell>
          <cell r="L128">
            <v>46692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7"/>
  <sheetViews>
    <sheetView tabSelected="1" view="pageBreakPreview" zoomScaleSheetLayoutView="100" zoomScalePageLayoutView="0" workbookViewId="0" topLeftCell="A327">
      <selection activeCell="D330" sqref="D330"/>
    </sheetView>
  </sheetViews>
  <sheetFormatPr defaultColWidth="12.421875" defaultRowHeight="12.75"/>
  <cols>
    <col min="1" max="1" width="6.421875" style="12" customWidth="1"/>
    <col min="2" max="2" width="8.140625" style="12" customWidth="1"/>
    <col min="3" max="3" width="34.57421875" style="11" customWidth="1"/>
    <col min="4" max="4" width="8.57421875" style="19" customWidth="1"/>
    <col min="5" max="5" width="9.421875" style="19" customWidth="1"/>
    <col min="6" max="6" width="8.421875" style="11" customWidth="1"/>
    <col min="7" max="8" width="8.57421875" style="11" customWidth="1"/>
    <col min="9" max="9" width="8.421875" style="11" customWidth="1"/>
    <col min="10" max="10" width="8.57421875" style="19" customWidth="1"/>
    <col min="11" max="11" width="9.140625" style="11" customWidth="1"/>
    <col min="12" max="12" width="8.421875" style="11" customWidth="1"/>
    <col min="13" max="16384" width="12.421875" style="11" customWidth="1"/>
  </cols>
  <sheetData>
    <row r="1" spans="1:12" ht="12.75">
      <c r="A1" s="7"/>
      <c r="B1" s="7"/>
      <c r="C1" s="8"/>
      <c r="D1" s="9"/>
      <c r="E1" s="10" t="s">
        <v>96</v>
      </c>
      <c r="F1" s="8"/>
      <c r="G1" s="8"/>
      <c r="H1" s="8"/>
      <c r="I1" s="8"/>
      <c r="J1" s="10"/>
      <c r="K1" s="8"/>
      <c r="L1" s="8"/>
    </row>
    <row r="2" spans="1:12" ht="12.75">
      <c r="A2" s="7"/>
      <c r="B2" s="7"/>
      <c r="C2" s="8"/>
      <c r="D2" s="9"/>
      <c r="E2" s="10" t="s">
        <v>0</v>
      </c>
      <c r="F2" s="8"/>
      <c r="G2" s="8"/>
      <c r="H2" s="8"/>
      <c r="I2" s="8"/>
      <c r="J2" s="10"/>
      <c r="K2" s="8"/>
      <c r="L2" s="8"/>
    </row>
    <row r="3" spans="1:12" ht="12.75">
      <c r="A3" s="7"/>
      <c r="B3" s="7"/>
      <c r="C3" s="8"/>
      <c r="D3" s="9"/>
      <c r="E3" s="10"/>
      <c r="F3" s="8"/>
      <c r="G3" s="8"/>
      <c r="H3" s="8"/>
      <c r="I3" s="8"/>
      <c r="J3" s="10"/>
      <c r="K3" s="8"/>
      <c r="L3" s="8"/>
    </row>
    <row r="4" spans="3:12" ht="12.75">
      <c r="C4" s="175" t="s">
        <v>261</v>
      </c>
      <c r="D4" s="175"/>
      <c r="E4" s="13"/>
      <c r="F4" s="14"/>
      <c r="G4" s="15"/>
      <c r="H4" s="15"/>
      <c r="I4" s="15"/>
      <c r="J4" s="13"/>
      <c r="K4" s="15"/>
      <c r="L4" s="15"/>
    </row>
    <row r="5" spans="4:6" ht="12.75">
      <c r="D5" s="16" t="s">
        <v>1</v>
      </c>
      <c r="E5" s="17">
        <v>2045</v>
      </c>
      <c r="F5" s="18" t="s">
        <v>2</v>
      </c>
    </row>
    <row r="6" spans="4:6" ht="12.75">
      <c r="D6" s="20" t="s">
        <v>3</v>
      </c>
      <c r="E6" s="21">
        <v>2059</v>
      </c>
      <c r="F6" s="22" t="s">
        <v>4</v>
      </c>
    </row>
    <row r="7" spans="4:12" ht="12.75">
      <c r="D7" s="20" t="s">
        <v>136</v>
      </c>
      <c r="E7" s="21"/>
      <c r="F7" s="23"/>
      <c r="G7" s="19"/>
      <c r="H7" s="19"/>
      <c r="I7" s="19"/>
      <c r="K7" s="19"/>
      <c r="L7" s="19"/>
    </row>
    <row r="8" spans="1:12" ht="12.75">
      <c r="A8" s="7"/>
      <c r="C8" s="24"/>
      <c r="D8" s="20" t="s">
        <v>137</v>
      </c>
      <c r="E8" s="17">
        <v>2215</v>
      </c>
      <c r="F8" s="25" t="s">
        <v>5</v>
      </c>
      <c r="G8" s="19"/>
      <c r="H8" s="19"/>
      <c r="I8" s="19"/>
      <c r="K8" s="19"/>
      <c r="L8" s="19"/>
    </row>
    <row r="9" spans="4:12" ht="12.75">
      <c r="D9" s="20" t="s">
        <v>6</v>
      </c>
      <c r="E9" s="17">
        <v>2217</v>
      </c>
      <c r="F9" s="25" t="s">
        <v>7</v>
      </c>
      <c r="G9" s="19"/>
      <c r="H9" s="19"/>
      <c r="I9" s="19"/>
      <c r="K9" s="19"/>
      <c r="L9" s="19"/>
    </row>
    <row r="10" spans="4:12" ht="12.75">
      <c r="D10" s="20" t="s">
        <v>126</v>
      </c>
      <c r="E10" s="17">
        <v>3054</v>
      </c>
      <c r="F10" s="25" t="s">
        <v>125</v>
      </c>
      <c r="G10" s="19"/>
      <c r="H10" s="19"/>
      <c r="I10" s="19"/>
      <c r="K10" s="24"/>
      <c r="L10" s="20"/>
    </row>
    <row r="11" spans="4:12" ht="12.75">
      <c r="D11" s="16" t="s">
        <v>138</v>
      </c>
      <c r="E11" s="26">
        <v>3475</v>
      </c>
      <c r="F11" s="27" t="s">
        <v>8</v>
      </c>
      <c r="G11" s="19"/>
      <c r="H11" s="19"/>
      <c r="I11" s="19"/>
      <c r="K11" s="24"/>
      <c r="L11" s="20"/>
    </row>
    <row r="12" spans="4:12" ht="12.75">
      <c r="D12" s="20" t="s">
        <v>139</v>
      </c>
      <c r="E12" s="21"/>
      <c r="F12" s="25"/>
      <c r="G12" s="19"/>
      <c r="H12" s="19"/>
      <c r="I12" s="19"/>
      <c r="K12" s="19"/>
      <c r="L12" s="19"/>
    </row>
    <row r="13" spans="4:12" ht="12.75">
      <c r="D13" s="20" t="s">
        <v>6</v>
      </c>
      <c r="E13" s="17">
        <v>4217</v>
      </c>
      <c r="F13" s="25" t="s">
        <v>9</v>
      </c>
      <c r="G13" s="19"/>
      <c r="H13" s="19"/>
      <c r="I13" s="19"/>
      <c r="K13" s="19"/>
      <c r="L13" s="19"/>
    </row>
    <row r="14" spans="1:12" ht="12.75">
      <c r="A14" s="28" t="s">
        <v>266</v>
      </c>
      <c r="B14" s="11"/>
      <c r="E14" s="29"/>
      <c r="F14" s="19"/>
      <c r="G14" s="19"/>
      <c r="H14" s="19"/>
      <c r="I14" s="19"/>
      <c r="K14" s="19"/>
      <c r="L14" s="19"/>
    </row>
    <row r="15" spans="1:12" ht="12.75">
      <c r="A15" s="30"/>
      <c r="B15" s="11"/>
      <c r="D15" s="31"/>
      <c r="E15" s="32" t="s">
        <v>114</v>
      </c>
      <c r="F15" s="32" t="s">
        <v>115</v>
      </c>
      <c r="G15" s="32" t="s">
        <v>17</v>
      </c>
      <c r="H15" s="19"/>
      <c r="I15" s="19"/>
      <c r="K15" s="19"/>
      <c r="L15" s="19"/>
    </row>
    <row r="16" spans="1:12" ht="12.75">
      <c r="A16" s="30"/>
      <c r="B16" s="11"/>
      <c r="D16" s="33" t="s">
        <v>10</v>
      </c>
      <c r="E16" s="13">
        <f>L231</f>
        <v>487969</v>
      </c>
      <c r="F16" s="13">
        <f>L333</f>
        <v>2088912</v>
      </c>
      <c r="G16" s="13">
        <f>F16+E16</f>
        <v>2576881</v>
      </c>
      <c r="H16" s="19"/>
      <c r="I16" s="19"/>
      <c r="K16" s="19"/>
      <c r="L16" s="19"/>
    </row>
    <row r="17" spans="1:12" ht="12.75">
      <c r="A17" s="28" t="s">
        <v>113</v>
      </c>
      <c r="B17" s="11"/>
      <c r="C17" s="18"/>
      <c r="F17" s="19"/>
      <c r="G17" s="19"/>
      <c r="H17" s="19"/>
      <c r="I17" s="19"/>
      <c r="K17" s="19"/>
      <c r="L17" s="19"/>
    </row>
    <row r="18" spans="3:12" ht="13.5">
      <c r="C18" s="34"/>
      <c r="D18" s="35"/>
      <c r="E18" s="35"/>
      <c r="F18" s="35"/>
      <c r="G18" s="35"/>
      <c r="H18" s="35"/>
      <c r="I18" s="36"/>
      <c r="J18" s="37"/>
      <c r="K18" s="38"/>
      <c r="L18" s="39" t="s">
        <v>223</v>
      </c>
    </row>
    <row r="19" spans="1:12" s="42" customFormat="1" ht="12.75">
      <c r="A19" s="153"/>
      <c r="B19" s="40"/>
      <c r="C19" s="154"/>
      <c r="D19" s="176" t="s">
        <v>11</v>
      </c>
      <c r="E19" s="176"/>
      <c r="F19" s="174" t="s">
        <v>12</v>
      </c>
      <c r="G19" s="174"/>
      <c r="H19" s="174" t="s">
        <v>13</v>
      </c>
      <c r="I19" s="174"/>
      <c r="J19" s="174" t="s">
        <v>12</v>
      </c>
      <c r="K19" s="174"/>
      <c r="L19" s="174"/>
    </row>
    <row r="20" spans="1:12" s="42" customFormat="1" ht="12.75">
      <c r="A20" s="155"/>
      <c r="B20" s="44"/>
      <c r="C20" s="154" t="s">
        <v>14</v>
      </c>
      <c r="D20" s="174" t="s">
        <v>213</v>
      </c>
      <c r="E20" s="174"/>
      <c r="F20" s="174" t="s">
        <v>225</v>
      </c>
      <c r="G20" s="174"/>
      <c r="H20" s="174" t="s">
        <v>225</v>
      </c>
      <c r="I20" s="174"/>
      <c r="J20" s="174" t="s">
        <v>265</v>
      </c>
      <c r="K20" s="174"/>
      <c r="L20" s="174"/>
    </row>
    <row r="21" spans="1:12" s="42" customFormat="1" ht="12.75">
      <c r="A21" s="156"/>
      <c r="B21" s="45"/>
      <c r="C21" s="157"/>
      <c r="D21" s="46" t="s">
        <v>15</v>
      </c>
      <c r="E21" s="46" t="s">
        <v>16</v>
      </c>
      <c r="F21" s="46" t="s">
        <v>15</v>
      </c>
      <c r="G21" s="46" t="s">
        <v>16</v>
      </c>
      <c r="H21" s="46" t="s">
        <v>15</v>
      </c>
      <c r="I21" s="46" t="s">
        <v>16</v>
      </c>
      <c r="J21" s="46" t="s">
        <v>15</v>
      </c>
      <c r="K21" s="46" t="s">
        <v>16</v>
      </c>
      <c r="L21" s="46" t="s">
        <v>17</v>
      </c>
    </row>
    <row r="22" spans="1:12" s="42" customFormat="1" ht="12.75">
      <c r="A22" s="43"/>
      <c r="B22" s="44"/>
      <c r="C22" s="41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8"/>
      <c r="B23" s="48"/>
      <c r="C23" s="49" t="s">
        <v>18</v>
      </c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25.5">
      <c r="A24" s="51" t="s">
        <v>19</v>
      </c>
      <c r="B24" s="52">
        <v>2045</v>
      </c>
      <c r="C24" s="53" t="s">
        <v>145</v>
      </c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51"/>
      <c r="B25" s="54">
        <v>0.101</v>
      </c>
      <c r="C25" s="53" t="s">
        <v>20</v>
      </c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s="51"/>
      <c r="B26" s="65">
        <v>60</v>
      </c>
      <c r="C26" s="56" t="s">
        <v>21</v>
      </c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>
      <c r="A27" s="51"/>
      <c r="B27" s="65">
        <v>44</v>
      </c>
      <c r="C27" s="56" t="s">
        <v>22</v>
      </c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51"/>
      <c r="B28" s="67" t="s">
        <v>23</v>
      </c>
      <c r="C28" s="56" t="s">
        <v>39</v>
      </c>
      <c r="D28" s="68">
        <v>0</v>
      </c>
      <c r="E28" s="69">
        <v>856</v>
      </c>
      <c r="F28" s="68">
        <v>0</v>
      </c>
      <c r="G28" s="69">
        <v>974</v>
      </c>
      <c r="H28" s="68">
        <v>0</v>
      </c>
      <c r="I28" s="69">
        <v>974</v>
      </c>
      <c r="J28" s="68">
        <v>0</v>
      </c>
      <c r="K28" s="69">
        <v>1174</v>
      </c>
      <c r="L28" s="69">
        <f>SUM(J28:K28)</f>
        <v>1174</v>
      </c>
    </row>
    <row r="29" spans="1:12" ht="12.75">
      <c r="A29" s="51"/>
      <c r="B29" s="67" t="s">
        <v>24</v>
      </c>
      <c r="C29" s="56" t="s">
        <v>25</v>
      </c>
      <c r="D29" s="68">
        <v>0</v>
      </c>
      <c r="E29" s="69">
        <v>17</v>
      </c>
      <c r="F29" s="68">
        <v>0</v>
      </c>
      <c r="G29" s="69">
        <v>20</v>
      </c>
      <c r="H29" s="68">
        <v>0</v>
      </c>
      <c r="I29" s="69">
        <v>20</v>
      </c>
      <c r="J29" s="68">
        <v>0</v>
      </c>
      <c r="K29" s="69">
        <v>20</v>
      </c>
      <c r="L29" s="69">
        <f>SUM(J29:K29)</f>
        <v>20</v>
      </c>
    </row>
    <row r="30" spans="1:12" ht="12.75">
      <c r="A30" s="51"/>
      <c r="B30" s="67" t="s">
        <v>26</v>
      </c>
      <c r="C30" s="56" t="s">
        <v>27</v>
      </c>
      <c r="D30" s="71">
        <v>0</v>
      </c>
      <c r="E30" s="72">
        <v>26</v>
      </c>
      <c r="F30" s="71">
        <v>0</v>
      </c>
      <c r="G30" s="72">
        <v>30</v>
      </c>
      <c r="H30" s="71">
        <v>0</v>
      </c>
      <c r="I30" s="72">
        <v>30</v>
      </c>
      <c r="J30" s="71">
        <v>0</v>
      </c>
      <c r="K30" s="72">
        <v>30</v>
      </c>
      <c r="L30" s="72">
        <f>SUM(J30:K30)</f>
        <v>30</v>
      </c>
    </row>
    <row r="31" spans="1:12" ht="12.75">
      <c r="A31" s="51" t="s">
        <v>17</v>
      </c>
      <c r="B31" s="65">
        <v>60</v>
      </c>
      <c r="C31" s="56" t="s">
        <v>21</v>
      </c>
      <c r="D31" s="71">
        <f aca="true" t="shared" si="0" ref="D31:L31">SUM(D28:D30)</f>
        <v>0</v>
      </c>
      <c r="E31" s="72">
        <f t="shared" si="0"/>
        <v>899</v>
      </c>
      <c r="F31" s="71">
        <f t="shared" si="0"/>
        <v>0</v>
      </c>
      <c r="G31" s="72">
        <f t="shared" si="0"/>
        <v>1024</v>
      </c>
      <c r="H31" s="71">
        <f t="shared" si="0"/>
        <v>0</v>
      </c>
      <c r="I31" s="72">
        <f t="shared" si="0"/>
        <v>1024</v>
      </c>
      <c r="J31" s="71">
        <f t="shared" si="0"/>
        <v>0</v>
      </c>
      <c r="K31" s="72">
        <f t="shared" si="0"/>
        <v>1224</v>
      </c>
      <c r="L31" s="72">
        <f t="shared" si="0"/>
        <v>1224</v>
      </c>
    </row>
    <row r="32" spans="1:12" ht="12.75">
      <c r="A32" s="51" t="s">
        <v>17</v>
      </c>
      <c r="B32" s="54">
        <v>0.101</v>
      </c>
      <c r="C32" s="53" t="s">
        <v>20</v>
      </c>
      <c r="D32" s="74">
        <f aca="true" t="shared" si="1" ref="D32:L32">D31</f>
        <v>0</v>
      </c>
      <c r="E32" s="75">
        <f t="shared" si="1"/>
        <v>899</v>
      </c>
      <c r="F32" s="74">
        <f t="shared" si="1"/>
        <v>0</v>
      </c>
      <c r="G32" s="75">
        <f t="shared" si="1"/>
        <v>1024</v>
      </c>
      <c r="H32" s="74">
        <f t="shared" si="1"/>
        <v>0</v>
      </c>
      <c r="I32" s="75">
        <f t="shared" si="1"/>
        <v>1024</v>
      </c>
      <c r="J32" s="74">
        <f t="shared" si="1"/>
        <v>0</v>
      </c>
      <c r="K32" s="75">
        <f t="shared" si="1"/>
        <v>1224</v>
      </c>
      <c r="L32" s="75">
        <f t="shared" si="1"/>
        <v>1224</v>
      </c>
    </row>
    <row r="33" spans="1:12" ht="12.75">
      <c r="A33" s="51"/>
      <c r="B33" s="52"/>
      <c r="C33" s="53"/>
      <c r="D33" s="66"/>
      <c r="E33" s="69"/>
      <c r="F33" s="69"/>
      <c r="G33" s="69"/>
      <c r="H33" s="69"/>
      <c r="I33" s="69"/>
      <c r="J33" s="69"/>
      <c r="K33" s="69"/>
      <c r="L33" s="69"/>
    </row>
    <row r="34" spans="1:12" ht="12.75" customHeight="1">
      <c r="A34" s="51"/>
      <c r="B34" s="76">
        <v>0.2</v>
      </c>
      <c r="C34" s="53" t="s">
        <v>144</v>
      </c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51"/>
      <c r="B35" s="65">
        <v>60</v>
      </c>
      <c r="C35" s="56" t="s">
        <v>21</v>
      </c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51"/>
      <c r="B36" s="65">
        <v>44</v>
      </c>
      <c r="C36" s="56" t="s">
        <v>22</v>
      </c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3"/>
      <c r="B37" s="160" t="s">
        <v>23</v>
      </c>
      <c r="C37" s="98" t="s">
        <v>39</v>
      </c>
      <c r="D37" s="73">
        <v>2982</v>
      </c>
      <c r="E37" s="72">
        <v>7144</v>
      </c>
      <c r="F37" s="71">
        <v>0</v>
      </c>
      <c r="G37" s="72">
        <v>8038</v>
      </c>
      <c r="H37" s="71">
        <v>0</v>
      </c>
      <c r="I37" s="72">
        <v>8038</v>
      </c>
      <c r="J37" s="71">
        <v>0</v>
      </c>
      <c r="K37" s="72">
        <v>9255</v>
      </c>
      <c r="L37" s="72">
        <f>SUM(J37:K37)</f>
        <v>9255</v>
      </c>
    </row>
    <row r="38" spans="1:12" ht="14.25" customHeight="1">
      <c r="A38" s="51"/>
      <c r="B38" s="67" t="s">
        <v>24</v>
      </c>
      <c r="C38" s="56" t="s">
        <v>25</v>
      </c>
      <c r="D38" s="57">
        <v>0</v>
      </c>
      <c r="E38" s="50">
        <v>18</v>
      </c>
      <c r="F38" s="57">
        <v>0</v>
      </c>
      <c r="G38" s="50">
        <v>20</v>
      </c>
      <c r="H38" s="57">
        <v>0</v>
      </c>
      <c r="I38" s="50">
        <v>20</v>
      </c>
      <c r="J38" s="57">
        <v>0</v>
      </c>
      <c r="K38" s="50">
        <v>20</v>
      </c>
      <c r="L38" s="50">
        <f>SUM(J38:K38)</f>
        <v>20</v>
      </c>
    </row>
    <row r="39" spans="1:12" ht="14.25" customHeight="1">
      <c r="A39" s="51"/>
      <c r="B39" s="67" t="s">
        <v>26</v>
      </c>
      <c r="C39" s="56" t="s">
        <v>27</v>
      </c>
      <c r="D39" s="71">
        <v>0</v>
      </c>
      <c r="E39" s="72">
        <v>20</v>
      </c>
      <c r="F39" s="71">
        <v>0</v>
      </c>
      <c r="G39" s="72">
        <v>22</v>
      </c>
      <c r="H39" s="71">
        <v>0</v>
      </c>
      <c r="I39" s="72">
        <v>22</v>
      </c>
      <c r="J39" s="71">
        <v>0</v>
      </c>
      <c r="K39" s="72">
        <v>22</v>
      </c>
      <c r="L39" s="72">
        <f>SUM(J39:K39)</f>
        <v>22</v>
      </c>
    </row>
    <row r="40" spans="1:12" ht="14.25" customHeight="1">
      <c r="A40" s="51" t="s">
        <v>17</v>
      </c>
      <c r="B40" s="65">
        <v>60</v>
      </c>
      <c r="C40" s="56" t="s">
        <v>21</v>
      </c>
      <c r="D40" s="73">
        <f aca="true" t="shared" si="2" ref="D40:L40">SUM(D37:D39)</f>
        <v>2982</v>
      </c>
      <c r="E40" s="72">
        <f t="shared" si="2"/>
        <v>7182</v>
      </c>
      <c r="F40" s="71">
        <f t="shared" si="2"/>
        <v>0</v>
      </c>
      <c r="G40" s="72">
        <f t="shared" si="2"/>
        <v>8080</v>
      </c>
      <c r="H40" s="71">
        <f t="shared" si="2"/>
        <v>0</v>
      </c>
      <c r="I40" s="72">
        <f t="shared" si="2"/>
        <v>8080</v>
      </c>
      <c r="J40" s="71">
        <f t="shared" si="2"/>
        <v>0</v>
      </c>
      <c r="K40" s="72">
        <f t="shared" si="2"/>
        <v>9297</v>
      </c>
      <c r="L40" s="72">
        <f t="shared" si="2"/>
        <v>9297</v>
      </c>
    </row>
    <row r="41" spans="1:12" ht="14.25" customHeight="1">
      <c r="A41" s="51" t="s">
        <v>17</v>
      </c>
      <c r="B41" s="76">
        <v>0.2</v>
      </c>
      <c r="C41" s="53" t="s">
        <v>144</v>
      </c>
      <c r="D41" s="73">
        <f aca="true" t="shared" si="3" ref="D41:L41">D40</f>
        <v>2982</v>
      </c>
      <c r="E41" s="72">
        <f t="shared" si="3"/>
        <v>7182</v>
      </c>
      <c r="F41" s="71">
        <f t="shared" si="3"/>
        <v>0</v>
      </c>
      <c r="G41" s="72">
        <f t="shared" si="3"/>
        <v>8080</v>
      </c>
      <c r="H41" s="71">
        <f t="shared" si="3"/>
        <v>0</v>
      </c>
      <c r="I41" s="72">
        <f t="shared" si="3"/>
        <v>8080</v>
      </c>
      <c r="J41" s="71">
        <f t="shared" si="3"/>
        <v>0</v>
      </c>
      <c r="K41" s="72">
        <f t="shared" si="3"/>
        <v>9297</v>
      </c>
      <c r="L41" s="72">
        <f t="shared" si="3"/>
        <v>9297</v>
      </c>
    </row>
    <row r="42" spans="1:12" ht="25.5">
      <c r="A42" s="51" t="s">
        <v>17</v>
      </c>
      <c r="B42" s="52">
        <v>2045</v>
      </c>
      <c r="C42" s="53" t="s">
        <v>145</v>
      </c>
      <c r="D42" s="73">
        <f aca="true" t="shared" si="4" ref="D42:L42">D41+D32</f>
        <v>2982</v>
      </c>
      <c r="E42" s="72">
        <f t="shared" si="4"/>
        <v>8081</v>
      </c>
      <c r="F42" s="71">
        <f t="shared" si="4"/>
        <v>0</v>
      </c>
      <c r="G42" s="72">
        <f t="shared" si="4"/>
        <v>9104</v>
      </c>
      <c r="H42" s="71">
        <f t="shared" si="4"/>
        <v>0</v>
      </c>
      <c r="I42" s="72">
        <f t="shared" si="4"/>
        <v>9104</v>
      </c>
      <c r="J42" s="71">
        <f t="shared" si="4"/>
        <v>0</v>
      </c>
      <c r="K42" s="72">
        <f t="shared" si="4"/>
        <v>10521</v>
      </c>
      <c r="L42" s="72">
        <f t="shared" si="4"/>
        <v>10521</v>
      </c>
    </row>
    <row r="43" spans="1:12" ht="14.25" customHeight="1">
      <c r="A43" s="51"/>
      <c r="B43" s="51"/>
      <c r="C43" s="51"/>
      <c r="D43" s="77"/>
      <c r="E43" s="66"/>
      <c r="F43" s="66"/>
      <c r="G43" s="66"/>
      <c r="H43" s="77"/>
      <c r="I43" s="66"/>
      <c r="J43" s="66"/>
      <c r="K43" s="66"/>
      <c r="L43" s="66"/>
    </row>
    <row r="44" spans="1:12" ht="14.25" customHeight="1">
      <c r="A44" s="51" t="s">
        <v>19</v>
      </c>
      <c r="B44" s="78">
        <v>2059</v>
      </c>
      <c r="C44" s="79" t="s">
        <v>4</v>
      </c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4.25" customHeight="1">
      <c r="A45" s="80"/>
      <c r="B45" s="80">
        <v>80</v>
      </c>
      <c r="C45" s="81" t="s">
        <v>28</v>
      </c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4.25" customHeight="1">
      <c r="A46" s="80"/>
      <c r="B46" s="82">
        <v>80.053</v>
      </c>
      <c r="C46" s="79" t="s">
        <v>29</v>
      </c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4.25" customHeight="1">
      <c r="A47" s="80"/>
      <c r="B47" s="83">
        <v>60</v>
      </c>
      <c r="C47" s="81" t="s">
        <v>146</v>
      </c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25.5">
      <c r="A48" s="80"/>
      <c r="B48" s="83">
        <v>65</v>
      </c>
      <c r="C48" s="81" t="s">
        <v>148</v>
      </c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4.25" customHeight="1">
      <c r="A49" s="80"/>
      <c r="B49" s="84" t="s">
        <v>98</v>
      </c>
      <c r="C49" s="81" t="s">
        <v>47</v>
      </c>
      <c r="D49" s="68">
        <v>0</v>
      </c>
      <c r="E49" s="69">
        <v>3170</v>
      </c>
      <c r="F49" s="68">
        <v>0</v>
      </c>
      <c r="G49" s="69">
        <v>3785</v>
      </c>
      <c r="H49" s="68">
        <v>0</v>
      </c>
      <c r="I49" s="69">
        <v>3785</v>
      </c>
      <c r="J49" s="68">
        <v>0</v>
      </c>
      <c r="K49" s="69">
        <v>5488</v>
      </c>
      <c r="L49" s="69">
        <f>SUM(J49:K49)</f>
        <v>5488</v>
      </c>
    </row>
    <row r="50" spans="1:12" ht="14.25" customHeight="1">
      <c r="A50" s="80"/>
      <c r="B50" s="84"/>
      <c r="C50" s="81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25.5">
      <c r="A51" s="80"/>
      <c r="B51" s="84">
        <v>66</v>
      </c>
      <c r="C51" s="81" t="s">
        <v>147</v>
      </c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4.25" customHeight="1">
      <c r="A52" s="80"/>
      <c r="B52" s="84" t="s">
        <v>99</v>
      </c>
      <c r="C52" s="81" t="s">
        <v>47</v>
      </c>
      <c r="D52" s="68">
        <v>0</v>
      </c>
      <c r="E52" s="69">
        <v>1465</v>
      </c>
      <c r="F52" s="68">
        <v>0</v>
      </c>
      <c r="G52" s="69">
        <v>1364</v>
      </c>
      <c r="H52" s="68">
        <v>0</v>
      </c>
      <c r="I52" s="69">
        <v>1364</v>
      </c>
      <c r="J52" s="68">
        <v>0</v>
      </c>
      <c r="K52" s="69">
        <v>1977</v>
      </c>
      <c r="L52" s="69">
        <f>SUM(J52:K52)</f>
        <v>1977</v>
      </c>
    </row>
    <row r="53" spans="1:12" ht="14.25" customHeight="1">
      <c r="A53" s="80" t="s">
        <v>17</v>
      </c>
      <c r="B53" s="83">
        <v>60</v>
      </c>
      <c r="C53" s="81" t="s">
        <v>146</v>
      </c>
      <c r="D53" s="59">
        <f aca="true" t="shared" si="5" ref="D53:L53">D49+D52</f>
        <v>0</v>
      </c>
      <c r="E53" s="61">
        <f t="shared" si="5"/>
        <v>4635</v>
      </c>
      <c r="F53" s="59">
        <f t="shared" si="5"/>
        <v>0</v>
      </c>
      <c r="G53" s="61">
        <f t="shared" si="5"/>
        <v>5149</v>
      </c>
      <c r="H53" s="59">
        <f t="shared" si="5"/>
        <v>0</v>
      </c>
      <c r="I53" s="61">
        <f t="shared" si="5"/>
        <v>5149</v>
      </c>
      <c r="J53" s="59">
        <f t="shared" si="5"/>
        <v>0</v>
      </c>
      <c r="K53" s="61">
        <f t="shared" si="5"/>
        <v>7465</v>
      </c>
      <c r="L53" s="61">
        <f t="shared" si="5"/>
        <v>7465</v>
      </c>
    </row>
    <row r="54" spans="1:12" ht="14.25" customHeight="1">
      <c r="A54" s="80"/>
      <c r="B54" s="83"/>
      <c r="C54" s="81"/>
      <c r="D54" s="68"/>
      <c r="E54" s="69"/>
      <c r="F54" s="68"/>
      <c r="G54" s="69"/>
      <c r="H54" s="68"/>
      <c r="I54" s="69"/>
      <c r="J54" s="70"/>
      <c r="K54" s="69"/>
      <c r="L54" s="69"/>
    </row>
    <row r="55" spans="1:12" ht="14.25" customHeight="1">
      <c r="A55" s="80"/>
      <c r="B55" s="83">
        <v>61</v>
      </c>
      <c r="C55" s="81" t="s">
        <v>100</v>
      </c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25.5">
      <c r="A56" s="80"/>
      <c r="B56" s="84">
        <v>65</v>
      </c>
      <c r="C56" s="81" t="s">
        <v>148</v>
      </c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4.25" customHeight="1">
      <c r="A57" s="80"/>
      <c r="B57" s="84" t="s">
        <v>101</v>
      </c>
      <c r="C57" s="81" t="s">
        <v>79</v>
      </c>
      <c r="D57" s="68">
        <v>0</v>
      </c>
      <c r="E57" s="69">
        <v>838</v>
      </c>
      <c r="F57" s="68">
        <v>0</v>
      </c>
      <c r="G57" s="70">
        <v>650</v>
      </c>
      <c r="H57" s="68">
        <v>0</v>
      </c>
      <c r="I57" s="69">
        <v>650</v>
      </c>
      <c r="J57" s="68">
        <v>0</v>
      </c>
      <c r="K57" s="70">
        <v>650</v>
      </c>
      <c r="L57" s="70">
        <f>SUM(J57:K57)</f>
        <v>650</v>
      </c>
    </row>
    <row r="58" spans="1:12" ht="14.25" customHeight="1">
      <c r="A58" s="80"/>
      <c r="B58" s="84"/>
      <c r="C58" s="81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25.5">
      <c r="A59" s="80"/>
      <c r="B59" s="84">
        <v>66</v>
      </c>
      <c r="C59" s="81" t="s">
        <v>147</v>
      </c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4.25" customHeight="1">
      <c r="A60" s="80"/>
      <c r="B60" s="84" t="s">
        <v>102</v>
      </c>
      <c r="C60" s="81" t="s">
        <v>79</v>
      </c>
      <c r="D60" s="68">
        <v>0</v>
      </c>
      <c r="E60" s="69">
        <v>719</v>
      </c>
      <c r="F60" s="68">
        <v>0</v>
      </c>
      <c r="G60" s="70">
        <v>410</v>
      </c>
      <c r="H60" s="68">
        <v>0</v>
      </c>
      <c r="I60" s="69">
        <v>410</v>
      </c>
      <c r="J60" s="68">
        <v>0</v>
      </c>
      <c r="K60" s="70">
        <v>410</v>
      </c>
      <c r="L60" s="70">
        <f>SUM(J60:K60)</f>
        <v>410</v>
      </c>
    </row>
    <row r="61" spans="1:12" ht="14.25" customHeight="1">
      <c r="A61" s="80" t="s">
        <v>17</v>
      </c>
      <c r="B61" s="83">
        <v>61</v>
      </c>
      <c r="C61" s="81" t="s">
        <v>100</v>
      </c>
      <c r="D61" s="59">
        <f aca="true" t="shared" si="6" ref="D61:L61">D57+D60</f>
        <v>0</v>
      </c>
      <c r="E61" s="61">
        <f t="shared" si="6"/>
        <v>1557</v>
      </c>
      <c r="F61" s="59">
        <f t="shared" si="6"/>
        <v>0</v>
      </c>
      <c r="G61" s="60">
        <f t="shared" si="6"/>
        <v>1060</v>
      </c>
      <c r="H61" s="59">
        <f t="shared" si="6"/>
        <v>0</v>
      </c>
      <c r="I61" s="61">
        <f t="shared" si="6"/>
        <v>1060</v>
      </c>
      <c r="J61" s="59">
        <f t="shared" si="6"/>
        <v>0</v>
      </c>
      <c r="K61" s="60">
        <f t="shared" si="6"/>
        <v>1060</v>
      </c>
      <c r="L61" s="60">
        <f t="shared" si="6"/>
        <v>1060</v>
      </c>
    </row>
    <row r="62" spans="1:12" ht="14.25" customHeight="1">
      <c r="A62" s="51" t="s">
        <v>17</v>
      </c>
      <c r="B62" s="82">
        <v>80.053</v>
      </c>
      <c r="C62" s="79" t="s">
        <v>29</v>
      </c>
      <c r="D62" s="68">
        <f aca="true" t="shared" si="7" ref="D62:L62">D61+D53</f>
        <v>0</v>
      </c>
      <c r="E62" s="70">
        <f t="shared" si="7"/>
        <v>6192</v>
      </c>
      <c r="F62" s="68">
        <f t="shared" si="7"/>
        <v>0</v>
      </c>
      <c r="G62" s="70">
        <f t="shared" si="7"/>
        <v>6209</v>
      </c>
      <c r="H62" s="68">
        <f t="shared" si="7"/>
        <v>0</v>
      </c>
      <c r="I62" s="70">
        <f t="shared" si="7"/>
        <v>6209</v>
      </c>
      <c r="J62" s="68">
        <f t="shared" si="7"/>
        <v>0</v>
      </c>
      <c r="K62" s="70">
        <f t="shared" si="7"/>
        <v>8525</v>
      </c>
      <c r="L62" s="70">
        <f t="shared" si="7"/>
        <v>8525</v>
      </c>
    </row>
    <row r="63" spans="1:12" ht="14.25" customHeight="1">
      <c r="A63" s="63" t="s">
        <v>17</v>
      </c>
      <c r="B63" s="151">
        <v>2059</v>
      </c>
      <c r="C63" s="64" t="s">
        <v>4</v>
      </c>
      <c r="D63" s="59">
        <f aca="true" t="shared" si="8" ref="D63:L63">D62</f>
        <v>0</v>
      </c>
      <c r="E63" s="85">
        <f t="shared" si="8"/>
        <v>6192</v>
      </c>
      <c r="F63" s="59">
        <f t="shared" si="8"/>
        <v>0</v>
      </c>
      <c r="G63" s="85">
        <f t="shared" si="8"/>
        <v>6209</v>
      </c>
      <c r="H63" s="59">
        <f t="shared" si="8"/>
        <v>0</v>
      </c>
      <c r="I63" s="85">
        <f t="shared" si="8"/>
        <v>6209</v>
      </c>
      <c r="J63" s="59">
        <f t="shared" si="8"/>
        <v>0</v>
      </c>
      <c r="K63" s="85">
        <f t="shared" si="8"/>
        <v>8525</v>
      </c>
      <c r="L63" s="85">
        <f t="shared" si="8"/>
        <v>8525</v>
      </c>
    </row>
    <row r="64" spans="1:12" ht="2.25" customHeight="1">
      <c r="A64" s="51"/>
      <c r="B64" s="52"/>
      <c r="C64" s="5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2.75" customHeight="1">
      <c r="A65" s="51" t="s">
        <v>19</v>
      </c>
      <c r="B65" s="52">
        <v>2215</v>
      </c>
      <c r="C65" s="53" t="s">
        <v>5</v>
      </c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2.75" customHeight="1">
      <c r="A66" s="51"/>
      <c r="B66" s="87">
        <v>2</v>
      </c>
      <c r="C66" s="56" t="s">
        <v>37</v>
      </c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2.75" customHeight="1">
      <c r="A67" s="51"/>
      <c r="B67" s="89">
        <v>2.105</v>
      </c>
      <c r="C67" s="53" t="s">
        <v>33</v>
      </c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25.5">
      <c r="A68" s="51"/>
      <c r="B68" s="65">
        <v>42</v>
      </c>
      <c r="C68" s="81" t="s">
        <v>124</v>
      </c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2.75" customHeight="1">
      <c r="A69" s="51"/>
      <c r="B69" s="65">
        <v>45</v>
      </c>
      <c r="C69" s="81" t="s">
        <v>30</v>
      </c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2.75" customHeight="1">
      <c r="A70" s="51"/>
      <c r="B70" s="67" t="s">
        <v>31</v>
      </c>
      <c r="C70" s="56" t="s">
        <v>34</v>
      </c>
      <c r="D70" s="57">
        <v>0</v>
      </c>
      <c r="E70" s="90">
        <v>1916</v>
      </c>
      <c r="F70" s="57">
        <v>0</v>
      </c>
      <c r="G70" s="90">
        <v>1947</v>
      </c>
      <c r="H70" s="57">
        <v>0</v>
      </c>
      <c r="I70" s="90">
        <v>1947</v>
      </c>
      <c r="J70" s="57">
        <v>0</v>
      </c>
      <c r="K70" s="90">
        <v>2825</v>
      </c>
      <c r="L70" s="90">
        <f>SUM(J70:K70)</f>
        <v>2825</v>
      </c>
    </row>
    <row r="71" spans="1:12" ht="12.75" customHeight="1">
      <c r="A71" s="51"/>
      <c r="B71" s="67" t="s">
        <v>35</v>
      </c>
      <c r="C71" s="56" t="s">
        <v>140</v>
      </c>
      <c r="D71" s="57">
        <v>0</v>
      </c>
      <c r="E71" s="90">
        <v>629</v>
      </c>
      <c r="F71" s="57">
        <v>0</v>
      </c>
      <c r="G71" s="58">
        <v>629</v>
      </c>
      <c r="H71" s="57">
        <v>0</v>
      </c>
      <c r="I71" s="90">
        <v>629</v>
      </c>
      <c r="J71" s="57">
        <v>0</v>
      </c>
      <c r="K71" s="58">
        <v>629</v>
      </c>
      <c r="L71" s="58">
        <f>SUM(J71:K71)</f>
        <v>629</v>
      </c>
    </row>
    <row r="72" spans="1:12" ht="12.75" customHeight="1">
      <c r="A72" s="51" t="s">
        <v>17</v>
      </c>
      <c r="B72" s="65">
        <v>45</v>
      </c>
      <c r="C72" s="81" t="s">
        <v>30</v>
      </c>
      <c r="D72" s="59">
        <f aca="true" t="shared" si="9" ref="D72:L72">SUM(D70:D71)</f>
        <v>0</v>
      </c>
      <c r="E72" s="91">
        <f t="shared" si="9"/>
        <v>2545</v>
      </c>
      <c r="F72" s="59">
        <f t="shared" si="9"/>
        <v>0</v>
      </c>
      <c r="G72" s="91">
        <f t="shared" si="9"/>
        <v>2576</v>
      </c>
      <c r="H72" s="59">
        <f t="shared" si="9"/>
        <v>0</v>
      </c>
      <c r="I72" s="91">
        <f t="shared" si="9"/>
        <v>2576</v>
      </c>
      <c r="J72" s="59">
        <f t="shared" si="9"/>
        <v>0</v>
      </c>
      <c r="K72" s="91">
        <f t="shared" si="9"/>
        <v>3454</v>
      </c>
      <c r="L72" s="91">
        <f t="shared" si="9"/>
        <v>3454</v>
      </c>
    </row>
    <row r="73" spans="1:12" ht="12.75" customHeight="1">
      <c r="A73" s="51"/>
      <c r="B73" s="65"/>
      <c r="C73" s="81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2.75" customHeight="1">
      <c r="A74" s="51"/>
      <c r="B74" s="92">
        <v>48</v>
      </c>
      <c r="C74" s="56" t="s">
        <v>32</v>
      </c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2.75" customHeight="1">
      <c r="A75" s="51"/>
      <c r="B75" s="67" t="s">
        <v>36</v>
      </c>
      <c r="C75" s="56" t="s">
        <v>140</v>
      </c>
      <c r="D75" s="71">
        <v>0</v>
      </c>
      <c r="E75" s="93">
        <v>3463</v>
      </c>
      <c r="F75" s="71">
        <v>0</v>
      </c>
      <c r="G75" s="93">
        <v>3512</v>
      </c>
      <c r="H75" s="71">
        <v>0</v>
      </c>
      <c r="I75" s="93">
        <v>3512</v>
      </c>
      <c r="J75" s="71">
        <v>0</v>
      </c>
      <c r="K75" s="93">
        <v>5092</v>
      </c>
      <c r="L75" s="93">
        <f>SUM(J75:K75)</f>
        <v>5092</v>
      </c>
    </row>
    <row r="76" spans="1:12" ht="25.5">
      <c r="A76" s="51" t="s">
        <v>17</v>
      </c>
      <c r="B76" s="65">
        <v>42</v>
      </c>
      <c r="C76" s="81" t="s">
        <v>124</v>
      </c>
      <c r="D76" s="71">
        <f aca="true" t="shared" si="10" ref="D76:L76">D75+D72</f>
        <v>0</v>
      </c>
      <c r="E76" s="93">
        <f t="shared" si="10"/>
        <v>6008</v>
      </c>
      <c r="F76" s="71">
        <f t="shared" si="10"/>
        <v>0</v>
      </c>
      <c r="G76" s="93">
        <f t="shared" si="10"/>
        <v>6088</v>
      </c>
      <c r="H76" s="71">
        <f t="shared" si="10"/>
        <v>0</v>
      </c>
      <c r="I76" s="93">
        <f t="shared" si="10"/>
        <v>6088</v>
      </c>
      <c r="J76" s="71">
        <f t="shared" si="10"/>
        <v>0</v>
      </c>
      <c r="K76" s="93">
        <f t="shared" si="10"/>
        <v>8546</v>
      </c>
      <c r="L76" s="93">
        <f t="shared" si="10"/>
        <v>8546</v>
      </c>
    </row>
    <row r="77" spans="1:12" ht="12.75" customHeight="1">
      <c r="A77" s="51" t="s">
        <v>17</v>
      </c>
      <c r="B77" s="89">
        <v>2.105</v>
      </c>
      <c r="C77" s="53" t="s">
        <v>33</v>
      </c>
      <c r="D77" s="59">
        <f aca="true" t="shared" si="11" ref="D77:J79">D76</f>
        <v>0</v>
      </c>
      <c r="E77" s="91">
        <f t="shared" si="11"/>
        <v>6008</v>
      </c>
      <c r="F77" s="59">
        <f t="shared" si="11"/>
        <v>0</v>
      </c>
      <c r="G77" s="91">
        <f t="shared" si="11"/>
        <v>6088</v>
      </c>
      <c r="H77" s="59">
        <f t="shared" si="11"/>
        <v>0</v>
      </c>
      <c r="I77" s="91">
        <f t="shared" si="11"/>
        <v>6088</v>
      </c>
      <c r="J77" s="59">
        <f t="shared" si="11"/>
        <v>0</v>
      </c>
      <c r="K77" s="91">
        <f aca="true" t="shared" si="12" ref="K77:L79">K76</f>
        <v>8546</v>
      </c>
      <c r="L77" s="91">
        <f t="shared" si="12"/>
        <v>8546</v>
      </c>
    </row>
    <row r="78" spans="1:12" ht="12.75" customHeight="1">
      <c r="A78" s="51" t="s">
        <v>17</v>
      </c>
      <c r="B78" s="87">
        <v>2</v>
      </c>
      <c r="C78" s="56" t="s">
        <v>37</v>
      </c>
      <c r="D78" s="59">
        <f t="shared" si="11"/>
        <v>0</v>
      </c>
      <c r="E78" s="91">
        <f t="shared" si="11"/>
        <v>6008</v>
      </c>
      <c r="F78" s="59">
        <f t="shared" si="11"/>
        <v>0</v>
      </c>
      <c r="G78" s="91">
        <f t="shared" si="11"/>
        <v>6088</v>
      </c>
      <c r="H78" s="59">
        <f t="shared" si="11"/>
        <v>0</v>
      </c>
      <c r="I78" s="91">
        <f t="shared" si="11"/>
        <v>6088</v>
      </c>
      <c r="J78" s="59">
        <f t="shared" si="11"/>
        <v>0</v>
      </c>
      <c r="K78" s="91">
        <f t="shared" si="12"/>
        <v>8546</v>
      </c>
      <c r="L78" s="91">
        <f t="shared" si="12"/>
        <v>8546</v>
      </c>
    </row>
    <row r="79" spans="1:12" ht="12.75" customHeight="1">
      <c r="A79" s="51" t="s">
        <v>17</v>
      </c>
      <c r="B79" s="52">
        <v>2215</v>
      </c>
      <c r="C79" s="53" t="s">
        <v>5</v>
      </c>
      <c r="D79" s="59">
        <f t="shared" si="11"/>
        <v>0</v>
      </c>
      <c r="E79" s="91">
        <f t="shared" si="11"/>
        <v>6008</v>
      </c>
      <c r="F79" s="59">
        <f t="shared" si="11"/>
        <v>0</v>
      </c>
      <c r="G79" s="91">
        <f t="shared" si="11"/>
        <v>6088</v>
      </c>
      <c r="H79" s="59">
        <f t="shared" si="11"/>
        <v>0</v>
      </c>
      <c r="I79" s="91">
        <f t="shared" si="11"/>
        <v>6088</v>
      </c>
      <c r="J79" s="59">
        <f t="shared" si="11"/>
        <v>0</v>
      </c>
      <c r="K79" s="91">
        <f t="shared" si="12"/>
        <v>8546</v>
      </c>
      <c r="L79" s="91">
        <f t="shared" si="12"/>
        <v>8546</v>
      </c>
    </row>
    <row r="80" spans="1:12" ht="12.75" customHeight="1">
      <c r="A80" s="51"/>
      <c r="B80" s="52"/>
      <c r="C80" s="56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2.75" customHeight="1">
      <c r="A81" s="51" t="s">
        <v>19</v>
      </c>
      <c r="B81" s="52">
        <v>2217</v>
      </c>
      <c r="C81" s="53" t="s">
        <v>7</v>
      </c>
      <c r="D81" s="88"/>
      <c r="E81" s="88"/>
      <c r="F81" s="88"/>
      <c r="G81" s="88"/>
      <c r="H81" s="88"/>
      <c r="I81" s="88"/>
      <c r="J81" s="88"/>
      <c r="K81" s="88"/>
      <c r="L81" s="88"/>
    </row>
    <row r="82" spans="1:12" s="94" customFormat="1" ht="12.75" customHeight="1">
      <c r="A82" s="51"/>
      <c r="B82" s="87">
        <v>1</v>
      </c>
      <c r="C82" s="56" t="s">
        <v>143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s="94" customFormat="1" ht="12.75" customHeight="1">
      <c r="A83" s="51"/>
      <c r="B83" s="89">
        <v>1.001</v>
      </c>
      <c r="C83" s="53" t="s">
        <v>38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s="94" customFormat="1" ht="12.75" customHeight="1">
      <c r="A84" s="51"/>
      <c r="B84" s="65">
        <v>60</v>
      </c>
      <c r="C84" s="56" t="s">
        <v>21</v>
      </c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s="94" customFormat="1" ht="12.75" customHeight="1">
      <c r="A85" s="51"/>
      <c r="B85" s="65">
        <v>44</v>
      </c>
      <c r="C85" s="56" t="s">
        <v>22</v>
      </c>
      <c r="D85" s="88"/>
      <c r="E85" s="88"/>
      <c r="F85" s="88"/>
      <c r="G85" s="88"/>
      <c r="H85" s="88"/>
      <c r="I85" s="88"/>
      <c r="J85" s="88"/>
      <c r="K85" s="88"/>
      <c r="L85" s="88"/>
    </row>
    <row r="86" spans="1:12" s="94" customFormat="1" ht="12.75" customHeight="1">
      <c r="A86" s="51"/>
      <c r="B86" s="67" t="s">
        <v>23</v>
      </c>
      <c r="C86" s="56" t="s">
        <v>39</v>
      </c>
      <c r="D86" s="57">
        <v>0</v>
      </c>
      <c r="E86" s="90">
        <v>12314</v>
      </c>
      <c r="F86" s="57">
        <v>0</v>
      </c>
      <c r="G86" s="90">
        <v>14522</v>
      </c>
      <c r="H86" s="57">
        <v>0</v>
      </c>
      <c r="I86" s="90">
        <v>14522</v>
      </c>
      <c r="J86" s="57">
        <v>0</v>
      </c>
      <c r="K86" s="90">
        <v>15768</v>
      </c>
      <c r="L86" s="90">
        <f>SUM(J86:K86)</f>
        <v>15768</v>
      </c>
    </row>
    <row r="87" spans="1:12" s="94" customFormat="1" ht="12.75" customHeight="1">
      <c r="A87" s="51"/>
      <c r="B87" s="67" t="s">
        <v>24</v>
      </c>
      <c r="C87" s="56" t="s">
        <v>25</v>
      </c>
      <c r="D87" s="57">
        <v>0</v>
      </c>
      <c r="E87" s="90">
        <v>41</v>
      </c>
      <c r="F87" s="57">
        <v>0</v>
      </c>
      <c r="G87" s="90">
        <v>50</v>
      </c>
      <c r="H87" s="57">
        <v>0</v>
      </c>
      <c r="I87" s="90">
        <v>50</v>
      </c>
      <c r="J87" s="57">
        <v>0</v>
      </c>
      <c r="K87" s="90">
        <v>50</v>
      </c>
      <c r="L87" s="90">
        <f>SUM(J87:K87)</f>
        <v>50</v>
      </c>
    </row>
    <row r="88" spans="1:12" ht="12.75" customHeight="1">
      <c r="A88" s="51"/>
      <c r="B88" s="67" t="s">
        <v>26</v>
      </c>
      <c r="C88" s="56" t="s">
        <v>27</v>
      </c>
      <c r="D88" s="57">
        <v>0</v>
      </c>
      <c r="E88" s="90">
        <v>420</v>
      </c>
      <c r="F88" s="57">
        <v>0</v>
      </c>
      <c r="G88" s="90">
        <v>460</v>
      </c>
      <c r="H88" s="57">
        <v>0</v>
      </c>
      <c r="I88" s="90">
        <v>460</v>
      </c>
      <c r="J88" s="57">
        <v>0</v>
      </c>
      <c r="K88" s="90">
        <v>460</v>
      </c>
      <c r="L88" s="90">
        <f>SUM(J88:K88)</f>
        <v>460</v>
      </c>
    </row>
    <row r="89" spans="1:12" ht="12.75" customHeight="1">
      <c r="A89" s="51" t="s">
        <v>17</v>
      </c>
      <c r="B89" s="65">
        <v>60</v>
      </c>
      <c r="C89" s="56" t="s">
        <v>21</v>
      </c>
      <c r="D89" s="59">
        <f aca="true" t="shared" si="13" ref="D89:L89">SUM(D86:D88)</f>
        <v>0</v>
      </c>
      <c r="E89" s="91">
        <f t="shared" si="13"/>
        <v>12775</v>
      </c>
      <c r="F89" s="59">
        <f t="shared" si="13"/>
        <v>0</v>
      </c>
      <c r="G89" s="91">
        <f t="shared" si="13"/>
        <v>15032</v>
      </c>
      <c r="H89" s="59">
        <f t="shared" si="13"/>
        <v>0</v>
      </c>
      <c r="I89" s="91">
        <f t="shared" si="13"/>
        <v>15032</v>
      </c>
      <c r="J89" s="59">
        <f t="shared" si="13"/>
        <v>0</v>
      </c>
      <c r="K89" s="91">
        <f t="shared" si="13"/>
        <v>16278</v>
      </c>
      <c r="L89" s="91">
        <f t="shared" si="13"/>
        <v>16278</v>
      </c>
    </row>
    <row r="90" spans="1:12" ht="12.75" customHeight="1">
      <c r="A90" s="51" t="s">
        <v>17</v>
      </c>
      <c r="B90" s="89">
        <v>1.001</v>
      </c>
      <c r="C90" s="53" t="s">
        <v>38</v>
      </c>
      <c r="D90" s="59">
        <f aca="true" t="shared" si="14" ref="D90:L90">D89</f>
        <v>0</v>
      </c>
      <c r="E90" s="91">
        <f t="shared" si="14"/>
        <v>12775</v>
      </c>
      <c r="F90" s="59">
        <f t="shared" si="14"/>
        <v>0</v>
      </c>
      <c r="G90" s="91">
        <f t="shared" si="14"/>
        <v>15032</v>
      </c>
      <c r="H90" s="59">
        <f t="shared" si="14"/>
        <v>0</v>
      </c>
      <c r="I90" s="91">
        <f t="shared" si="14"/>
        <v>15032</v>
      </c>
      <c r="J90" s="59">
        <f t="shared" si="14"/>
        <v>0</v>
      </c>
      <c r="K90" s="91">
        <f t="shared" si="14"/>
        <v>16278</v>
      </c>
      <c r="L90" s="91">
        <f t="shared" si="14"/>
        <v>16278</v>
      </c>
    </row>
    <row r="91" spans="1:12" ht="12.75" customHeight="1">
      <c r="A91" s="51"/>
      <c r="B91" s="95"/>
      <c r="C91" s="53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2.75" customHeight="1">
      <c r="A92" s="51"/>
      <c r="B92" s="89">
        <v>1.053</v>
      </c>
      <c r="C92" s="53" t="s">
        <v>29</v>
      </c>
      <c r="D92" s="86"/>
      <c r="E92" s="86"/>
      <c r="F92" s="86"/>
      <c r="G92" s="86"/>
      <c r="H92" s="86"/>
      <c r="I92" s="86"/>
      <c r="J92" s="86"/>
      <c r="K92" s="86"/>
      <c r="L92" s="86"/>
    </row>
    <row r="93" spans="1:12" ht="12.75" customHeight="1">
      <c r="A93" s="51"/>
      <c r="B93" s="65">
        <v>44</v>
      </c>
      <c r="C93" s="56" t="s">
        <v>22</v>
      </c>
      <c r="D93" s="86"/>
      <c r="E93" s="86"/>
      <c r="F93" s="86"/>
      <c r="G93" s="86"/>
      <c r="H93" s="86"/>
      <c r="I93" s="86"/>
      <c r="J93" s="86"/>
      <c r="K93" s="86"/>
      <c r="L93" s="86"/>
    </row>
    <row r="94" spans="1:12" ht="12.75" customHeight="1">
      <c r="A94" s="51"/>
      <c r="B94" s="96" t="s">
        <v>41</v>
      </c>
      <c r="C94" s="51" t="s">
        <v>42</v>
      </c>
      <c r="D94" s="71">
        <v>0</v>
      </c>
      <c r="E94" s="93">
        <v>1798</v>
      </c>
      <c r="F94" s="71">
        <v>0</v>
      </c>
      <c r="G94" s="93">
        <v>1944</v>
      </c>
      <c r="H94" s="73">
        <v>1000</v>
      </c>
      <c r="I94" s="93">
        <v>1944</v>
      </c>
      <c r="J94" s="71">
        <v>0</v>
      </c>
      <c r="K94" s="93">
        <v>1944</v>
      </c>
      <c r="L94" s="93">
        <f>SUM(J94:K94)</f>
        <v>1944</v>
      </c>
    </row>
    <row r="95" spans="1:12" ht="12.75" customHeight="1">
      <c r="A95" s="63" t="s">
        <v>17</v>
      </c>
      <c r="B95" s="168">
        <v>1.053</v>
      </c>
      <c r="C95" s="64" t="s">
        <v>29</v>
      </c>
      <c r="D95" s="71">
        <f aca="true" t="shared" si="15" ref="D95:L95">D94</f>
        <v>0</v>
      </c>
      <c r="E95" s="93">
        <f t="shared" si="15"/>
        <v>1798</v>
      </c>
      <c r="F95" s="71">
        <f t="shared" si="15"/>
        <v>0</v>
      </c>
      <c r="G95" s="93">
        <f t="shared" si="15"/>
        <v>1944</v>
      </c>
      <c r="H95" s="73">
        <f t="shared" si="15"/>
        <v>1000</v>
      </c>
      <c r="I95" s="93">
        <f t="shared" si="15"/>
        <v>1944</v>
      </c>
      <c r="J95" s="71">
        <f t="shared" si="15"/>
        <v>0</v>
      </c>
      <c r="K95" s="93">
        <f t="shared" si="15"/>
        <v>1944</v>
      </c>
      <c r="L95" s="93">
        <f t="shared" si="15"/>
        <v>1944</v>
      </c>
    </row>
    <row r="96" spans="1:12" ht="2.25" customHeight="1">
      <c r="A96" s="51"/>
      <c r="B96" s="89"/>
      <c r="C96" s="53"/>
      <c r="D96" s="70"/>
      <c r="E96" s="86"/>
      <c r="F96" s="70"/>
      <c r="G96" s="86"/>
      <c r="H96" s="86"/>
      <c r="I96" s="86"/>
      <c r="J96" s="70"/>
      <c r="K96" s="86"/>
      <c r="L96" s="86"/>
    </row>
    <row r="97" spans="1:12" ht="12.75">
      <c r="A97" s="51"/>
      <c r="B97" s="97">
        <v>1.8</v>
      </c>
      <c r="C97" s="53" t="s">
        <v>43</v>
      </c>
      <c r="D97" s="86"/>
      <c r="E97" s="86"/>
      <c r="F97" s="86"/>
      <c r="G97" s="86"/>
      <c r="H97" s="86"/>
      <c r="I97" s="86"/>
      <c r="J97" s="86"/>
      <c r="K97" s="86"/>
      <c r="L97" s="86"/>
    </row>
    <row r="98" spans="1:12" ht="12.75">
      <c r="A98" s="51"/>
      <c r="B98" s="65">
        <v>62</v>
      </c>
      <c r="C98" s="56" t="s">
        <v>44</v>
      </c>
      <c r="D98" s="86"/>
      <c r="E98" s="86"/>
      <c r="F98" s="86"/>
      <c r="G98" s="86"/>
      <c r="H98" s="86"/>
      <c r="I98" s="86"/>
      <c r="J98" s="86"/>
      <c r="K98" s="86"/>
      <c r="L98" s="86"/>
    </row>
    <row r="99" spans="1:12" ht="12.75">
      <c r="A99" s="51"/>
      <c r="B99" s="65">
        <v>44</v>
      </c>
      <c r="C99" s="56" t="s">
        <v>22</v>
      </c>
      <c r="D99" s="86"/>
      <c r="E99" s="86"/>
      <c r="F99" s="86"/>
      <c r="G99" s="86"/>
      <c r="H99" s="86"/>
      <c r="I99" s="86"/>
      <c r="J99" s="86"/>
      <c r="K99" s="86"/>
      <c r="L99" s="86"/>
    </row>
    <row r="100" spans="1:12" ht="12.75">
      <c r="A100" s="51"/>
      <c r="B100" s="67" t="s">
        <v>194</v>
      </c>
      <c r="C100" s="56" t="s">
        <v>79</v>
      </c>
      <c r="D100" s="70">
        <v>1998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70">
        <v>50000</v>
      </c>
      <c r="K100" s="68">
        <v>0</v>
      </c>
      <c r="L100" s="70">
        <f aca="true" t="shared" si="16" ref="L100:L107">SUM(J100:K100)</f>
        <v>50000</v>
      </c>
    </row>
    <row r="101" spans="1:12" ht="12.75">
      <c r="A101" s="51"/>
      <c r="B101" s="67" t="s">
        <v>45</v>
      </c>
      <c r="C101" s="56" t="s">
        <v>46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70">
        <v>2500</v>
      </c>
      <c r="K101" s="68">
        <v>0</v>
      </c>
      <c r="L101" s="70">
        <f t="shared" si="16"/>
        <v>2500</v>
      </c>
    </row>
    <row r="102" spans="1:12" ht="12.75">
      <c r="A102" s="51"/>
      <c r="B102" s="161" t="s">
        <v>192</v>
      </c>
      <c r="C102" s="101" t="s">
        <v>283</v>
      </c>
      <c r="D102" s="70">
        <v>27960</v>
      </c>
      <c r="E102" s="68">
        <v>0</v>
      </c>
      <c r="F102" s="70">
        <v>32000</v>
      </c>
      <c r="G102" s="68">
        <v>0</v>
      </c>
      <c r="H102" s="70">
        <v>32000</v>
      </c>
      <c r="I102" s="68">
        <v>0</v>
      </c>
      <c r="J102" s="70">
        <v>47700</v>
      </c>
      <c r="K102" s="68">
        <v>0</v>
      </c>
      <c r="L102" s="70">
        <f t="shared" si="16"/>
        <v>47700</v>
      </c>
    </row>
    <row r="103" spans="1:12" ht="12.75">
      <c r="A103" s="51"/>
      <c r="B103" s="161" t="s">
        <v>193</v>
      </c>
      <c r="C103" s="102" t="s">
        <v>195</v>
      </c>
      <c r="D103" s="58">
        <v>9941</v>
      </c>
      <c r="E103" s="57">
        <v>0</v>
      </c>
      <c r="F103" s="58">
        <v>11059</v>
      </c>
      <c r="G103" s="57">
        <v>0</v>
      </c>
      <c r="H103" s="58">
        <v>11059</v>
      </c>
      <c r="I103" s="57">
        <v>0</v>
      </c>
      <c r="J103" s="58">
        <v>1500</v>
      </c>
      <c r="K103" s="57">
        <v>0</v>
      </c>
      <c r="L103" s="58">
        <f t="shared" si="16"/>
        <v>1500</v>
      </c>
    </row>
    <row r="104" spans="1:12" ht="25.5">
      <c r="A104" s="51"/>
      <c r="B104" s="162" t="s">
        <v>235</v>
      </c>
      <c r="C104" s="139" t="s">
        <v>263</v>
      </c>
      <c r="D104" s="58">
        <v>5000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8">
        <v>1500</v>
      </c>
      <c r="K104" s="57">
        <v>0</v>
      </c>
      <c r="L104" s="58">
        <f t="shared" si="16"/>
        <v>1500</v>
      </c>
    </row>
    <row r="105" spans="1:12" ht="25.5">
      <c r="A105" s="51"/>
      <c r="B105" s="162" t="s">
        <v>236</v>
      </c>
      <c r="C105" s="139" t="s">
        <v>262</v>
      </c>
      <c r="D105" s="58">
        <v>1489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8">
        <v>2400</v>
      </c>
      <c r="K105" s="57">
        <v>0</v>
      </c>
      <c r="L105" s="58">
        <f t="shared" si="16"/>
        <v>2400</v>
      </c>
    </row>
    <row r="106" spans="1:12" ht="25.5">
      <c r="A106" s="51"/>
      <c r="B106" s="162" t="s">
        <v>237</v>
      </c>
      <c r="C106" s="139" t="s">
        <v>230</v>
      </c>
      <c r="D106" s="70">
        <v>1940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70">
        <v>500</v>
      </c>
      <c r="K106" s="68">
        <v>0</v>
      </c>
      <c r="L106" s="70">
        <f t="shared" si="16"/>
        <v>500</v>
      </c>
    </row>
    <row r="107" spans="1:12" ht="25.5">
      <c r="A107" s="51"/>
      <c r="B107" s="162" t="s">
        <v>273</v>
      </c>
      <c r="C107" s="139" t="s">
        <v>274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70">
        <v>35000</v>
      </c>
      <c r="K107" s="68">
        <v>0</v>
      </c>
      <c r="L107" s="70">
        <f t="shared" si="16"/>
        <v>35000</v>
      </c>
    </row>
    <row r="108" spans="1:12" ht="12.75">
      <c r="A108" s="51" t="s">
        <v>17</v>
      </c>
      <c r="B108" s="65">
        <v>62</v>
      </c>
      <c r="C108" s="56" t="s">
        <v>44</v>
      </c>
      <c r="D108" s="60">
        <f>SUM(D100:D106)</f>
        <v>48328</v>
      </c>
      <c r="E108" s="59">
        <f aca="true" t="shared" si="17" ref="E108:L108">SUM(E100:E107)</f>
        <v>0</v>
      </c>
      <c r="F108" s="60">
        <f t="shared" si="17"/>
        <v>43059</v>
      </c>
      <c r="G108" s="59">
        <f t="shared" si="17"/>
        <v>0</v>
      </c>
      <c r="H108" s="60">
        <f t="shared" si="17"/>
        <v>43059</v>
      </c>
      <c r="I108" s="59">
        <f t="shared" si="17"/>
        <v>0</v>
      </c>
      <c r="J108" s="60">
        <f t="shared" si="17"/>
        <v>141100</v>
      </c>
      <c r="K108" s="59">
        <f t="shared" si="17"/>
        <v>0</v>
      </c>
      <c r="L108" s="60">
        <f t="shared" si="17"/>
        <v>141100</v>
      </c>
    </row>
    <row r="109" spans="1:12" ht="12.75">
      <c r="A109" s="51"/>
      <c r="B109" s="65"/>
      <c r="C109" s="5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ht="25.5">
      <c r="A110" s="51"/>
      <c r="B110" s="65">
        <v>64</v>
      </c>
      <c r="C110" s="56" t="s">
        <v>97</v>
      </c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ht="12.75">
      <c r="A111" s="51"/>
      <c r="B111" s="65">
        <v>44</v>
      </c>
      <c r="C111" s="56" t="s">
        <v>22</v>
      </c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2.75">
      <c r="A112" s="51"/>
      <c r="B112" s="103" t="s">
        <v>196</v>
      </c>
      <c r="C112" s="56" t="s">
        <v>197</v>
      </c>
      <c r="D112" s="70">
        <v>2001</v>
      </c>
      <c r="E112" s="68">
        <v>0</v>
      </c>
      <c r="F112" s="70">
        <v>1000</v>
      </c>
      <c r="G112" s="68">
        <v>0</v>
      </c>
      <c r="H112" s="70">
        <v>1000</v>
      </c>
      <c r="I112" s="68">
        <v>0</v>
      </c>
      <c r="J112" s="70">
        <v>1000</v>
      </c>
      <c r="K112" s="68">
        <v>0</v>
      </c>
      <c r="L112" s="70">
        <f>SUM(J112:K112)</f>
        <v>1000</v>
      </c>
    </row>
    <row r="113" spans="1:12" ht="25.5">
      <c r="A113" s="51" t="s">
        <v>17</v>
      </c>
      <c r="B113" s="65">
        <v>64</v>
      </c>
      <c r="C113" s="56" t="s">
        <v>97</v>
      </c>
      <c r="D113" s="60">
        <f aca="true" t="shared" si="18" ref="D113:L113">SUM(D112:D112)</f>
        <v>2001</v>
      </c>
      <c r="E113" s="59">
        <f t="shared" si="18"/>
        <v>0</v>
      </c>
      <c r="F113" s="60">
        <f t="shared" si="18"/>
        <v>1000</v>
      </c>
      <c r="G113" s="59">
        <f t="shared" si="18"/>
        <v>0</v>
      </c>
      <c r="H113" s="60">
        <f t="shared" si="18"/>
        <v>1000</v>
      </c>
      <c r="I113" s="59">
        <f t="shared" si="18"/>
        <v>0</v>
      </c>
      <c r="J113" s="60">
        <f t="shared" si="18"/>
        <v>1000</v>
      </c>
      <c r="K113" s="59">
        <f t="shared" si="18"/>
        <v>0</v>
      </c>
      <c r="L113" s="60">
        <f t="shared" si="18"/>
        <v>1000</v>
      </c>
    </row>
    <row r="114" spans="1:12" ht="12.75">
      <c r="A114" s="51" t="s">
        <v>17</v>
      </c>
      <c r="B114" s="97">
        <v>1.8</v>
      </c>
      <c r="C114" s="53" t="s">
        <v>43</v>
      </c>
      <c r="D114" s="58">
        <f aca="true" t="shared" si="19" ref="D114:L114">D108+D113</f>
        <v>50329</v>
      </c>
      <c r="E114" s="57">
        <f t="shared" si="19"/>
        <v>0</v>
      </c>
      <c r="F114" s="58">
        <f t="shared" si="19"/>
        <v>44059</v>
      </c>
      <c r="G114" s="57">
        <f t="shared" si="19"/>
        <v>0</v>
      </c>
      <c r="H114" s="58">
        <f t="shared" si="19"/>
        <v>44059</v>
      </c>
      <c r="I114" s="57">
        <f t="shared" si="19"/>
        <v>0</v>
      </c>
      <c r="J114" s="58">
        <f t="shared" si="19"/>
        <v>142100</v>
      </c>
      <c r="K114" s="57">
        <f t="shared" si="19"/>
        <v>0</v>
      </c>
      <c r="L114" s="58">
        <f t="shared" si="19"/>
        <v>142100</v>
      </c>
    </row>
    <row r="115" spans="1:12" ht="12.75">
      <c r="A115" s="51" t="s">
        <v>17</v>
      </c>
      <c r="B115" s="87">
        <v>1</v>
      </c>
      <c r="C115" s="56" t="s">
        <v>143</v>
      </c>
      <c r="D115" s="91">
        <f aca="true" t="shared" si="20" ref="D115:L115">D114+D95+D90</f>
        <v>50329</v>
      </c>
      <c r="E115" s="91">
        <f t="shared" si="20"/>
        <v>14573</v>
      </c>
      <c r="F115" s="60">
        <f t="shared" si="20"/>
        <v>44059</v>
      </c>
      <c r="G115" s="91">
        <f t="shared" si="20"/>
        <v>16976</v>
      </c>
      <c r="H115" s="91">
        <f t="shared" si="20"/>
        <v>45059</v>
      </c>
      <c r="I115" s="91">
        <f t="shared" si="20"/>
        <v>16976</v>
      </c>
      <c r="J115" s="60">
        <f t="shared" si="20"/>
        <v>142100</v>
      </c>
      <c r="K115" s="91">
        <f t="shared" si="20"/>
        <v>18222</v>
      </c>
      <c r="L115" s="91">
        <f t="shared" si="20"/>
        <v>160322</v>
      </c>
    </row>
    <row r="116" spans="1:12" ht="12.75">
      <c r="A116" s="51"/>
      <c r="B116" s="87"/>
      <c r="C116" s="5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12.75">
      <c r="A117" s="51"/>
      <c r="B117" s="87">
        <v>5</v>
      </c>
      <c r="C117" s="56" t="s">
        <v>49</v>
      </c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1:12" ht="12.75">
      <c r="A118" s="51"/>
      <c r="B118" s="97">
        <v>5.001</v>
      </c>
      <c r="C118" s="53" t="s">
        <v>38</v>
      </c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1:12" ht="12.75">
      <c r="A119" s="51"/>
      <c r="B119" s="87">
        <v>60</v>
      </c>
      <c r="C119" s="56" t="s">
        <v>50</v>
      </c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1:12" ht="12.75">
      <c r="A120" s="51"/>
      <c r="B120" s="65">
        <v>44</v>
      </c>
      <c r="C120" s="56" t="s">
        <v>22</v>
      </c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1:12" ht="12.75">
      <c r="A121" s="51"/>
      <c r="B121" s="67" t="s">
        <v>23</v>
      </c>
      <c r="C121" s="56" t="s">
        <v>39</v>
      </c>
      <c r="D121" s="86">
        <v>7210</v>
      </c>
      <c r="E121" s="68">
        <v>0</v>
      </c>
      <c r="F121" s="70">
        <v>7616</v>
      </c>
      <c r="G121" s="68">
        <v>0</v>
      </c>
      <c r="H121" s="86">
        <v>10800</v>
      </c>
      <c r="I121" s="68">
        <v>0</v>
      </c>
      <c r="J121" s="70">
        <v>12632</v>
      </c>
      <c r="K121" s="68">
        <v>0</v>
      </c>
      <c r="L121" s="70">
        <f>SUM(J121:K121)</f>
        <v>12632</v>
      </c>
    </row>
    <row r="122" spans="1:12" ht="12.75">
      <c r="A122" s="51" t="s">
        <v>17</v>
      </c>
      <c r="B122" s="65">
        <v>44</v>
      </c>
      <c r="C122" s="56" t="s">
        <v>22</v>
      </c>
      <c r="D122" s="60">
        <f aca="true" t="shared" si="21" ref="D122:L122">SUM(D121:D121)</f>
        <v>7210</v>
      </c>
      <c r="E122" s="59">
        <f t="shared" si="21"/>
        <v>0</v>
      </c>
      <c r="F122" s="60">
        <f t="shared" si="21"/>
        <v>7616</v>
      </c>
      <c r="G122" s="59">
        <f t="shared" si="21"/>
        <v>0</v>
      </c>
      <c r="H122" s="60">
        <f t="shared" si="21"/>
        <v>10800</v>
      </c>
      <c r="I122" s="59">
        <f t="shared" si="21"/>
        <v>0</v>
      </c>
      <c r="J122" s="60">
        <f t="shared" si="21"/>
        <v>12632</v>
      </c>
      <c r="K122" s="59">
        <f t="shared" si="21"/>
        <v>0</v>
      </c>
      <c r="L122" s="60">
        <f t="shared" si="21"/>
        <v>12632</v>
      </c>
    </row>
    <row r="123" spans="1:12" ht="12.75">
      <c r="A123" s="51" t="s">
        <v>17</v>
      </c>
      <c r="B123" s="87">
        <v>60</v>
      </c>
      <c r="C123" s="56" t="s">
        <v>50</v>
      </c>
      <c r="D123" s="60">
        <f aca="true" t="shared" si="22" ref="D123:I123">D122</f>
        <v>7210</v>
      </c>
      <c r="E123" s="59">
        <f t="shared" si="22"/>
        <v>0</v>
      </c>
      <c r="F123" s="60">
        <f t="shared" si="22"/>
        <v>7616</v>
      </c>
      <c r="G123" s="59">
        <f t="shared" si="22"/>
        <v>0</v>
      </c>
      <c r="H123" s="60">
        <f t="shared" si="22"/>
        <v>10800</v>
      </c>
      <c r="I123" s="59">
        <f t="shared" si="22"/>
        <v>0</v>
      </c>
      <c r="J123" s="60">
        <f>J122</f>
        <v>12632</v>
      </c>
      <c r="K123" s="59">
        <f>K122</f>
        <v>0</v>
      </c>
      <c r="L123" s="60">
        <f>L122</f>
        <v>12632</v>
      </c>
    </row>
    <row r="124" spans="1:12" ht="12.75">
      <c r="A124" s="63" t="s">
        <v>17</v>
      </c>
      <c r="B124" s="170">
        <v>5.001</v>
      </c>
      <c r="C124" s="64" t="s">
        <v>38</v>
      </c>
      <c r="D124" s="60">
        <f aca="true" t="shared" si="23" ref="D124:L124">D123</f>
        <v>7210</v>
      </c>
      <c r="E124" s="59">
        <f t="shared" si="23"/>
        <v>0</v>
      </c>
      <c r="F124" s="60">
        <f t="shared" si="23"/>
        <v>7616</v>
      </c>
      <c r="G124" s="59">
        <f t="shared" si="23"/>
        <v>0</v>
      </c>
      <c r="H124" s="60">
        <f t="shared" si="23"/>
        <v>10800</v>
      </c>
      <c r="I124" s="59">
        <f t="shared" si="23"/>
        <v>0</v>
      </c>
      <c r="J124" s="60">
        <f t="shared" si="23"/>
        <v>12632</v>
      </c>
      <c r="K124" s="59">
        <f t="shared" si="23"/>
        <v>0</v>
      </c>
      <c r="L124" s="60">
        <f t="shared" si="23"/>
        <v>12632</v>
      </c>
    </row>
    <row r="125" spans="1:12" ht="2.25" customHeight="1">
      <c r="A125" s="51"/>
      <c r="B125" s="95"/>
      <c r="C125" s="53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2.75">
      <c r="A126" s="51"/>
      <c r="B126" s="97">
        <v>5.051</v>
      </c>
      <c r="C126" s="53" t="s">
        <v>48</v>
      </c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1:12" ht="12.75">
      <c r="A127" s="51"/>
      <c r="B127" s="104">
        <v>45</v>
      </c>
      <c r="C127" s="56" t="s">
        <v>30</v>
      </c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ht="12.75">
      <c r="A128" s="51"/>
      <c r="B128" s="67" t="s">
        <v>52</v>
      </c>
      <c r="C128" s="56" t="s">
        <v>123</v>
      </c>
      <c r="D128" s="70">
        <v>31037</v>
      </c>
      <c r="E128" s="68">
        <v>0</v>
      </c>
      <c r="F128" s="70">
        <v>1031</v>
      </c>
      <c r="G128" s="68">
        <v>0</v>
      </c>
      <c r="H128" s="70">
        <v>1031</v>
      </c>
      <c r="I128" s="68">
        <v>0</v>
      </c>
      <c r="J128" s="70">
        <v>1</v>
      </c>
      <c r="K128" s="68">
        <v>0</v>
      </c>
      <c r="L128" s="70">
        <f>SUM(J128:K128)</f>
        <v>1</v>
      </c>
    </row>
    <row r="129" spans="1:12" ht="25.5">
      <c r="A129" s="51"/>
      <c r="B129" s="67" t="s">
        <v>54</v>
      </c>
      <c r="C129" s="56" t="s">
        <v>259</v>
      </c>
      <c r="D129" s="70">
        <v>17599</v>
      </c>
      <c r="E129" s="68">
        <v>0</v>
      </c>
      <c r="F129" s="70">
        <v>35000</v>
      </c>
      <c r="G129" s="68">
        <v>0</v>
      </c>
      <c r="H129" s="70">
        <v>35000</v>
      </c>
      <c r="I129" s="68">
        <v>0</v>
      </c>
      <c r="J129" s="70">
        <f>520+3637+3962+72300</f>
        <v>80419</v>
      </c>
      <c r="K129" s="68">
        <v>0</v>
      </c>
      <c r="L129" s="159">
        <f>SUM(J129:K129)</f>
        <v>80419</v>
      </c>
    </row>
    <row r="130" spans="1:12" ht="12.75" customHeight="1">
      <c r="A130" s="51"/>
      <c r="B130" s="67" t="s">
        <v>198</v>
      </c>
      <c r="C130" s="56" t="s">
        <v>240</v>
      </c>
      <c r="D130" s="70">
        <v>18000</v>
      </c>
      <c r="E130" s="68">
        <v>0</v>
      </c>
      <c r="F130" s="70">
        <v>21500</v>
      </c>
      <c r="G130" s="68">
        <v>0</v>
      </c>
      <c r="H130" s="70">
        <v>21500</v>
      </c>
      <c r="I130" s="68">
        <v>0</v>
      </c>
      <c r="J130" s="70">
        <f>7972+20000</f>
        <v>27972</v>
      </c>
      <c r="K130" s="68">
        <v>0</v>
      </c>
      <c r="L130" s="159">
        <f>SUM(J130:K130)</f>
        <v>27972</v>
      </c>
    </row>
    <row r="131" spans="1:12" ht="12.75" customHeight="1">
      <c r="A131" s="51"/>
      <c r="B131" s="67" t="s">
        <v>199</v>
      </c>
      <c r="C131" s="56" t="s">
        <v>241</v>
      </c>
      <c r="D131" s="58">
        <v>17999</v>
      </c>
      <c r="E131" s="57">
        <v>0</v>
      </c>
      <c r="F131" s="58">
        <v>22000</v>
      </c>
      <c r="G131" s="57">
        <v>0</v>
      </c>
      <c r="H131" s="58">
        <v>22000</v>
      </c>
      <c r="I131" s="57">
        <v>0</v>
      </c>
      <c r="J131" s="58">
        <f>30000+10000</f>
        <v>40000</v>
      </c>
      <c r="K131" s="57">
        <v>0</v>
      </c>
      <c r="L131" s="58">
        <f>SUM(J131:K131)</f>
        <v>40000</v>
      </c>
    </row>
    <row r="132" spans="1:12" ht="12.75" customHeight="1">
      <c r="A132" s="51"/>
      <c r="B132" s="67" t="s">
        <v>200</v>
      </c>
      <c r="C132" s="56" t="s">
        <v>201</v>
      </c>
      <c r="D132" s="58">
        <v>5000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f>SUM(J132:K132)</f>
        <v>0</v>
      </c>
    </row>
    <row r="133" spans="1:12" ht="12.75" customHeight="1">
      <c r="A133" s="51" t="s">
        <v>17</v>
      </c>
      <c r="B133" s="104">
        <v>45</v>
      </c>
      <c r="C133" s="56" t="s">
        <v>30</v>
      </c>
      <c r="D133" s="60">
        <f aca="true" t="shared" si="24" ref="D133:L133">SUM(D128:D132)</f>
        <v>89635</v>
      </c>
      <c r="E133" s="59">
        <f t="shared" si="24"/>
        <v>0</v>
      </c>
      <c r="F133" s="60">
        <f t="shared" si="24"/>
        <v>79531</v>
      </c>
      <c r="G133" s="59">
        <f t="shared" si="24"/>
        <v>0</v>
      </c>
      <c r="H133" s="60">
        <f t="shared" si="24"/>
        <v>79531</v>
      </c>
      <c r="I133" s="59">
        <f t="shared" si="24"/>
        <v>0</v>
      </c>
      <c r="J133" s="60">
        <f t="shared" si="24"/>
        <v>148392</v>
      </c>
      <c r="K133" s="59">
        <f t="shared" si="24"/>
        <v>0</v>
      </c>
      <c r="L133" s="60">
        <f t="shared" si="24"/>
        <v>148392</v>
      </c>
    </row>
    <row r="134" spans="1:12" ht="12.75" customHeight="1">
      <c r="A134" s="51"/>
      <c r="B134" s="104"/>
      <c r="C134" s="5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1:12" ht="12.75" customHeight="1">
      <c r="A135" s="51"/>
      <c r="B135" s="92">
        <v>48</v>
      </c>
      <c r="C135" s="56" t="s">
        <v>32</v>
      </c>
      <c r="D135" s="86"/>
      <c r="E135" s="86"/>
      <c r="F135" s="86"/>
      <c r="G135" s="70"/>
      <c r="H135" s="86"/>
      <c r="I135" s="86"/>
      <c r="J135" s="86"/>
      <c r="K135" s="70"/>
      <c r="L135" s="86"/>
    </row>
    <row r="136" spans="1:12" ht="12.75" customHeight="1">
      <c r="A136" s="51"/>
      <c r="B136" s="67" t="s">
        <v>53</v>
      </c>
      <c r="C136" s="56" t="s">
        <v>51</v>
      </c>
      <c r="D136" s="68">
        <v>0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70">
        <v>2000</v>
      </c>
      <c r="K136" s="68">
        <v>0</v>
      </c>
      <c r="L136" s="70">
        <f>SUM(J136:K136)</f>
        <v>2000</v>
      </c>
    </row>
    <row r="137" spans="1:12" ht="12.75" customHeight="1">
      <c r="A137" s="51"/>
      <c r="B137" s="67" t="s">
        <v>127</v>
      </c>
      <c r="C137" s="56" t="s">
        <v>123</v>
      </c>
      <c r="D137" s="70">
        <v>7924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70">
        <v>1</v>
      </c>
      <c r="K137" s="68">
        <v>0</v>
      </c>
      <c r="L137" s="70">
        <f>SUM(J137:K137)</f>
        <v>1</v>
      </c>
    </row>
    <row r="138" spans="1:12" ht="12.75" customHeight="1">
      <c r="A138" s="51"/>
      <c r="B138" s="67" t="s">
        <v>202</v>
      </c>
      <c r="C138" s="56" t="s">
        <v>238</v>
      </c>
      <c r="D138" s="73">
        <v>1000</v>
      </c>
      <c r="E138" s="71">
        <v>0</v>
      </c>
      <c r="F138" s="73">
        <v>380</v>
      </c>
      <c r="G138" s="71">
        <v>0</v>
      </c>
      <c r="H138" s="73">
        <v>380</v>
      </c>
      <c r="I138" s="71">
        <v>0</v>
      </c>
      <c r="J138" s="71">
        <v>0</v>
      </c>
      <c r="K138" s="71">
        <v>0</v>
      </c>
      <c r="L138" s="71">
        <f>SUM(J138:K138)</f>
        <v>0</v>
      </c>
    </row>
    <row r="139" spans="1:12" ht="12.75" customHeight="1">
      <c r="A139" s="51" t="s">
        <v>17</v>
      </c>
      <c r="B139" s="92">
        <v>48</v>
      </c>
      <c r="C139" s="56" t="s">
        <v>32</v>
      </c>
      <c r="D139" s="73">
        <f aca="true" t="shared" si="25" ref="D139:I139">SUM(D136:D138)</f>
        <v>8924</v>
      </c>
      <c r="E139" s="71">
        <f t="shared" si="25"/>
        <v>0</v>
      </c>
      <c r="F139" s="73">
        <f t="shared" si="25"/>
        <v>380</v>
      </c>
      <c r="G139" s="71">
        <f t="shared" si="25"/>
        <v>0</v>
      </c>
      <c r="H139" s="73">
        <f t="shared" si="25"/>
        <v>380</v>
      </c>
      <c r="I139" s="71">
        <f t="shared" si="25"/>
        <v>0</v>
      </c>
      <c r="J139" s="73">
        <f>SUM(J136:J138)</f>
        <v>2001</v>
      </c>
      <c r="K139" s="71">
        <f>SUM(K136:K138)</f>
        <v>0</v>
      </c>
      <c r="L139" s="73">
        <f>SUM(L136:L138)</f>
        <v>2001</v>
      </c>
    </row>
    <row r="140" spans="1:12" ht="12.75" customHeight="1">
      <c r="A140" s="51" t="s">
        <v>17</v>
      </c>
      <c r="B140" s="97">
        <v>5.051</v>
      </c>
      <c r="C140" s="53" t="s">
        <v>48</v>
      </c>
      <c r="D140" s="60">
        <f aca="true" t="shared" si="26" ref="D140:L140">D139+D133</f>
        <v>98559</v>
      </c>
      <c r="E140" s="59">
        <f t="shared" si="26"/>
        <v>0</v>
      </c>
      <c r="F140" s="60">
        <f t="shared" si="26"/>
        <v>79911</v>
      </c>
      <c r="G140" s="59">
        <f t="shared" si="26"/>
        <v>0</v>
      </c>
      <c r="H140" s="60">
        <f t="shared" si="26"/>
        <v>79911</v>
      </c>
      <c r="I140" s="59">
        <f t="shared" si="26"/>
        <v>0</v>
      </c>
      <c r="J140" s="60">
        <f t="shared" si="26"/>
        <v>150393</v>
      </c>
      <c r="K140" s="59">
        <f t="shared" si="26"/>
        <v>0</v>
      </c>
      <c r="L140" s="60">
        <f t="shared" si="26"/>
        <v>150393</v>
      </c>
    </row>
    <row r="141" spans="1:12" ht="12.75" customHeight="1">
      <c r="A141" s="51"/>
      <c r="B141" s="97"/>
      <c r="C141" s="53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1:12" ht="12.75" customHeight="1">
      <c r="A142" s="51"/>
      <c r="B142" s="97">
        <v>5.053</v>
      </c>
      <c r="C142" s="53" t="s">
        <v>40</v>
      </c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2.75" customHeight="1">
      <c r="A143" s="51"/>
      <c r="B143" s="106">
        <v>45</v>
      </c>
      <c r="C143" s="56" t="s">
        <v>30</v>
      </c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2.75" customHeight="1">
      <c r="A144" s="51"/>
      <c r="B144" s="96" t="s">
        <v>54</v>
      </c>
      <c r="C144" s="56" t="s">
        <v>55</v>
      </c>
      <c r="D144" s="68">
        <v>0</v>
      </c>
      <c r="E144" s="86">
        <v>1124</v>
      </c>
      <c r="F144" s="68">
        <v>0</v>
      </c>
      <c r="G144" s="86">
        <v>1214</v>
      </c>
      <c r="H144" s="68">
        <v>0</v>
      </c>
      <c r="I144" s="86">
        <v>1214</v>
      </c>
      <c r="J144" s="68">
        <v>0</v>
      </c>
      <c r="K144" s="86">
        <v>1155</v>
      </c>
      <c r="L144" s="86">
        <f>SUM(J144:K144)</f>
        <v>1155</v>
      </c>
    </row>
    <row r="145" spans="1:12" ht="12.75" customHeight="1">
      <c r="A145" s="51"/>
      <c r="B145" s="96"/>
      <c r="C145" s="56"/>
      <c r="D145" s="86"/>
      <c r="E145" s="86"/>
      <c r="F145" s="70"/>
      <c r="G145" s="86"/>
      <c r="H145" s="86"/>
      <c r="I145" s="86"/>
      <c r="J145" s="70"/>
      <c r="K145" s="86"/>
      <c r="L145" s="86"/>
    </row>
    <row r="146" spans="1:12" ht="12.75" customHeight="1">
      <c r="A146" s="51"/>
      <c r="B146" s="92">
        <v>48</v>
      </c>
      <c r="C146" s="56" t="s">
        <v>32</v>
      </c>
      <c r="D146" s="86"/>
      <c r="E146" s="86"/>
      <c r="F146" s="70"/>
      <c r="G146" s="86"/>
      <c r="H146" s="86"/>
      <c r="I146" s="86"/>
      <c r="J146" s="70"/>
      <c r="K146" s="86"/>
      <c r="L146" s="86"/>
    </row>
    <row r="147" spans="1:12" ht="12.75" customHeight="1">
      <c r="A147" s="51"/>
      <c r="B147" s="96" t="s">
        <v>56</v>
      </c>
      <c r="C147" s="56" t="s">
        <v>55</v>
      </c>
      <c r="D147" s="71">
        <v>0</v>
      </c>
      <c r="E147" s="93">
        <v>169</v>
      </c>
      <c r="F147" s="71">
        <v>0</v>
      </c>
      <c r="G147" s="86">
        <v>184</v>
      </c>
      <c r="H147" s="71">
        <v>0</v>
      </c>
      <c r="I147" s="86">
        <v>184</v>
      </c>
      <c r="J147" s="71">
        <v>0</v>
      </c>
      <c r="K147" s="86">
        <v>199</v>
      </c>
      <c r="L147" s="86">
        <f>SUM(J147:K147)</f>
        <v>199</v>
      </c>
    </row>
    <row r="148" spans="1:12" ht="12.75" customHeight="1">
      <c r="A148" s="51" t="s">
        <v>17</v>
      </c>
      <c r="B148" s="97">
        <v>5.053</v>
      </c>
      <c r="C148" s="53" t="s">
        <v>40</v>
      </c>
      <c r="D148" s="59">
        <f aca="true" t="shared" si="27" ref="D148:L148">SUM(D144:D147)</f>
        <v>0</v>
      </c>
      <c r="E148" s="91">
        <f t="shared" si="27"/>
        <v>1293</v>
      </c>
      <c r="F148" s="59">
        <f t="shared" si="27"/>
        <v>0</v>
      </c>
      <c r="G148" s="91">
        <f t="shared" si="27"/>
        <v>1398</v>
      </c>
      <c r="H148" s="59">
        <f t="shared" si="27"/>
        <v>0</v>
      </c>
      <c r="I148" s="91">
        <f t="shared" si="27"/>
        <v>1398</v>
      </c>
      <c r="J148" s="59">
        <f t="shared" si="27"/>
        <v>0</v>
      </c>
      <c r="K148" s="91">
        <f t="shared" si="27"/>
        <v>1354</v>
      </c>
      <c r="L148" s="91">
        <f t="shared" si="27"/>
        <v>1354</v>
      </c>
    </row>
    <row r="149" spans="1:12" ht="12.75" customHeight="1">
      <c r="A149" s="51"/>
      <c r="B149" s="97"/>
      <c r="C149" s="53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1:12" ht="12.75" customHeight="1">
      <c r="A150" s="51"/>
      <c r="B150" s="97">
        <v>5.8</v>
      </c>
      <c r="C150" s="53" t="s">
        <v>43</v>
      </c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1:12" ht="12.75" customHeight="1">
      <c r="A151" s="51"/>
      <c r="B151" s="104">
        <v>44</v>
      </c>
      <c r="C151" s="56" t="s">
        <v>22</v>
      </c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ht="25.5">
      <c r="A152" s="51"/>
      <c r="B152" s="107" t="s">
        <v>214</v>
      </c>
      <c r="C152" s="108" t="s">
        <v>215</v>
      </c>
      <c r="D152" s="68">
        <v>0</v>
      </c>
      <c r="E152" s="68">
        <v>0</v>
      </c>
      <c r="F152" s="70">
        <v>1148</v>
      </c>
      <c r="G152" s="68">
        <v>0</v>
      </c>
      <c r="H152" s="70">
        <v>1148</v>
      </c>
      <c r="I152" s="68">
        <v>0</v>
      </c>
      <c r="J152" s="70">
        <f>1148+500</f>
        <v>1648</v>
      </c>
      <c r="K152" s="68">
        <v>0</v>
      </c>
      <c r="L152" s="70">
        <f>SUM(J152:K152)</f>
        <v>1648</v>
      </c>
    </row>
    <row r="153" spans="1:12" ht="12.75" customHeight="1">
      <c r="A153" s="51"/>
      <c r="B153" s="107" t="s">
        <v>219</v>
      </c>
      <c r="C153" s="108" t="s">
        <v>275</v>
      </c>
      <c r="D153" s="70">
        <v>8508</v>
      </c>
      <c r="E153" s="68">
        <v>0</v>
      </c>
      <c r="F153" s="70">
        <v>10000</v>
      </c>
      <c r="G153" s="68">
        <v>0</v>
      </c>
      <c r="H153" s="70">
        <v>10000</v>
      </c>
      <c r="I153" s="68">
        <v>0</v>
      </c>
      <c r="J153" s="70">
        <f>15000+1000</f>
        <v>16000</v>
      </c>
      <c r="K153" s="68">
        <v>0</v>
      </c>
      <c r="L153" s="70">
        <f>SUM(J153:K153)</f>
        <v>16000</v>
      </c>
    </row>
    <row r="154" spans="1:12" ht="12.75" customHeight="1">
      <c r="A154" s="51"/>
      <c r="B154" s="107" t="s">
        <v>268</v>
      </c>
      <c r="C154" s="108" t="s">
        <v>267</v>
      </c>
      <c r="D154" s="71">
        <v>0</v>
      </c>
      <c r="E154" s="71">
        <v>0</v>
      </c>
      <c r="F154" s="71">
        <v>0</v>
      </c>
      <c r="G154" s="71">
        <v>0</v>
      </c>
      <c r="H154" s="73">
        <v>240</v>
      </c>
      <c r="I154" s="71">
        <v>0</v>
      </c>
      <c r="J154" s="71">
        <v>0</v>
      </c>
      <c r="K154" s="71">
        <v>0</v>
      </c>
      <c r="L154" s="71">
        <f>SUM(J154:K154)</f>
        <v>0</v>
      </c>
    </row>
    <row r="155" spans="1:12" ht="12.75" customHeight="1">
      <c r="A155" s="51" t="s">
        <v>17</v>
      </c>
      <c r="B155" s="97">
        <v>5.8</v>
      </c>
      <c r="C155" s="53" t="s">
        <v>43</v>
      </c>
      <c r="D155" s="73">
        <f aca="true" t="shared" si="28" ref="D155:L155">SUM(D152:D154)</f>
        <v>8508</v>
      </c>
      <c r="E155" s="71">
        <f t="shared" si="28"/>
        <v>0</v>
      </c>
      <c r="F155" s="73">
        <f t="shared" si="28"/>
        <v>11148</v>
      </c>
      <c r="G155" s="71">
        <f t="shared" si="28"/>
        <v>0</v>
      </c>
      <c r="H155" s="73">
        <f t="shared" si="28"/>
        <v>11388</v>
      </c>
      <c r="I155" s="71">
        <f t="shared" si="28"/>
        <v>0</v>
      </c>
      <c r="J155" s="73">
        <f t="shared" si="28"/>
        <v>17648</v>
      </c>
      <c r="K155" s="71">
        <f t="shared" si="28"/>
        <v>0</v>
      </c>
      <c r="L155" s="73">
        <f t="shared" si="28"/>
        <v>17648</v>
      </c>
    </row>
    <row r="156" spans="1:12" ht="12.75" customHeight="1">
      <c r="A156" s="63" t="s">
        <v>17</v>
      </c>
      <c r="B156" s="152">
        <v>5</v>
      </c>
      <c r="C156" s="98" t="s">
        <v>49</v>
      </c>
      <c r="D156" s="91">
        <f aca="true" t="shared" si="29" ref="D156:L156">D140+D124+D148+D155</f>
        <v>114277</v>
      </c>
      <c r="E156" s="91">
        <f t="shared" si="29"/>
        <v>1293</v>
      </c>
      <c r="F156" s="60">
        <f t="shared" si="29"/>
        <v>98675</v>
      </c>
      <c r="G156" s="91">
        <f t="shared" si="29"/>
        <v>1398</v>
      </c>
      <c r="H156" s="91">
        <f t="shared" si="29"/>
        <v>102099</v>
      </c>
      <c r="I156" s="91">
        <f t="shared" si="29"/>
        <v>1398</v>
      </c>
      <c r="J156" s="60">
        <f t="shared" si="29"/>
        <v>180673</v>
      </c>
      <c r="K156" s="91">
        <f t="shared" si="29"/>
        <v>1354</v>
      </c>
      <c r="L156" s="91">
        <f t="shared" si="29"/>
        <v>182027</v>
      </c>
    </row>
    <row r="157" spans="1:12" ht="1.5" customHeight="1">
      <c r="A157" s="51"/>
      <c r="B157" s="87"/>
      <c r="C157" s="56"/>
      <c r="D157" s="86"/>
      <c r="E157" s="86"/>
      <c r="F157" s="86"/>
      <c r="G157" s="86"/>
      <c r="H157" s="86"/>
      <c r="I157" s="86"/>
      <c r="J157" s="86"/>
      <c r="K157" s="86"/>
      <c r="L157" s="86"/>
    </row>
    <row r="158" spans="1:12" ht="12.75">
      <c r="A158" s="51"/>
      <c r="B158" s="51">
        <v>80</v>
      </c>
      <c r="C158" s="56" t="s">
        <v>28</v>
      </c>
      <c r="D158" s="88"/>
      <c r="E158" s="88"/>
      <c r="F158" s="88"/>
      <c r="G158" s="88"/>
      <c r="H158" s="88"/>
      <c r="I158" s="88"/>
      <c r="J158" s="88"/>
      <c r="K158" s="88"/>
      <c r="L158" s="88"/>
    </row>
    <row r="159" spans="1:12" ht="12.75">
      <c r="A159" s="51"/>
      <c r="B159" s="97">
        <v>80.001</v>
      </c>
      <c r="C159" s="53" t="s">
        <v>38</v>
      </c>
      <c r="D159" s="88"/>
      <c r="E159" s="88"/>
      <c r="F159" s="88"/>
      <c r="G159" s="88"/>
      <c r="H159" s="88"/>
      <c r="I159" s="88"/>
      <c r="J159" s="88"/>
      <c r="K159" s="88"/>
      <c r="L159" s="88"/>
    </row>
    <row r="160" spans="1:12" ht="12.75">
      <c r="A160" s="51"/>
      <c r="B160" s="109">
        <v>44</v>
      </c>
      <c r="C160" s="56" t="s">
        <v>22</v>
      </c>
      <c r="D160" s="88"/>
      <c r="E160" s="88"/>
      <c r="F160" s="88"/>
      <c r="G160" s="88"/>
      <c r="H160" s="88"/>
      <c r="I160" s="88"/>
      <c r="J160" s="88"/>
      <c r="K160" s="88"/>
      <c r="L160" s="88"/>
    </row>
    <row r="161" spans="1:12" ht="12.75">
      <c r="A161" s="51"/>
      <c r="B161" s="67" t="s">
        <v>57</v>
      </c>
      <c r="C161" s="56" t="s">
        <v>39</v>
      </c>
      <c r="D161" s="163">
        <v>7772</v>
      </c>
      <c r="E161" s="163">
        <v>11983</v>
      </c>
      <c r="F161" s="58">
        <v>5710</v>
      </c>
      <c r="G161" s="90">
        <v>14837</v>
      </c>
      <c r="H161" s="90">
        <v>7265</v>
      </c>
      <c r="I161" s="90">
        <v>14837</v>
      </c>
      <c r="J161" s="58">
        <v>8672</v>
      </c>
      <c r="K161" s="90">
        <v>14527</v>
      </c>
      <c r="L161" s="90">
        <f aca="true" t="shared" si="30" ref="L161:L166">SUM(J161:K161)</f>
        <v>23199</v>
      </c>
    </row>
    <row r="162" spans="1:12" ht="12.75">
      <c r="A162" s="51"/>
      <c r="B162" s="67" t="s">
        <v>58</v>
      </c>
      <c r="C162" s="56" t="s">
        <v>47</v>
      </c>
      <c r="D162" s="163">
        <v>5343</v>
      </c>
      <c r="E162" s="158">
        <v>0</v>
      </c>
      <c r="F162" s="58">
        <v>5352</v>
      </c>
      <c r="G162" s="57">
        <v>0</v>
      </c>
      <c r="H162" s="90">
        <v>6408</v>
      </c>
      <c r="I162" s="57">
        <v>0</v>
      </c>
      <c r="J162" s="58">
        <v>6347</v>
      </c>
      <c r="K162" s="57">
        <v>0</v>
      </c>
      <c r="L162" s="58">
        <f t="shared" si="30"/>
        <v>6347</v>
      </c>
    </row>
    <row r="163" spans="1:12" ht="12.75">
      <c r="A163" s="51"/>
      <c r="B163" s="67" t="s">
        <v>59</v>
      </c>
      <c r="C163" s="56" t="s">
        <v>25</v>
      </c>
      <c r="D163" s="163">
        <v>449</v>
      </c>
      <c r="E163" s="164">
        <v>557</v>
      </c>
      <c r="F163" s="58">
        <v>1</v>
      </c>
      <c r="G163" s="90">
        <v>60</v>
      </c>
      <c r="H163" s="90">
        <v>1</v>
      </c>
      <c r="I163" s="90">
        <v>60</v>
      </c>
      <c r="J163" s="58">
        <v>1000</v>
      </c>
      <c r="K163" s="90">
        <v>60</v>
      </c>
      <c r="L163" s="90">
        <f t="shared" si="30"/>
        <v>1060</v>
      </c>
    </row>
    <row r="164" spans="1:12" ht="12.75">
      <c r="A164" s="51"/>
      <c r="B164" s="67" t="s">
        <v>60</v>
      </c>
      <c r="C164" s="56" t="s">
        <v>27</v>
      </c>
      <c r="D164" s="90">
        <v>1802</v>
      </c>
      <c r="E164" s="163">
        <v>524</v>
      </c>
      <c r="F164" s="58">
        <v>1</v>
      </c>
      <c r="G164" s="90">
        <v>136</v>
      </c>
      <c r="H164" s="90">
        <v>1001</v>
      </c>
      <c r="I164" s="90">
        <v>136</v>
      </c>
      <c r="J164" s="58">
        <v>1496</v>
      </c>
      <c r="K164" s="90">
        <v>136</v>
      </c>
      <c r="L164" s="90">
        <f t="shared" si="30"/>
        <v>1632</v>
      </c>
    </row>
    <row r="165" spans="1:12" ht="12.75">
      <c r="A165" s="51"/>
      <c r="B165" s="67" t="s">
        <v>141</v>
      </c>
      <c r="C165" s="56" t="s">
        <v>46</v>
      </c>
      <c r="D165" s="68">
        <v>0</v>
      </c>
      <c r="E165" s="68">
        <v>0</v>
      </c>
      <c r="F165" s="58">
        <v>1</v>
      </c>
      <c r="G165" s="68">
        <v>0</v>
      </c>
      <c r="H165" s="70">
        <v>1</v>
      </c>
      <c r="I165" s="68">
        <v>0</v>
      </c>
      <c r="J165" s="57">
        <v>0</v>
      </c>
      <c r="K165" s="68">
        <v>0</v>
      </c>
      <c r="L165" s="57">
        <f t="shared" si="30"/>
        <v>0</v>
      </c>
    </row>
    <row r="166" spans="1:12" ht="12.75">
      <c r="A166" s="51"/>
      <c r="B166" s="67" t="s">
        <v>61</v>
      </c>
      <c r="C166" s="56" t="s">
        <v>62</v>
      </c>
      <c r="D166" s="90">
        <v>400</v>
      </c>
      <c r="E166" s="164">
        <v>329</v>
      </c>
      <c r="F166" s="58">
        <v>1</v>
      </c>
      <c r="G166" s="90">
        <v>350</v>
      </c>
      <c r="H166" s="90">
        <v>1</v>
      </c>
      <c r="I166" s="90">
        <v>350</v>
      </c>
      <c r="J166" s="58">
        <v>500</v>
      </c>
      <c r="K166" s="90">
        <v>350</v>
      </c>
      <c r="L166" s="90">
        <f t="shared" si="30"/>
        <v>850</v>
      </c>
    </row>
    <row r="167" spans="1:12" ht="12.75">
      <c r="A167" s="51" t="s">
        <v>17</v>
      </c>
      <c r="B167" s="109">
        <v>44</v>
      </c>
      <c r="C167" s="56" t="s">
        <v>22</v>
      </c>
      <c r="D167" s="60">
        <f aca="true" t="shared" si="31" ref="D167:L167">SUM(D161:D166)</f>
        <v>15766</v>
      </c>
      <c r="E167" s="60">
        <f>SUM(E161:E166)</f>
        <v>13393</v>
      </c>
      <c r="F167" s="60">
        <f t="shared" si="31"/>
        <v>11066</v>
      </c>
      <c r="G167" s="60">
        <f t="shared" si="31"/>
        <v>15383</v>
      </c>
      <c r="H167" s="60">
        <f t="shared" si="31"/>
        <v>14677</v>
      </c>
      <c r="I167" s="60">
        <f t="shared" si="31"/>
        <v>15383</v>
      </c>
      <c r="J167" s="60">
        <f t="shared" si="31"/>
        <v>18015</v>
      </c>
      <c r="K167" s="60">
        <f t="shared" si="31"/>
        <v>15073</v>
      </c>
      <c r="L167" s="60">
        <f t="shared" si="31"/>
        <v>33088</v>
      </c>
    </row>
    <row r="168" spans="1:12" ht="12.75">
      <c r="A168" s="51"/>
      <c r="B168" s="110"/>
      <c r="C168" s="56"/>
      <c r="D168" s="86"/>
      <c r="E168" s="86"/>
      <c r="F168" s="86"/>
      <c r="G168" s="86"/>
      <c r="H168" s="86"/>
      <c r="I168" s="86"/>
      <c r="J168" s="86"/>
      <c r="K168" s="86"/>
      <c r="L168" s="86"/>
    </row>
    <row r="169" spans="1:12" ht="12.75">
      <c r="A169" s="51"/>
      <c r="B169" s="109">
        <v>48</v>
      </c>
      <c r="C169" s="56" t="s">
        <v>32</v>
      </c>
      <c r="D169" s="86"/>
      <c r="E169" s="86"/>
      <c r="F169" s="86"/>
      <c r="G169" s="86"/>
      <c r="H169" s="86"/>
      <c r="I169" s="86"/>
      <c r="J169" s="86"/>
      <c r="K169" s="86"/>
      <c r="L169" s="86"/>
    </row>
    <row r="170" spans="1:12" ht="12.75">
      <c r="A170" s="51"/>
      <c r="B170" s="67" t="s">
        <v>63</v>
      </c>
      <c r="C170" s="56" t="s">
        <v>39</v>
      </c>
      <c r="D170" s="86">
        <v>8327</v>
      </c>
      <c r="E170" s="86">
        <v>5458</v>
      </c>
      <c r="F170" s="70">
        <v>6363</v>
      </c>
      <c r="G170" s="86">
        <v>6914</v>
      </c>
      <c r="H170" s="86">
        <v>6563</v>
      </c>
      <c r="I170" s="86">
        <v>6914</v>
      </c>
      <c r="J170" s="70">
        <v>9196</v>
      </c>
      <c r="K170" s="86">
        <v>7344</v>
      </c>
      <c r="L170" s="86">
        <f>SUM(J170:K170)</f>
        <v>16540</v>
      </c>
    </row>
    <row r="171" spans="1:12" ht="12.75">
      <c r="A171" s="51"/>
      <c r="B171" s="67" t="s">
        <v>103</v>
      </c>
      <c r="C171" s="56" t="s">
        <v>47</v>
      </c>
      <c r="D171" s="86">
        <v>1327</v>
      </c>
      <c r="E171" s="158">
        <v>0</v>
      </c>
      <c r="F171" s="70">
        <v>1533</v>
      </c>
      <c r="G171" s="68">
        <v>0</v>
      </c>
      <c r="H171" s="86">
        <v>2247</v>
      </c>
      <c r="I171" s="68">
        <v>0</v>
      </c>
      <c r="J171" s="70">
        <v>2417</v>
      </c>
      <c r="K171" s="68">
        <v>0</v>
      </c>
      <c r="L171" s="70">
        <f>SUM(J171:K171)</f>
        <v>2417</v>
      </c>
    </row>
    <row r="172" spans="1:12" ht="12.75">
      <c r="A172" s="51"/>
      <c r="B172" s="67" t="s">
        <v>64</v>
      </c>
      <c r="C172" s="56" t="s">
        <v>25</v>
      </c>
      <c r="D172" s="90">
        <v>150</v>
      </c>
      <c r="E172" s="70">
        <v>14</v>
      </c>
      <c r="F172" s="58">
        <v>1</v>
      </c>
      <c r="G172" s="90">
        <v>20</v>
      </c>
      <c r="H172" s="90">
        <v>1</v>
      </c>
      <c r="I172" s="90">
        <v>20</v>
      </c>
      <c r="J172" s="58">
        <v>300</v>
      </c>
      <c r="K172" s="90">
        <v>20</v>
      </c>
      <c r="L172" s="90">
        <f>SUM(J172:K172)</f>
        <v>320</v>
      </c>
    </row>
    <row r="173" spans="1:12" ht="12.75">
      <c r="A173" s="51"/>
      <c r="B173" s="67" t="s">
        <v>65</v>
      </c>
      <c r="C173" s="56" t="s">
        <v>27</v>
      </c>
      <c r="D173" s="86">
        <v>657</v>
      </c>
      <c r="E173" s="90">
        <v>40</v>
      </c>
      <c r="F173" s="70">
        <v>1</v>
      </c>
      <c r="G173" s="86">
        <v>50</v>
      </c>
      <c r="H173" s="86">
        <v>501</v>
      </c>
      <c r="I173" s="86">
        <v>50</v>
      </c>
      <c r="J173" s="70">
        <v>700</v>
      </c>
      <c r="K173" s="86">
        <v>50</v>
      </c>
      <c r="L173" s="86">
        <f>SUM(J173:K173)</f>
        <v>750</v>
      </c>
    </row>
    <row r="174" spans="1:12" ht="12.75">
      <c r="A174" s="51" t="s">
        <v>17</v>
      </c>
      <c r="B174" s="109">
        <v>48</v>
      </c>
      <c r="C174" s="56" t="s">
        <v>32</v>
      </c>
      <c r="D174" s="91">
        <f aca="true" t="shared" si="32" ref="D174:L174">SUM(D170:D173)</f>
        <v>10461</v>
      </c>
      <c r="E174" s="91">
        <f>SUM(E170:E173)</f>
        <v>5512</v>
      </c>
      <c r="F174" s="60">
        <f t="shared" si="32"/>
        <v>7898</v>
      </c>
      <c r="G174" s="91">
        <f t="shared" si="32"/>
        <v>6984</v>
      </c>
      <c r="H174" s="91">
        <f t="shared" si="32"/>
        <v>9312</v>
      </c>
      <c r="I174" s="91">
        <f t="shared" si="32"/>
        <v>6984</v>
      </c>
      <c r="J174" s="60">
        <f t="shared" si="32"/>
        <v>12613</v>
      </c>
      <c r="K174" s="91">
        <f t="shared" si="32"/>
        <v>7414</v>
      </c>
      <c r="L174" s="91">
        <f t="shared" si="32"/>
        <v>20027</v>
      </c>
    </row>
    <row r="175" spans="1:12" ht="12.75">
      <c r="A175" s="51" t="s">
        <v>17</v>
      </c>
      <c r="B175" s="97">
        <v>80.001</v>
      </c>
      <c r="C175" s="53" t="s">
        <v>38</v>
      </c>
      <c r="D175" s="91">
        <f aca="true" t="shared" si="33" ref="D175:L175">D174+D167</f>
        <v>26227</v>
      </c>
      <c r="E175" s="91">
        <f t="shared" si="33"/>
        <v>18905</v>
      </c>
      <c r="F175" s="60">
        <f t="shared" si="33"/>
        <v>18964</v>
      </c>
      <c r="G175" s="91">
        <f t="shared" si="33"/>
        <v>22367</v>
      </c>
      <c r="H175" s="91">
        <f t="shared" si="33"/>
        <v>23989</v>
      </c>
      <c r="I175" s="91">
        <f t="shared" si="33"/>
        <v>22367</v>
      </c>
      <c r="J175" s="60">
        <f t="shared" si="33"/>
        <v>30628</v>
      </c>
      <c r="K175" s="91">
        <f t="shared" si="33"/>
        <v>22487</v>
      </c>
      <c r="L175" s="91">
        <f t="shared" si="33"/>
        <v>53115</v>
      </c>
    </row>
    <row r="176" spans="1:12" ht="12.75">
      <c r="A176" s="51"/>
      <c r="B176" s="97"/>
      <c r="C176" s="53"/>
      <c r="D176" s="86"/>
      <c r="E176" s="86"/>
      <c r="F176" s="70"/>
      <c r="G176" s="86"/>
      <c r="H176" s="86"/>
      <c r="I176" s="86"/>
      <c r="J176" s="70"/>
      <c r="K176" s="86"/>
      <c r="L176" s="86"/>
    </row>
    <row r="177" spans="1:12" ht="12.75">
      <c r="A177" s="51"/>
      <c r="B177" s="97">
        <v>80.8</v>
      </c>
      <c r="C177" s="53" t="s">
        <v>43</v>
      </c>
      <c r="D177" s="86"/>
      <c r="E177" s="86"/>
      <c r="F177" s="86"/>
      <c r="G177" s="86"/>
      <c r="H177" s="86"/>
      <c r="I177" s="86"/>
      <c r="J177" s="86"/>
      <c r="K177" s="86"/>
      <c r="L177" s="86"/>
    </row>
    <row r="178" spans="1:12" ht="12.75">
      <c r="A178" s="51"/>
      <c r="B178" s="65">
        <v>61</v>
      </c>
      <c r="C178" s="56" t="s">
        <v>66</v>
      </c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1:12" ht="12.75">
      <c r="A179" s="51"/>
      <c r="B179" s="65">
        <v>45</v>
      </c>
      <c r="C179" s="81" t="s">
        <v>30</v>
      </c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1:12" ht="12.75">
      <c r="A180" s="51"/>
      <c r="B180" s="103" t="s">
        <v>67</v>
      </c>
      <c r="C180" s="81" t="s">
        <v>39</v>
      </c>
      <c r="D180" s="57">
        <v>0</v>
      </c>
      <c r="E180" s="90">
        <v>4749</v>
      </c>
      <c r="F180" s="57">
        <v>0</v>
      </c>
      <c r="G180" s="90">
        <v>5149</v>
      </c>
      <c r="H180" s="57">
        <v>0</v>
      </c>
      <c r="I180" s="90">
        <v>5149</v>
      </c>
      <c r="J180" s="57">
        <v>0</v>
      </c>
      <c r="K180" s="90">
        <v>7839</v>
      </c>
      <c r="L180" s="90">
        <f>SUM(J180:K180)</f>
        <v>7839</v>
      </c>
    </row>
    <row r="181" spans="1:12" ht="12.75">
      <c r="A181" s="51"/>
      <c r="B181" s="67" t="s">
        <v>68</v>
      </c>
      <c r="C181" s="56" t="s">
        <v>69</v>
      </c>
      <c r="D181" s="90">
        <v>1476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8">
        <v>750</v>
      </c>
      <c r="K181" s="57">
        <v>0</v>
      </c>
      <c r="L181" s="58">
        <f>SUM(J181:K181)</f>
        <v>750</v>
      </c>
    </row>
    <row r="182" spans="1:12" ht="12.75">
      <c r="A182" s="51"/>
      <c r="B182" s="67" t="s">
        <v>70</v>
      </c>
      <c r="C182" s="56" t="s">
        <v>46</v>
      </c>
      <c r="D182" s="90">
        <v>1201</v>
      </c>
      <c r="E182" s="57">
        <v>0</v>
      </c>
      <c r="F182" s="57">
        <v>0</v>
      </c>
      <c r="G182" s="57">
        <v>0</v>
      </c>
      <c r="H182" s="90">
        <v>500</v>
      </c>
      <c r="I182" s="57">
        <v>0</v>
      </c>
      <c r="J182" s="58">
        <v>1000</v>
      </c>
      <c r="K182" s="57">
        <v>0</v>
      </c>
      <c r="L182" s="58">
        <f>SUM(J182:K182)</f>
        <v>1000</v>
      </c>
    </row>
    <row r="183" spans="1:12" ht="12.75">
      <c r="A183" s="51"/>
      <c r="B183" s="67" t="s">
        <v>71</v>
      </c>
      <c r="C183" s="56" t="s">
        <v>62</v>
      </c>
      <c r="D183" s="90">
        <v>989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8">
        <v>3750</v>
      </c>
      <c r="K183" s="57">
        <v>0</v>
      </c>
      <c r="L183" s="58">
        <f>SUM(J183:K183)</f>
        <v>3750</v>
      </c>
    </row>
    <row r="184" spans="1:12" ht="12.75">
      <c r="A184" s="51" t="s">
        <v>17</v>
      </c>
      <c r="B184" s="65">
        <v>45</v>
      </c>
      <c r="C184" s="81" t="s">
        <v>30</v>
      </c>
      <c r="D184" s="91">
        <f aca="true" t="shared" si="34" ref="D184:L184">SUM(D178:D183)</f>
        <v>3666</v>
      </c>
      <c r="E184" s="91">
        <f t="shared" si="34"/>
        <v>4749</v>
      </c>
      <c r="F184" s="59">
        <f t="shared" si="34"/>
        <v>0</v>
      </c>
      <c r="G184" s="91">
        <f t="shared" si="34"/>
        <v>5149</v>
      </c>
      <c r="H184" s="91">
        <f t="shared" si="34"/>
        <v>500</v>
      </c>
      <c r="I184" s="91">
        <f t="shared" si="34"/>
        <v>5149</v>
      </c>
      <c r="J184" s="60">
        <f t="shared" si="34"/>
        <v>5500</v>
      </c>
      <c r="K184" s="91">
        <f t="shared" si="34"/>
        <v>7839</v>
      </c>
      <c r="L184" s="91">
        <f t="shared" si="34"/>
        <v>13339</v>
      </c>
    </row>
    <row r="185" spans="1:12" ht="12.75">
      <c r="A185" s="51"/>
      <c r="B185" s="67"/>
      <c r="C185" s="56"/>
      <c r="D185" s="86"/>
      <c r="E185" s="86"/>
      <c r="F185" s="86"/>
      <c r="G185" s="86"/>
      <c r="H185" s="86"/>
      <c r="I185" s="86"/>
      <c r="J185" s="86"/>
      <c r="K185" s="86"/>
      <c r="L185" s="86"/>
    </row>
    <row r="186" spans="1:12" ht="12.75">
      <c r="A186" s="51"/>
      <c r="B186" s="111">
        <v>48</v>
      </c>
      <c r="C186" s="81" t="s">
        <v>32</v>
      </c>
      <c r="D186" s="86"/>
      <c r="E186" s="86"/>
      <c r="F186" s="86"/>
      <c r="G186" s="86"/>
      <c r="H186" s="86"/>
      <c r="I186" s="86"/>
      <c r="J186" s="86"/>
      <c r="K186" s="86"/>
      <c r="L186" s="86"/>
    </row>
    <row r="187" spans="1:12" ht="12.75">
      <c r="A187" s="51"/>
      <c r="B187" s="103" t="s">
        <v>72</v>
      </c>
      <c r="C187" s="81" t="s">
        <v>39</v>
      </c>
      <c r="D187" s="68">
        <v>0</v>
      </c>
      <c r="E187" s="86">
        <v>5289</v>
      </c>
      <c r="F187" s="68">
        <v>0</v>
      </c>
      <c r="G187" s="86">
        <v>6075</v>
      </c>
      <c r="H187" s="68">
        <v>0</v>
      </c>
      <c r="I187" s="86">
        <v>6075</v>
      </c>
      <c r="J187" s="68">
        <v>0</v>
      </c>
      <c r="K187" s="86">
        <v>7988</v>
      </c>
      <c r="L187" s="86">
        <f>SUM(J187:K187)</f>
        <v>7988</v>
      </c>
    </row>
    <row r="188" spans="1:12" ht="12.75">
      <c r="A188" s="51"/>
      <c r="B188" s="67" t="s">
        <v>73</v>
      </c>
      <c r="C188" s="56" t="s">
        <v>69</v>
      </c>
      <c r="D188" s="86">
        <v>780</v>
      </c>
      <c r="E188" s="68">
        <v>0</v>
      </c>
      <c r="F188" s="68">
        <v>0</v>
      </c>
      <c r="G188" s="68">
        <v>0</v>
      </c>
      <c r="H188" s="86">
        <v>500</v>
      </c>
      <c r="I188" s="68">
        <v>0</v>
      </c>
      <c r="J188" s="70">
        <v>500</v>
      </c>
      <c r="K188" s="68">
        <v>0</v>
      </c>
      <c r="L188" s="70">
        <f>SUM(J188:K188)</f>
        <v>500</v>
      </c>
    </row>
    <row r="189" spans="1:12" ht="12.75">
      <c r="A189" s="51"/>
      <c r="B189" s="67" t="s">
        <v>74</v>
      </c>
      <c r="C189" s="56" t="s">
        <v>62</v>
      </c>
      <c r="D189" s="93">
        <v>499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3">
        <v>500</v>
      </c>
      <c r="K189" s="71">
        <v>0</v>
      </c>
      <c r="L189" s="73">
        <f>SUM(J189:K189)</f>
        <v>500</v>
      </c>
    </row>
    <row r="190" spans="1:12" ht="13.5" customHeight="1">
      <c r="A190" s="51" t="s">
        <v>17</v>
      </c>
      <c r="B190" s="111">
        <v>48</v>
      </c>
      <c r="C190" s="81" t="s">
        <v>32</v>
      </c>
      <c r="D190" s="93">
        <f aca="true" t="shared" si="35" ref="D190:L190">SUM(D187:D189)</f>
        <v>1279</v>
      </c>
      <c r="E190" s="93">
        <f t="shared" si="35"/>
        <v>5289</v>
      </c>
      <c r="F190" s="71">
        <f t="shared" si="35"/>
        <v>0</v>
      </c>
      <c r="G190" s="93">
        <f t="shared" si="35"/>
        <v>6075</v>
      </c>
      <c r="H190" s="93">
        <f t="shared" si="35"/>
        <v>500</v>
      </c>
      <c r="I190" s="93">
        <f t="shared" si="35"/>
        <v>6075</v>
      </c>
      <c r="J190" s="73">
        <f t="shared" si="35"/>
        <v>1000</v>
      </c>
      <c r="K190" s="93">
        <f t="shared" si="35"/>
        <v>7988</v>
      </c>
      <c r="L190" s="93">
        <f t="shared" si="35"/>
        <v>8988</v>
      </c>
    </row>
    <row r="191" spans="1:12" ht="13.5" customHeight="1">
      <c r="A191" s="63" t="s">
        <v>17</v>
      </c>
      <c r="B191" s="112">
        <v>61</v>
      </c>
      <c r="C191" s="98" t="s">
        <v>66</v>
      </c>
      <c r="D191" s="91">
        <f aca="true" t="shared" si="36" ref="D191:L191">D190+D184</f>
        <v>4945</v>
      </c>
      <c r="E191" s="91">
        <f t="shared" si="36"/>
        <v>10038</v>
      </c>
      <c r="F191" s="59">
        <f t="shared" si="36"/>
        <v>0</v>
      </c>
      <c r="G191" s="91">
        <f t="shared" si="36"/>
        <v>11224</v>
      </c>
      <c r="H191" s="91">
        <f t="shared" si="36"/>
        <v>1000</v>
      </c>
      <c r="I191" s="91">
        <f t="shared" si="36"/>
        <v>11224</v>
      </c>
      <c r="J191" s="60">
        <f t="shared" si="36"/>
        <v>6500</v>
      </c>
      <c r="K191" s="91">
        <f t="shared" si="36"/>
        <v>15827</v>
      </c>
      <c r="L191" s="91">
        <f t="shared" si="36"/>
        <v>22327</v>
      </c>
    </row>
    <row r="192" spans="1:12" ht="3.75" customHeight="1">
      <c r="A192" s="51"/>
      <c r="B192" s="65"/>
      <c r="C192" s="56"/>
      <c r="D192" s="86"/>
      <c r="E192" s="86"/>
      <c r="F192" s="86"/>
      <c r="G192" s="86"/>
      <c r="H192" s="86"/>
      <c r="I192" s="86"/>
      <c r="J192" s="86"/>
      <c r="K192" s="86"/>
      <c r="L192" s="86"/>
    </row>
    <row r="193" spans="1:12" ht="12.75">
      <c r="A193" s="51"/>
      <c r="B193" s="65">
        <v>62</v>
      </c>
      <c r="C193" s="56" t="s">
        <v>75</v>
      </c>
      <c r="D193" s="86"/>
      <c r="E193" s="86"/>
      <c r="F193" s="86"/>
      <c r="G193" s="86"/>
      <c r="H193" s="86"/>
      <c r="I193" s="86"/>
      <c r="J193" s="86"/>
      <c r="K193" s="86"/>
      <c r="L193" s="86"/>
    </row>
    <row r="194" spans="1:12" ht="12.75">
      <c r="A194" s="51"/>
      <c r="B194" s="65">
        <v>45</v>
      </c>
      <c r="C194" s="56" t="s">
        <v>30</v>
      </c>
      <c r="D194" s="86"/>
      <c r="E194" s="86"/>
      <c r="F194" s="86"/>
      <c r="G194" s="86"/>
      <c r="H194" s="86"/>
      <c r="I194" s="86"/>
      <c r="J194" s="86"/>
      <c r="K194" s="86"/>
      <c r="L194" s="86"/>
    </row>
    <row r="195" spans="1:12" ht="12.75">
      <c r="A195" s="51"/>
      <c r="B195" s="103" t="s">
        <v>76</v>
      </c>
      <c r="C195" s="56" t="s">
        <v>47</v>
      </c>
      <c r="D195" s="68">
        <v>0</v>
      </c>
      <c r="E195" s="86">
        <v>1467</v>
      </c>
      <c r="F195" s="68">
        <v>0</v>
      </c>
      <c r="G195" s="86">
        <v>1468</v>
      </c>
      <c r="H195" s="68">
        <v>0</v>
      </c>
      <c r="I195" s="86">
        <v>1468</v>
      </c>
      <c r="J195" s="68">
        <v>0</v>
      </c>
      <c r="K195" s="86">
        <v>2150</v>
      </c>
      <c r="L195" s="86">
        <f>SUM(J195:K195)</f>
        <v>2150</v>
      </c>
    </row>
    <row r="196" spans="1:12" ht="12.75">
      <c r="A196" s="51"/>
      <c r="B196" s="103" t="s">
        <v>77</v>
      </c>
      <c r="C196" s="56" t="s">
        <v>69</v>
      </c>
      <c r="D196" s="158">
        <v>0</v>
      </c>
      <c r="E196" s="86">
        <v>146</v>
      </c>
      <c r="F196" s="68">
        <v>0</v>
      </c>
      <c r="G196" s="70">
        <v>160</v>
      </c>
      <c r="H196" s="68">
        <v>0</v>
      </c>
      <c r="I196" s="86">
        <v>160</v>
      </c>
      <c r="J196" s="68">
        <v>0</v>
      </c>
      <c r="K196" s="70">
        <v>160</v>
      </c>
      <c r="L196" s="70">
        <f>SUM(J196:K196)</f>
        <v>160</v>
      </c>
    </row>
    <row r="197" spans="1:12" ht="12.75">
      <c r="A197" s="51"/>
      <c r="B197" s="103" t="s">
        <v>78</v>
      </c>
      <c r="C197" s="56" t="s">
        <v>79</v>
      </c>
      <c r="D197" s="68">
        <v>0</v>
      </c>
      <c r="E197" s="86">
        <v>73</v>
      </c>
      <c r="F197" s="68">
        <v>0</v>
      </c>
      <c r="G197" s="70">
        <v>100</v>
      </c>
      <c r="H197" s="68">
        <v>0</v>
      </c>
      <c r="I197" s="86">
        <v>100</v>
      </c>
      <c r="J197" s="68">
        <v>0</v>
      </c>
      <c r="K197" s="70">
        <v>100</v>
      </c>
      <c r="L197" s="70">
        <f>SUM(J197:K197)</f>
        <v>100</v>
      </c>
    </row>
    <row r="198" spans="1:12" ht="12.75">
      <c r="A198" s="51"/>
      <c r="B198" s="103" t="s">
        <v>80</v>
      </c>
      <c r="C198" s="56" t="s">
        <v>46</v>
      </c>
      <c r="D198" s="68">
        <v>0</v>
      </c>
      <c r="E198" s="86">
        <v>73</v>
      </c>
      <c r="F198" s="68">
        <v>0</v>
      </c>
      <c r="G198" s="70">
        <v>100</v>
      </c>
      <c r="H198" s="68">
        <v>0</v>
      </c>
      <c r="I198" s="86">
        <v>100</v>
      </c>
      <c r="J198" s="68">
        <v>0</v>
      </c>
      <c r="K198" s="70">
        <v>100</v>
      </c>
      <c r="L198" s="70">
        <f>SUM(J198:K198)</f>
        <v>100</v>
      </c>
    </row>
    <row r="199" spans="1:12" ht="12.75">
      <c r="A199" s="51" t="s">
        <v>17</v>
      </c>
      <c r="B199" s="65">
        <v>62</v>
      </c>
      <c r="C199" s="56" t="s">
        <v>75</v>
      </c>
      <c r="D199" s="59">
        <f aca="true" t="shared" si="37" ref="D199:L199">SUM(D195:D198)</f>
        <v>0</v>
      </c>
      <c r="E199" s="91">
        <f t="shared" si="37"/>
        <v>1759</v>
      </c>
      <c r="F199" s="59">
        <f t="shared" si="37"/>
        <v>0</v>
      </c>
      <c r="G199" s="91">
        <f t="shared" si="37"/>
        <v>1828</v>
      </c>
      <c r="H199" s="59">
        <f t="shared" si="37"/>
        <v>0</v>
      </c>
      <c r="I199" s="91">
        <f t="shared" si="37"/>
        <v>1828</v>
      </c>
      <c r="J199" s="59">
        <f t="shared" si="37"/>
        <v>0</v>
      </c>
      <c r="K199" s="91">
        <f t="shared" si="37"/>
        <v>2510</v>
      </c>
      <c r="L199" s="91">
        <f t="shared" si="37"/>
        <v>2510</v>
      </c>
    </row>
    <row r="200" spans="1:12" ht="12.75">
      <c r="A200" s="51"/>
      <c r="B200" s="65"/>
      <c r="C200" s="56"/>
      <c r="D200" s="86"/>
      <c r="E200" s="86"/>
      <c r="F200" s="86"/>
      <c r="G200" s="86"/>
      <c r="H200" s="86"/>
      <c r="I200" s="86"/>
      <c r="J200" s="86"/>
      <c r="K200" s="86"/>
      <c r="L200" s="86"/>
    </row>
    <row r="201" spans="1:12" ht="12.75">
      <c r="A201" s="51"/>
      <c r="B201" s="103">
        <v>64</v>
      </c>
      <c r="C201" s="56" t="s">
        <v>95</v>
      </c>
      <c r="D201" s="86"/>
      <c r="E201" s="86"/>
      <c r="F201" s="86"/>
      <c r="G201" s="86"/>
      <c r="H201" s="86"/>
      <c r="I201" s="86"/>
      <c r="J201" s="86"/>
      <c r="K201" s="86"/>
      <c r="L201" s="86"/>
    </row>
    <row r="202" spans="1:12" ht="12.75">
      <c r="A202" s="51"/>
      <c r="B202" s="103">
        <v>45</v>
      </c>
      <c r="C202" s="56" t="s">
        <v>30</v>
      </c>
      <c r="D202" s="86"/>
      <c r="E202" s="86"/>
      <c r="F202" s="86"/>
      <c r="G202" s="86"/>
      <c r="H202" s="86"/>
      <c r="I202" s="86"/>
      <c r="J202" s="86"/>
      <c r="K202" s="86"/>
      <c r="L202" s="86"/>
    </row>
    <row r="203" spans="1:12" ht="12.75">
      <c r="A203" s="51"/>
      <c r="B203" s="103" t="s">
        <v>111</v>
      </c>
      <c r="C203" s="56" t="s">
        <v>69</v>
      </c>
      <c r="D203" s="68">
        <v>0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f>SUM(J203:K203)</f>
        <v>0</v>
      </c>
    </row>
    <row r="204" spans="1:12" ht="12.75">
      <c r="A204" s="51"/>
      <c r="B204" s="103" t="s">
        <v>112</v>
      </c>
      <c r="C204" s="56" t="s">
        <v>46</v>
      </c>
      <c r="D204" s="68">
        <v>0</v>
      </c>
      <c r="E204" s="68">
        <v>0</v>
      </c>
      <c r="F204" s="68">
        <v>0</v>
      </c>
      <c r="G204" s="68">
        <v>0</v>
      </c>
      <c r="H204" s="68">
        <v>0</v>
      </c>
      <c r="I204" s="68">
        <v>0</v>
      </c>
      <c r="J204" s="70">
        <v>1500</v>
      </c>
      <c r="K204" s="68">
        <v>0</v>
      </c>
      <c r="L204" s="70">
        <f>SUM(J204:K204)</f>
        <v>1500</v>
      </c>
    </row>
    <row r="205" spans="1:12" ht="12.75">
      <c r="A205" s="51" t="s">
        <v>17</v>
      </c>
      <c r="B205" s="65">
        <v>64</v>
      </c>
      <c r="C205" s="56" t="s">
        <v>95</v>
      </c>
      <c r="D205" s="59">
        <f aca="true" t="shared" si="38" ref="D205:L205">SUM(D203:D204)</f>
        <v>0</v>
      </c>
      <c r="E205" s="59">
        <f t="shared" si="38"/>
        <v>0</v>
      </c>
      <c r="F205" s="59">
        <f t="shared" si="38"/>
        <v>0</v>
      </c>
      <c r="G205" s="59">
        <f t="shared" si="38"/>
        <v>0</v>
      </c>
      <c r="H205" s="59">
        <f t="shared" si="38"/>
        <v>0</v>
      </c>
      <c r="I205" s="59">
        <f t="shared" si="38"/>
        <v>0</v>
      </c>
      <c r="J205" s="60">
        <f t="shared" si="38"/>
        <v>1500</v>
      </c>
      <c r="K205" s="59">
        <f t="shared" si="38"/>
        <v>0</v>
      </c>
      <c r="L205" s="60">
        <f t="shared" si="38"/>
        <v>1500</v>
      </c>
    </row>
    <row r="206" spans="1:12" ht="12.75">
      <c r="A206" s="51" t="s">
        <v>17</v>
      </c>
      <c r="B206" s="97">
        <v>80.8</v>
      </c>
      <c r="C206" s="53" t="s">
        <v>43</v>
      </c>
      <c r="D206" s="93">
        <f aca="true" t="shared" si="39" ref="D206:L206">D191+D199+D205</f>
        <v>4945</v>
      </c>
      <c r="E206" s="93">
        <f t="shared" si="39"/>
        <v>11797</v>
      </c>
      <c r="F206" s="71">
        <f t="shared" si="39"/>
        <v>0</v>
      </c>
      <c r="G206" s="73">
        <f t="shared" si="39"/>
        <v>13052</v>
      </c>
      <c r="H206" s="93">
        <f t="shared" si="39"/>
        <v>1000</v>
      </c>
      <c r="I206" s="93">
        <f t="shared" si="39"/>
        <v>13052</v>
      </c>
      <c r="J206" s="73">
        <f t="shared" si="39"/>
        <v>8000</v>
      </c>
      <c r="K206" s="73">
        <f t="shared" si="39"/>
        <v>18337</v>
      </c>
      <c r="L206" s="73">
        <f t="shared" si="39"/>
        <v>26337</v>
      </c>
    </row>
    <row r="207" spans="1:12" ht="12.75">
      <c r="A207" s="51" t="s">
        <v>17</v>
      </c>
      <c r="B207" s="51">
        <v>80</v>
      </c>
      <c r="C207" s="56" t="s">
        <v>28</v>
      </c>
      <c r="D207" s="91">
        <f aca="true" t="shared" si="40" ref="D207:L207">D175+D206</f>
        <v>31172</v>
      </c>
      <c r="E207" s="91">
        <f t="shared" si="40"/>
        <v>30702</v>
      </c>
      <c r="F207" s="60">
        <f t="shared" si="40"/>
        <v>18964</v>
      </c>
      <c r="G207" s="91">
        <f t="shared" si="40"/>
        <v>35419</v>
      </c>
      <c r="H207" s="91">
        <f t="shared" si="40"/>
        <v>24989</v>
      </c>
      <c r="I207" s="91">
        <f t="shared" si="40"/>
        <v>35419</v>
      </c>
      <c r="J207" s="60">
        <f t="shared" si="40"/>
        <v>38628</v>
      </c>
      <c r="K207" s="91">
        <f t="shared" si="40"/>
        <v>40824</v>
      </c>
      <c r="L207" s="91">
        <f t="shared" si="40"/>
        <v>79452</v>
      </c>
    </row>
    <row r="208" spans="1:12" ht="12.75">
      <c r="A208" s="51" t="s">
        <v>17</v>
      </c>
      <c r="B208" s="52">
        <v>2217</v>
      </c>
      <c r="C208" s="53" t="s">
        <v>7</v>
      </c>
      <c r="D208" s="91">
        <f aca="true" t="shared" si="41" ref="D208:L208">D207+D156+D115</f>
        <v>195778</v>
      </c>
      <c r="E208" s="91">
        <f t="shared" si="41"/>
        <v>46568</v>
      </c>
      <c r="F208" s="91">
        <f t="shared" si="41"/>
        <v>161698</v>
      </c>
      <c r="G208" s="91">
        <f t="shared" si="41"/>
        <v>53793</v>
      </c>
      <c r="H208" s="91">
        <f t="shared" si="41"/>
        <v>172147</v>
      </c>
      <c r="I208" s="91">
        <f t="shared" si="41"/>
        <v>53793</v>
      </c>
      <c r="J208" s="91">
        <f t="shared" si="41"/>
        <v>361401</v>
      </c>
      <c r="K208" s="91">
        <f t="shared" si="41"/>
        <v>60400</v>
      </c>
      <c r="L208" s="91">
        <f t="shared" si="41"/>
        <v>421801</v>
      </c>
    </row>
    <row r="209" spans="1:12" ht="12.75">
      <c r="A209" s="51"/>
      <c r="B209" s="52"/>
      <c r="C209" s="53"/>
      <c r="D209" s="86"/>
      <c r="E209" s="86"/>
      <c r="F209" s="86"/>
      <c r="G209" s="86"/>
      <c r="H209" s="86"/>
      <c r="I209" s="86"/>
      <c r="J209" s="86"/>
      <c r="K209" s="86"/>
      <c r="L209" s="86"/>
    </row>
    <row r="210" spans="1:12" ht="12.75">
      <c r="A210" s="51" t="s">
        <v>19</v>
      </c>
      <c r="B210" s="113">
        <v>3054</v>
      </c>
      <c r="C210" s="114" t="s">
        <v>121</v>
      </c>
      <c r="D210" s="86"/>
      <c r="E210" s="86"/>
      <c r="F210" s="86"/>
      <c r="G210" s="86"/>
      <c r="H210" s="86"/>
      <c r="I210" s="86"/>
      <c r="J210" s="86"/>
      <c r="K210" s="86"/>
      <c r="L210" s="86"/>
    </row>
    <row r="211" spans="1:12" ht="12.75">
      <c r="A211" s="51"/>
      <c r="B211" s="115">
        <v>4</v>
      </c>
      <c r="C211" s="116" t="s">
        <v>122</v>
      </c>
      <c r="D211" s="86"/>
      <c r="E211" s="86"/>
      <c r="F211" s="86"/>
      <c r="G211" s="86"/>
      <c r="H211" s="86"/>
      <c r="I211" s="86"/>
      <c r="J211" s="86"/>
      <c r="K211" s="86"/>
      <c r="L211" s="86"/>
    </row>
    <row r="212" spans="1:12" ht="12.75">
      <c r="A212" s="51"/>
      <c r="B212" s="117">
        <v>4.105</v>
      </c>
      <c r="C212" s="118" t="s">
        <v>29</v>
      </c>
      <c r="D212" s="86"/>
      <c r="E212" s="86"/>
      <c r="F212" s="86"/>
      <c r="G212" s="86"/>
      <c r="H212" s="86"/>
      <c r="I212" s="86"/>
      <c r="J212" s="86"/>
      <c r="K212" s="86"/>
      <c r="L212" s="86"/>
    </row>
    <row r="213" spans="1:12" ht="12.75">
      <c r="A213" s="51"/>
      <c r="B213" s="51">
        <v>45</v>
      </c>
      <c r="C213" s="56" t="s">
        <v>30</v>
      </c>
      <c r="D213" s="86"/>
      <c r="E213" s="86"/>
      <c r="F213" s="86"/>
      <c r="G213" s="86"/>
      <c r="H213" s="86"/>
      <c r="I213" s="86"/>
      <c r="J213" s="86"/>
      <c r="K213" s="86"/>
      <c r="L213" s="86"/>
    </row>
    <row r="214" spans="1:12" ht="12.75">
      <c r="A214" s="51"/>
      <c r="B214" s="55" t="s">
        <v>269</v>
      </c>
      <c r="C214" s="56" t="s">
        <v>39</v>
      </c>
      <c r="D214" s="68">
        <v>0</v>
      </c>
      <c r="E214" s="70">
        <v>2486</v>
      </c>
      <c r="F214" s="68">
        <v>0</v>
      </c>
      <c r="G214" s="86">
        <v>3132</v>
      </c>
      <c r="H214" s="68">
        <v>0</v>
      </c>
      <c r="I214" s="70">
        <v>3132</v>
      </c>
      <c r="J214" s="68">
        <v>0</v>
      </c>
      <c r="K214" s="86">
        <v>2522</v>
      </c>
      <c r="L214" s="86">
        <f>SUM(J214:K214)</f>
        <v>2522</v>
      </c>
    </row>
    <row r="215" spans="1:12" ht="12.75">
      <c r="A215" s="51"/>
      <c r="B215" s="55" t="s">
        <v>270</v>
      </c>
      <c r="C215" s="56" t="s">
        <v>47</v>
      </c>
      <c r="D215" s="70">
        <v>3067</v>
      </c>
      <c r="E215" s="70">
        <v>5109</v>
      </c>
      <c r="F215" s="70">
        <v>2400</v>
      </c>
      <c r="G215" s="86">
        <v>5118</v>
      </c>
      <c r="H215" s="70">
        <v>3677</v>
      </c>
      <c r="I215" s="70">
        <v>5118</v>
      </c>
      <c r="J215" s="70">
        <v>2936</v>
      </c>
      <c r="K215" s="86">
        <v>7465</v>
      </c>
      <c r="L215" s="86">
        <f>SUM(J215:K215)</f>
        <v>10401</v>
      </c>
    </row>
    <row r="216" spans="1:12" ht="12.75">
      <c r="A216" s="51"/>
      <c r="B216" s="55" t="s">
        <v>271</v>
      </c>
      <c r="C216" s="56" t="s">
        <v>27</v>
      </c>
      <c r="D216" s="68">
        <v>0</v>
      </c>
      <c r="E216" s="70">
        <v>201</v>
      </c>
      <c r="F216" s="68">
        <v>0</v>
      </c>
      <c r="G216" s="86">
        <v>225</v>
      </c>
      <c r="H216" s="68">
        <v>0</v>
      </c>
      <c r="I216" s="70">
        <v>225</v>
      </c>
      <c r="J216" s="68">
        <v>0</v>
      </c>
      <c r="K216" s="86">
        <v>225</v>
      </c>
      <c r="L216" s="86">
        <f>SUM(J216:K216)</f>
        <v>225</v>
      </c>
    </row>
    <row r="217" spans="1:12" ht="12.75">
      <c r="A217" s="51"/>
      <c r="B217" s="55" t="s">
        <v>272</v>
      </c>
      <c r="C217" s="56" t="s">
        <v>79</v>
      </c>
      <c r="D217" s="68">
        <v>0</v>
      </c>
      <c r="E217" s="70">
        <v>698</v>
      </c>
      <c r="F217" s="68">
        <v>0</v>
      </c>
      <c r="G217" s="70">
        <v>1728</v>
      </c>
      <c r="H217" s="68">
        <v>0</v>
      </c>
      <c r="I217" s="70">
        <v>1728</v>
      </c>
      <c r="J217" s="68">
        <v>0</v>
      </c>
      <c r="K217" s="70">
        <v>1728</v>
      </c>
      <c r="L217" s="70">
        <f>SUM(J217:K217)</f>
        <v>1728</v>
      </c>
    </row>
    <row r="218" spans="1:12" ht="12.75">
      <c r="A218" s="51" t="s">
        <v>17</v>
      </c>
      <c r="B218" s="51">
        <v>45</v>
      </c>
      <c r="C218" s="56" t="s">
        <v>30</v>
      </c>
      <c r="D218" s="60">
        <f aca="true" t="shared" si="42" ref="D218:L218">SUM(D214:D217)</f>
        <v>3067</v>
      </c>
      <c r="E218" s="60">
        <f t="shared" si="42"/>
        <v>8494</v>
      </c>
      <c r="F218" s="60">
        <f t="shared" si="42"/>
        <v>2400</v>
      </c>
      <c r="G218" s="60">
        <f t="shared" si="42"/>
        <v>10203</v>
      </c>
      <c r="H218" s="60">
        <f t="shared" si="42"/>
        <v>3677</v>
      </c>
      <c r="I218" s="60">
        <f t="shared" si="42"/>
        <v>10203</v>
      </c>
      <c r="J218" s="60">
        <f t="shared" si="42"/>
        <v>2936</v>
      </c>
      <c r="K218" s="60">
        <f t="shared" si="42"/>
        <v>11940</v>
      </c>
      <c r="L218" s="60">
        <f t="shared" si="42"/>
        <v>14876</v>
      </c>
    </row>
    <row r="219" spans="1:12" ht="12.75">
      <c r="A219" s="51"/>
      <c r="B219" s="55"/>
      <c r="C219" s="56"/>
      <c r="D219" s="68"/>
      <c r="E219" s="70"/>
      <c r="F219" s="68"/>
      <c r="G219" s="70"/>
      <c r="H219" s="68"/>
      <c r="I219" s="68"/>
      <c r="J219" s="70"/>
      <c r="K219" s="70"/>
      <c r="L219" s="70"/>
    </row>
    <row r="220" spans="1:12" ht="25.5">
      <c r="A220" s="51"/>
      <c r="B220" s="55">
        <v>71</v>
      </c>
      <c r="C220" s="119" t="s">
        <v>216</v>
      </c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 ht="12.75">
      <c r="A221" s="51"/>
      <c r="B221" s="55" t="s">
        <v>217</v>
      </c>
      <c r="C221" s="56" t="s">
        <v>79</v>
      </c>
      <c r="D221" s="68">
        <v>0</v>
      </c>
      <c r="E221" s="70">
        <v>3181</v>
      </c>
      <c r="F221" s="68">
        <v>0</v>
      </c>
      <c r="G221" s="70">
        <v>3500</v>
      </c>
      <c r="H221" s="68">
        <v>0</v>
      </c>
      <c r="I221" s="70">
        <v>3500</v>
      </c>
      <c r="J221" s="68">
        <v>0</v>
      </c>
      <c r="K221" s="70">
        <v>4200</v>
      </c>
      <c r="L221" s="70">
        <f>SUM(J221:K221)</f>
        <v>4200</v>
      </c>
    </row>
    <row r="222" spans="1:12" ht="25.5">
      <c r="A222" s="51" t="s">
        <v>17</v>
      </c>
      <c r="B222" s="55">
        <v>71</v>
      </c>
      <c r="C222" s="171" t="s">
        <v>216</v>
      </c>
      <c r="D222" s="59">
        <f aca="true" t="shared" si="43" ref="D222:L222">D221</f>
        <v>0</v>
      </c>
      <c r="E222" s="60">
        <f t="shared" si="43"/>
        <v>3181</v>
      </c>
      <c r="F222" s="59">
        <f t="shared" si="43"/>
        <v>0</v>
      </c>
      <c r="G222" s="60">
        <f t="shared" si="43"/>
        <v>3500</v>
      </c>
      <c r="H222" s="59">
        <f t="shared" si="43"/>
        <v>0</v>
      </c>
      <c r="I222" s="60">
        <f t="shared" si="43"/>
        <v>3500</v>
      </c>
      <c r="J222" s="59">
        <f t="shared" si="43"/>
        <v>0</v>
      </c>
      <c r="K222" s="60">
        <f t="shared" si="43"/>
        <v>4200</v>
      </c>
      <c r="L222" s="60">
        <f t="shared" si="43"/>
        <v>4200</v>
      </c>
    </row>
    <row r="223" spans="1:12" ht="12.75">
      <c r="A223" s="51" t="s">
        <v>17</v>
      </c>
      <c r="B223" s="117">
        <v>4.105</v>
      </c>
      <c r="C223" s="118" t="s">
        <v>29</v>
      </c>
      <c r="D223" s="60">
        <f aca="true" t="shared" si="44" ref="D223:L223">D222+D218</f>
        <v>3067</v>
      </c>
      <c r="E223" s="60">
        <f t="shared" si="44"/>
        <v>11675</v>
      </c>
      <c r="F223" s="60">
        <f t="shared" si="44"/>
        <v>2400</v>
      </c>
      <c r="G223" s="60">
        <f t="shared" si="44"/>
        <v>13703</v>
      </c>
      <c r="H223" s="60">
        <f t="shared" si="44"/>
        <v>3677</v>
      </c>
      <c r="I223" s="60">
        <f t="shared" si="44"/>
        <v>13703</v>
      </c>
      <c r="J223" s="60">
        <f t="shared" si="44"/>
        <v>2936</v>
      </c>
      <c r="K223" s="60">
        <f t="shared" si="44"/>
        <v>16140</v>
      </c>
      <c r="L223" s="60">
        <f t="shared" si="44"/>
        <v>19076</v>
      </c>
    </row>
    <row r="224" spans="1:12" ht="12.75">
      <c r="A224" s="63" t="s">
        <v>17</v>
      </c>
      <c r="B224" s="172">
        <v>3054</v>
      </c>
      <c r="C224" s="173" t="s">
        <v>121</v>
      </c>
      <c r="D224" s="60">
        <f aca="true" t="shared" si="45" ref="D224:L224">D223</f>
        <v>3067</v>
      </c>
      <c r="E224" s="60">
        <f t="shared" si="45"/>
        <v>11675</v>
      </c>
      <c r="F224" s="60">
        <f t="shared" si="45"/>
        <v>2400</v>
      </c>
      <c r="G224" s="60">
        <f t="shared" si="45"/>
        <v>13703</v>
      </c>
      <c r="H224" s="60">
        <f t="shared" si="45"/>
        <v>3677</v>
      </c>
      <c r="I224" s="60">
        <f t="shared" si="45"/>
        <v>13703</v>
      </c>
      <c r="J224" s="60">
        <f t="shared" si="45"/>
        <v>2936</v>
      </c>
      <c r="K224" s="60">
        <f t="shared" si="45"/>
        <v>16140</v>
      </c>
      <c r="L224" s="60">
        <f t="shared" si="45"/>
        <v>19076</v>
      </c>
    </row>
    <row r="225" spans="1:12" ht="4.5" customHeight="1">
      <c r="A225" s="51"/>
      <c r="B225" s="52"/>
      <c r="C225" s="53"/>
      <c r="D225" s="86"/>
      <c r="E225" s="86"/>
      <c r="F225" s="86"/>
      <c r="G225" s="86"/>
      <c r="H225" s="86"/>
      <c r="I225" s="86"/>
      <c r="J225" s="86"/>
      <c r="K225" s="86"/>
      <c r="L225" s="86"/>
    </row>
    <row r="226" spans="1:12" ht="12.75">
      <c r="A226" s="51" t="s">
        <v>19</v>
      </c>
      <c r="B226" s="121">
        <v>3475</v>
      </c>
      <c r="C226" s="122" t="s">
        <v>8</v>
      </c>
      <c r="D226" s="86"/>
      <c r="E226" s="86"/>
      <c r="F226" s="86"/>
      <c r="G226" s="86"/>
      <c r="H226" s="86"/>
      <c r="I226" s="86"/>
      <c r="J226" s="86"/>
      <c r="K226" s="86"/>
      <c r="L226" s="86"/>
    </row>
    <row r="227" spans="1:12" ht="12.75">
      <c r="A227" s="120"/>
      <c r="B227" s="97">
        <v>0.108</v>
      </c>
      <c r="C227" s="122" t="s">
        <v>81</v>
      </c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ht="25.5">
      <c r="A228" s="120"/>
      <c r="B228" s="165" t="s">
        <v>82</v>
      </c>
      <c r="C228" s="102" t="s">
        <v>260</v>
      </c>
      <c r="D228" s="124">
        <v>25483</v>
      </c>
      <c r="E228" s="71">
        <v>0</v>
      </c>
      <c r="F228" s="73">
        <v>13163</v>
      </c>
      <c r="G228" s="71">
        <v>0</v>
      </c>
      <c r="H228" s="124">
        <v>13163</v>
      </c>
      <c r="I228" s="71">
        <v>0</v>
      </c>
      <c r="J228" s="73">
        <f>18000+1500</f>
        <v>19500</v>
      </c>
      <c r="K228" s="71">
        <v>0</v>
      </c>
      <c r="L228" s="73">
        <f>SUM(J228:K228)</f>
        <v>19500</v>
      </c>
    </row>
    <row r="229" spans="1:12" ht="12.75">
      <c r="A229" s="120" t="s">
        <v>17</v>
      </c>
      <c r="B229" s="97">
        <v>0.108</v>
      </c>
      <c r="C229" s="122" t="s">
        <v>81</v>
      </c>
      <c r="D229" s="73">
        <f aca="true" t="shared" si="46" ref="D229:L229">SUM(D228:D228)</f>
        <v>25483</v>
      </c>
      <c r="E229" s="71">
        <f t="shared" si="46"/>
        <v>0</v>
      </c>
      <c r="F229" s="73">
        <f t="shared" si="46"/>
        <v>13163</v>
      </c>
      <c r="G229" s="71">
        <f t="shared" si="46"/>
        <v>0</v>
      </c>
      <c r="H229" s="73">
        <f t="shared" si="46"/>
        <v>13163</v>
      </c>
      <c r="I229" s="71">
        <f t="shared" si="46"/>
        <v>0</v>
      </c>
      <c r="J229" s="73">
        <f t="shared" si="46"/>
        <v>19500</v>
      </c>
      <c r="K229" s="71">
        <f t="shared" si="46"/>
        <v>0</v>
      </c>
      <c r="L229" s="73">
        <f t="shared" si="46"/>
        <v>19500</v>
      </c>
    </row>
    <row r="230" spans="1:12" ht="12.75">
      <c r="A230" s="51" t="s">
        <v>17</v>
      </c>
      <c r="B230" s="121">
        <v>3475</v>
      </c>
      <c r="C230" s="122" t="s">
        <v>8</v>
      </c>
      <c r="D230" s="60">
        <f aca="true" t="shared" si="47" ref="D230:L230">D229</f>
        <v>25483</v>
      </c>
      <c r="E230" s="59">
        <f t="shared" si="47"/>
        <v>0</v>
      </c>
      <c r="F230" s="60">
        <f t="shared" si="47"/>
        <v>13163</v>
      </c>
      <c r="G230" s="59">
        <f t="shared" si="47"/>
        <v>0</v>
      </c>
      <c r="H230" s="60">
        <f t="shared" si="47"/>
        <v>13163</v>
      </c>
      <c r="I230" s="59">
        <f t="shared" si="47"/>
        <v>0</v>
      </c>
      <c r="J230" s="60">
        <f t="shared" si="47"/>
        <v>19500</v>
      </c>
      <c r="K230" s="59">
        <f t="shared" si="47"/>
        <v>0</v>
      </c>
      <c r="L230" s="60">
        <f t="shared" si="47"/>
        <v>19500</v>
      </c>
    </row>
    <row r="231" spans="1:12" ht="12.75">
      <c r="A231" s="125" t="s">
        <v>17</v>
      </c>
      <c r="B231" s="126"/>
      <c r="C231" s="127" t="s">
        <v>18</v>
      </c>
      <c r="D231" s="91">
        <f aca="true" t="shared" si="48" ref="D231:L231">D230+D208+D79+D63+D42+D224</f>
        <v>227310</v>
      </c>
      <c r="E231" s="91">
        <f t="shared" si="48"/>
        <v>78524</v>
      </c>
      <c r="F231" s="91">
        <f t="shared" si="48"/>
        <v>177261</v>
      </c>
      <c r="G231" s="91">
        <f t="shared" si="48"/>
        <v>88897</v>
      </c>
      <c r="H231" s="91">
        <f t="shared" si="48"/>
        <v>188987</v>
      </c>
      <c r="I231" s="91">
        <f t="shared" si="48"/>
        <v>88897</v>
      </c>
      <c r="J231" s="91">
        <f t="shared" si="48"/>
        <v>383837</v>
      </c>
      <c r="K231" s="91">
        <f t="shared" si="48"/>
        <v>104132</v>
      </c>
      <c r="L231" s="91">
        <f t="shared" si="48"/>
        <v>487969</v>
      </c>
    </row>
    <row r="232" spans="1:12" ht="12.75">
      <c r="A232" s="51"/>
      <c r="B232" s="52"/>
      <c r="C232" s="53"/>
      <c r="D232" s="86"/>
      <c r="E232" s="86"/>
      <c r="F232" s="86"/>
      <c r="G232" s="86"/>
      <c r="H232" s="86"/>
      <c r="I232" s="86"/>
      <c r="J232" s="86"/>
      <c r="K232" s="86"/>
      <c r="L232" s="86"/>
    </row>
    <row r="233" spans="1:12" ht="12.75">
      <c r="A233" s="51"/>
      <c r="B233" s="51"/>
      <c r="C233" s="53" t="s">
        <v>83</v>
      </c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1:12" ht="12.75" customHeight="1">
      <c r="A234" s="51" t="s">
        <v>19</v>
      </c>
      <c r="B234" s="52">
        <v>4217</v>
      </c>
      <c r="C234" s="53" t="s">
        <v>9</v>
      </c>
      <c r="D234" s="88"/>
      <c r="E234" s="88"/>
      <c r="F234" s="88"/>
      <c r="G234" s="88"/>
      <c r="H234" s="88"/>
      <c r="I234" s="88"/>
      <c r="J234" s="88"/>
      <c r="K234" s="88"/>
      <c r="L234" s="88"/>
    </row>
    <row r="235" spans="1:12" ht="25.5">
      <c r="A235" s="51"/>
      <c r="B235" s="87">
        <v>3</v>
      </c>
      <c r="C235" s="56" t="s">
        <v>84</v>
      </c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1:12" ht="12.75" customHeight="1">
      <c r="A236" s="51"/>
      <c r="B236" s="97">
        <v>3.051</v>
      </c>
      <c r="C236" s="53" t="s">
        <v>48</v>
      </c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1:12" ht="12.75" customHeight="1">
      <c r="A237" s="51"/>
      <c r="B237" s="87">
        <v>60</v>
      </c>
      <c r="C237" s="56" t="s">
        <v>86</v>
      </c>
      <c r="D237" s="86"/>
      <c r="E237" s="86"/>
      <c r="F237" s="86"/>
      <c r="G237" s="86"/>
      <c r="H237" s="86"/>
      <c r="I237" s="86"/>
      <c r="J237" s="86"/>
      <c r="K237" s="86"/>
      <c r="L237" s="86"/>
    </row>
    <row r="238" spans="1:12" ht="12.75" customHeight="1">
      <c r="A238" s="51"/>
      <c r="B238" s="92">
        <v>45</v>
      </c>
      <c r="C238" s="56" t="s">
        <v>30</v>
      </c>
      <c r="D238" s="86"/>
      <c r="E238" s="86"/>
      <c r="F238" s="86"/>
      <c r="G238" s="86"/>
      <c r="H238" s="86"/>
      <c r="I238" s="86"/>
      <c r="J238" s="86"/>
      <c r="K238" s="86"/>
      <c r="L238" s="86"/>
    </row>
    <row r="239" spans="1:12" ht="12.75" customHeight="1">
      <c r="A239" s="51"/>
      <c r="B239" s="107" t="s">
        <v>85</v>
      </c>
      <c r="C239" s="56" t="s">
        <v>90</v>
      </c>
      <c r="D239" s="70">
        <v>6372</v>
      </c>
      <c r="E239" s="68">
        <v>0</v>
      </c>
      <c r="F239" s="68">
        <v>0</v>
      </c>
      <c r="G239" s="68">
        <v>0</v>
      </c>
      <c r="H239" s="68">
        <v>0</v>
      </c>
      <c r="I239" s="68">
        <v>0</v>
      </c>
      <c r="J239" s="70">
        <v>1</v>
      </c>
      <c r="K239" s="68">
        <v>0</v>
      </c>
      <c r="L239" s="70">
        <f>SUM(J239:K239)</f>
        <v>1</v>
      </c>
    </row>
    <row r="240" spans="1:12" s="94" customFormat="1" ht="12.75" customHeight="1">
      <c r="A240" s="51" t="s">
        <v>17</v>
      </c>
      <c r="B240" s="87">
        <v>60</v>
      </c>
      <c r="C240" s="56" t="s">
        <v>86</v>
      </c>
      <c r="D240" s="60">
        <f aca="true" t="shared" si="49" ref="D240:I240">D239</f>
        <v>6372</v>
      </c>
      <c r="E240" s="59">
        <f t="shared" si="49"/>
        <v>0</v>
      </c>
      <c r="F240" s="59">
        <f t="shared" si="49"/>
        <v>0</v>
      </c>
      <c r="G240" s="59">
        <f t="shared" si="49"/>
        <v>0</v>
      </c>
      <c r="H240" s="59">
        <f t="shared" si="49"/>
        <v>0</v>
      </c>
      <c r="I240" s="59">
        <f t="shared" si="49"/>
        <v>0</v>
      </c>
      <c r="J240" s="60">
        <f>J239</f>
        <v>1</v>
      </c>
      <c r="K240" s="59">
        <f>K239</f>
        <v>0</v>
      </c>
      <c r="L240" s="60">
        <f>L239</f>
        <v>1</v>
      </c>
    </row>
    <row r="241" spans="1:12" s="94" customFormat="1" ht="12.75">
      <c r="A241" s="51"/>
      <c r="B241" s="97"/>
      <c r="C241" s="53"/>
      <c r="D241" s="86"/>
      <c r="E241" s="86"/>
      <c r="F241" s="86"/>
      <c r="G241" s="86"/>
      <c r="H241" s="86"/>
      <c r="I241" s="86"/>
      <c r="J241" s="86"/>
      <c r="K241" s="86"/>
      <c r="L241" s="86"/>
    </row>
    <row r="242" spans="1:12" s="94" customFormat="1" ht="12.75">
      <c r="A242" s="51"/>
      <c r="B242" s="87">
        <v>61</v>
      </c>
      <c r="C242" s="56" t="s">
        <v>87</v>
      </c>
      <c r="D242" s="86"/>
      <c r="E242" s="86"/>
      <c r="F242" s="86"/>
      <c r="G242" s="86"/>
      <c r="H242" s="86"/>
      <c r="I242" s="86"/>
      <c r="J242" s="86"/>
      <c r="K242" s="86"/>
      <c r="L242" s="86"/>
    </row>
    <row r="243" spans="1:12" s="94" customFormat="1" ht="12.75">
      <c r="A243" s="51"/>
      <c r="B243" s="92">
        <v>45</v>
      </c>
      <c r="C243" s="56" t="s">
        <v>30</v>
      </c>
      <c r="D243" s="86"/>
      <c r="E243" s="86"/>
      <c r="F243" s="86"/>
      <c r="G243" s="86"/>
      <c r="H243" s="86"/>
      <c r="I243" s="86"/>
      <c r="J243" s="86"/>
      <c r="K243" s="86"/>
      <c r="L243" s="86"/>
    </row>
    <row r="244" spans="1:12" s="94" customFormat="1" ht="12.75">
      <c r="A244" s="51"/>
      <c r="B244" s="107" t="s">
        <v>91</v>
      </c>
      <c r="C244" s="56" t="s">
        <v>92</v>
      </c>
      <c r="D244" s="68">
        <v>0</v>
      </c>
      <c r="E244" s="68">
        <v>0</v>
      </c>
      <c r="F244" s="68">
        <v>0</v>
      </c>
      <c r="G244" s="68">
        <v>0</v>
      </c>
      <c r="H244" s="68">
        <v>0</v>
      </c>
      <c r="I244" s="68">
        <v>0</v>
      </c>
      <c r="J244" s="70">
        <v>1</v>
      </c>
      <c r="K244" s="68">
        <v>0</v>
      </c>
      <c r="L244" s="70">
        <f>SUM(J244:K244)</f>
        <v>1</v>
      </c>
    </row>
    <row r="245" spans="1:12" s="94" customFormat="1" ht="12.75">
      <c r="A245" s="51"/>
      <c r="B245" s="67" t="s">
        <v>142</v>
      </c>
      <c r="C245" s="56" t="s">
        <v>220</v>
      </c>
      <c r="D245" s="70">
        <v>6861</v>
      </c>
      <c r="E245" s="68">
        <v>0</v>
      </c>
      <c r="F245" s="70">
        <v>16000</v>
      </c>
      <c r="G245" s="68">
        <v>0</v>
      </c>
      <c r="H245" s="70">
        <v>16000</v>
      </c>
      <c r="I245" s="68">
        <v>0</v>
      </c>
      <c r="J245" s="70">
        <f>9646+20000</f>
        <v>29646</v>
      </c>
      <c r="K245" s="68">
        <v>0</v>
      </c>
      <c r="L245" s="70">
        <f>SUM(J245:K245)</f>
        <v>29646</v>
      </c>
    </row>
    <row r="246" spans="1:12" s="94" customFormat="1" ht="12.75">
      <c r="A246" s="51" t="s">
        <v>17</v>
      </c>
      <c r="B246" s="92">
        <v>45</v>
      </c>
      <c r="C246" s="56" t="s">
        <v>30</v>
      </c>
      <c r="D246" s="60">
        <f aca="true" t="shared" si="50" ref="D246:L246">SUM(D244:D245)</f>
        <v>6861</v>
      </c>
      <c r="E246" s="59">
        <f t="shared" si="50"/>
        <v>0</v>
      </c>
      <c r="F246" s="60">
        <f t="shared" si="50"/>
        <v>16000</v>
      </c>
      <c r="G246" s="59">
        <f t="shared" si="50"/>
        <v>0</v>
      </c>
      <c r="H246" s="60">
        <f t="shared" si="50"/>
        <v>16000</v>
      </c>
      <c r="I246" s="59">
        <f t="shared" si="50"/>
        <v>0</v>
      </c>
      <c r="J246" s="60">
        <f t="shared" si="50"/>
        <v>29647</v>
      </c>
      <c r="K246" s="59">
        <f t="shared" si="50"/>
        <v>0</v>
      </c>
      <c r="L246" s="60">
        <f t="shared" si="50"/>
        <v>29647</v>
      </c>
    </row>
    <row r="247" spans="1:12" s="94" customFormat="1" ht="12.75">
      <c r="A247" s="51" t="s">
        <v>17</v>
      </c>
      <c r="B247" s="129">
        <v>61</v>
      </c>
      <c r="C247" s="56" t="s">
        <v>87</v>
      </c>
      <c r="D247" s="60">
        <f aca="true" t="shared" si="51" ref="D247:L247">D246</f>
        <v>6861</v>
      </c>
      <c r="E247" s="59">
        <f t="shared" si="51"/>
        <v>0</v>
      </c>
      <c r="F247" s="60">
        <f t="shared" si="51"/>
        <v>16000</v>
      </c>
      <c r="G247" s="59">
        <f t="shared" si="51"/>
        <v>0</v>
      </c>
      <c r="H247" s="60">
        <f t="shared" si="51"/>
        <v>16000</v>
      </c>
      <c r="I247" s="59">
        <f t="shared" si="51"/>
        <v>0</v>
      </c>
      <c r="J247" s="60">
        <f t="shared" si="51"/>
        <v>29647</v>
      </c>
      <c r="K247" s="59">
        <f t="shared" si="51"/>
        <v>0</v>
      </c>
      <c r="L247" s="60">
        <f t="shared" si="51"/>
        <v>29647</v>
      </c>
    </row>
    <row r="248" spans="1:12" s="94" customFormat="1" ht="12.75">
      <c r="A248" s="51"/>
      <c r="B248" s="130"/>
      <c r="C248" s="53"/>
      <c r="D248" s="86"/>
      <c r="E248" s="86"/>
      <c r="F248" s="86"/>
      <c r="G248" s="86"/>
      <c r="H248" s="86"/>
      <c r="I248" s="86"/>
      <c r="J248" s="86"/>
      <c r="K248" s="86"/>
      <c r="L248" s="86"/>
    </row>
    <row r="249" spans="1:12" s="94" customFormat="1" ht="12.75">
      <c r="A249" s="51"/>
      <c r="B249" s="129">
        <v>62</v>
      </c>
      <c r="C249" s="56" t="s">
        <v>88</v>
      </c>
      <c r="D249" s="86"/>
      <c r="E249" s="86"/>
      <c r="F249" s="86"/>
      <c r="G249" s="86"/>
      <c r="H249" s="86"/>
      <c r="I249" s="86"/>
      <c r="J249" s="86"/>
      <c r="K249" s="86"/>
      <c r="L249" s="86"/>
    </row>
    <row r="250" spans="1:12" s="94" customFormat="1" ht="12.75">
      <c r="A250" s="51"/>
      <c r="B250" s="92">
        <v>45</v>
      </c>
      <c r="C250" s="56" t="s">
        <v>30</v>
      </c>
      <c r="D250" s="86"/>
      <c r="E250" s="86"/>
      <c r="F250" s="86"/>
      <c r="G250" s="86"/>
      <c r="H250" s="86"/>
      <c r="I250" s="86"/>
      <c r="J250" s="86"/>
      <c r="K250" s="86"/>
      <c r="L250" s="86"/>
    </row>
    <row r="251" spans="1:12" s="94" customFormat="1" ht="12.75">
      <c r="A251" s="51"/>
      <c r="B251" s="107" t="s">
        <v>154</v>
      </c>
      <c r="C251" s="56" t="s">
        <v>221</v>
      </c>
      <c r="D251" s="70">
        <v>2572</v>
      </c>
      <c r="E251" s="68">
        <v>0</v>
      </c>
      <c r="F251" s="70">
        <v>21500</v>
      </c>
      <c r="G251" s="68">
        <v>0</v>
      </c>
      <c r="H251" s="70">
        <v>43928</v>
      </c>
      <c r="I251" s="68">
        <v>0</v>
      </c>
      <c r="J251" s="70">
        <f>2+35000</f>
        <v>35002</v>
      </c>
      <c r="K251" s="68">
        <v>0</v>
      </c>
      <c r="L251" s="70">
        <f>SUM(J251:K251)</f>
        <v>35002</v>
      </c>
    </row>
    <row r="252" spans="1:12" s="94" customFormat="1" ht="25.5">
      <c r="A252" s="51"/>
      <c r="B252" s="107" t="s">
        <v>203</v>
      </c>
      <c r="C252" s="56" t="s">
        <v>222</v>
      </c>
      <c r="D252" s="70">
        <v>18034</v>
      </c>
      <c r="E252" s="68">
        <v>0</v>
      </c>
      <c r="F252" s="70">
        <v>22000</v>
      </c>
      <c r="G252" s="68">
        <v>0</v>
      </c>
      <c r="H252" s="70">
        <v>27000</v>
      </c>
      <c r="I252" s="68">
        <v>0</v>
      </c>
      <c r="J252" s="70">
        <f>3112+8000+30000</f>
        <v>41112</v>
      </c>
      <c r="K252" s="68">
        <v>0</v>
      </c>
      <c r="L252" s="70">
        <f>SUM(J252:K252)</f>
        <v>41112</v>
      </c>
    </row>
    <row r="253" spans="1:12" s="94" customFormat="1" ht="38.25">
      <c r="A253" s="63"/>
      <c r="B253" s="166" t="s">
        <v>204</v>
      </c>
      <c r="C253" s="98" t="s">
        <v>206</v>
      </c>
      <c r="D253" s="73">
        <v>18409</v>
      </c>
      <c r="E253" s="71">
        <v>0</v>
      </c>
      <c r="F253" s="73">
        <v>17000</v>
      </c>
      <c r="G253" s="71">
        <v>0</v>
      </c>
      <c r="H253" s="73">
        <v>15000</v>
      </c>
      <c r="I253" s="71">
        <v>0</v>
      </c>
      <c r="J253" s="73">
        <v>2000</v>
      </c>
      <c r="K253" s="71">
        <v>0</v>
      </c>
      <c r="L253" s="73">
        <f>SUM(J253:K253)</f>
        <v>2000</v>
      </c>
    </row>
    <row r="254" spans="1:12" s="94" customFormat="1" ht="25.5">
      <c r="A254" s="51"/>
      <c r="B254" s="107" t="s">
        <v>205</v>
      </c>
      <c r="C254" s="56" t="s">
        <v>207</v>
      </c>
      <c r="D254" s="68">
        <v>0</v>
      </c>
      <c r="E254" s="68">
        <v>0</v>
      </c>
      <c r="F254" s="70">
        <v>5000</v>
      </c>
      <c r="G254" s="68">
        <v>0</v>
      </c>
      <c r="H254" s="70">
        <v>5000</v>
      </c>
      <c r="I254" s="68">
        <v>0</v>
      </c>
      <c r="J254" s="68">
        <v>0</v>
      </c>
      <c r="K254" s="68">
        <v>0</v>
      </c>
      <c r="L254" s="68">
        <f>SUM(J254:K254)</f>
        <v>0</v>
      </c>
    </row>
    <row r="255" spans="1:12" s="94" customFormat="1" ht="12.75">
      <c r="A255" s="51" t="s">
        <v>17</v>
      </c>
      <c r="B255" s="129">
        <v>62</v>
      </c>
      <c r="C255" s="56" t="s">
        <v>88</v>
      </c>
      <c r="D255" s="60">
        <f aca="true" t="shared" si="52" ref="D255:L255">SUM(D251:D254)</f>
        <v>39015</v>
      </c>
      <c r="E255" s="59">
        <f t="shared" si="52"/>
        <v>0</v>
      </c>
      <c r="F255" s="60">
        <f t="shared" si="52"/>
        <v>65500</v>
      </c>
      <c r="G255" s="59">
        <f t="shared" si="52"/>
        <v>0</v>
      </c>
      <c r="H255" s="60">
        <f t="shared" si="52"/>
        <v>90928</v>
      </c>
      <c r="I255" s="59">
        <f t="shared" si="52"/>
        <v>0</v>
      </c>
      <c r="J255" s="60">
        <f t="shared" si="52"/>
        <v>78114</v>
      </c>
      <c r="K255" s="59">
        <f t="shared" si="52"/>
        <v>0</v>
      </c>
      <c r="L255" s="60">
        <f t="shared" si="52"/>
        <v>78114</v>
      </c>
    </row>
    <row r="256" spans="1:12" s="94" customFormat="1" ht="10.5" customHeight="1">
      <c r="A256" s="51"/>
      <c r="B256" s="107"/>
      <c r="C256" s="56"/>
      <c r="D256" s="86"/>
      <c r="E256" s="86"/>
      <c r="F256" s="86"/>
      <c r="G256" s="86"/>
      <c r="H256" s="86"/>
      <c r="I256" s="86"/>
      <c r="J256" s="86"/>
      <c r="K256" s="86"/>
      <c r="L256" s="86"/>
    </row>
    <row r="257" spans="1:12" s="94" customFormat="1" ht="12.75">
      <c r="A257" s="51"/>
      <c r="B257" s="129">
        <v>63</v>
      </c>
      <c r="C257" s="56" t="s">
        <v>94</v>
      </c>
      <c r="D257" s="86"/>
      <c r="E257" s="86"/>
      <c r="F257" s="86"/>
      <c r="G257" s="86"/>
      <c r="H257" s="86"/>
      <c r="I257" s="86"/>
      <c r="J257" s="86"/>
      <c r="K257" s="86"/>
      <c r="L257" s="86"/>
    </row>
    <row r="258" spans="1:12" s="94" customFormat="1" ht="12.75">
      <c r="A258" s="51"/>
      <c r="B258" s="92">
        <v>45</v>
      </c>
      <c r="C258" s="56" t="s">
        <v>30</v>
      </c>
      <c r="D258" s="86"/>
      <c r="E258" s="86"/>
      <c r="F258" s="86"/>
      <c r="G258" s="86"/>
      <c r="H258" s="86"/>
      <c r="I258" s="86"/>
      <c r="J258" s="86"/>
      <c r="K258" s="86"/>
      <c r="L258" s="86"/>
    </row>
    <row r="259" spans="1:12" s="94" customFormat="1" ht="12.75">
      <c r="A259" s="51"/>
      <c r="B259" s="107" t="s">
        <v>242</v>
      </c>
      <c r="C259" s="56" t="s">
        <v>243</v>
      </c>
      <c r="D259" s="68">
        <v>0</v>
      </c>
      <c r="E259" s="68">
        <v>0</v>
      </c>
      <c r="F259" s="70">
        <v>30000</v>
      </c>
      <c r="G259" s="68">
        <v>0</v>
      </c>
      <c r="H259" s="70">
        <v>20514</v>
      </c>
      <c r="I259" s="68">
        <v>0</v>
      </c>
      <c r="J259" s="70">
        <v>5000</v>
      </c>
      <c r="K259" s="68">
        <v>0</v>
      </c>
      <c r="L259" s="70">
        <f>SUM(J259:K259)</f>
        <v>5000</v>
      </c>
    </row>
    <row r="260" spans="1:12" s="94" customFormat="1" ht="12.75">
      <c r="A260" s="51" t="s">
        <v>17</v>
      </c>
      <c r="B260" s="92">
        <v>45</v>
      </c>
      <c r="C260" s="56" t="s">
        <v>30</v>
      </c>
      <c r="D260" s="59">
        <f aca="true" t="shared" si="53" ref="D260:L260">SUM(D259:D259)</f>
        <v>0</v>
      </c>
      <c r="E260" s="59">
        <f t="shared" si="53"/>
        <v>0</v>
      </c>
      <c r="F260" s="60">
        <f t="shared" si="53"/>
        <v>30000</v>
      </c>
      <c r="G260" s="59">
        <f t="shared" si="53"/>
        <v>0</v>
      </c>
      <c r="H260" s="60">
        <f t="shared" si="53"/>
        <v>20514</v>
      </c>
      <c r="I260" s="59">
        <f t="shared" si="53"/>
        <v>0</v>
      </c>
      <c r="J260" s="60">
        <f t="shared" si="53"/>
        <v>5000</v>
      </c>
      <c r="K260" s="59">
        <f t="shared" si="53"/>
        <v>0</v>
      </c>
      <c r="L260" s="60">
        <f t="shared" si="53"/>
        <v>5000</v>
      </c>
    </row>
    <row r="261" spans="1:12" s="94" customFormat="1" ht="12.75">
      <c r="A261" s="51" t="s">
        <v>17</v>
      </c>
      <c r="B261" s="129">
        <v>63</v>
      </c>
      <c r="C261" s="56" t="s">
        <v>94</v>
      </c>
      <c r="D261" s="71">
        <f aca="true" t="shared" si="54" ref="D261:L261">D260</f>
        <v>0</v>
      </c>
      <c r="E261" s="71">
        <f t="shared" si="54"/>
        <v>0</v>
      </c>
      <c r="F261" s="73">
        <f t="shared" si="54"/>
        <v>30000</v>
      </c>
      <c r="G261" s="71">
        <f t="shared" si="54"/>
        <v>0</v>
      </c>
      <c r="H261" s="73">
        <f t="shared" si="54"/>
        <v>20514</v>
      </c>
      <c r="I261" s="71">
        <f t="shared" si="54"/>
        <v>0</v>
      </c>
      <c r="J261" s="73">
        <f t="shared" si="54"/>
        <v>5000</v>
      </c>
      <c r="K261" s="71">
        <f t="shared" si="54"/>
        <v>0</v>
      </c>
      <c r="L261" s="73">
        <f t="shared" si="54"/>
        <v>5000</v>
      </c>
    </row>
    <row r="262" spans="1:12" s="94" customFormat="1" ht="10.5" customHeight="1">
      <c r="A262" s="51"/>
      <c r="B262" s="129"/>
      <c r="C262" s="56"/>
      <c r="D262" s="68"/>
      <c r="E262" s="68"/>
      <c r="F262" s="70"/>
      <c r="G262" s="68"/>
      <c r="H262" s="70"/>
      <c r="I262" s="68"/>
      <c r="J262" s="70"/>
      <c r="K262" s="68"/>
      <c r="L262" s="70"/>
    </row>
    <row r="263" spans="1:12" s="94" customFormat="1" ht="25.5">
      <c r="A263" s="51"/>
      <c r="B263" s="131">
        <v>71</v>
      </c>
      <c r="C263" s="81" t="s">
        <v>104</v>
      </c>
      <c r="D263" s="86"/>
      <c r="E263" s="86"/>
      <c r="F263" s="86"/>
      <c r="G263" s="86"/>
      <c r="H263" s="86"/>
      <c r="I263" s="86"/>
      <c r="J263" s="86"/>
      <c r="K263" s="86"/>
      <c r="L263" s="86"/>
    </row>
    <row r="264" spans="1:12" s="94" customFormat="1" ht="12.75">
      <c r="A264" s="51"/>
      <c r="B264" s="131">
        <v>44</v>
      </c>
      <c r="C264" s="81" t="s">
        <v>22</v>
      </c>
      <c r="D264" s="86"/>
      <c r="E264" s="86"/>
      <c r="F264" s="86"/>
      <c r="G264" s="86"/>
      <c r="H264" s="86"/>
      <c r="I264" s="86"/>
      <c r="J264" s="86"/>
      <c r="K264" s="86"/>
      <c r="L264" s="86"/>
    </row>
    <row r="265" spans="1:12" s="94" customFormat="1" ht="12.75">
      <c r="A265" s="51"/>
      <c r="B265" s="131" t="s">
        <v>105</v>
      </c>
      <c r="C265" s="81" t="s">
        <v>106</v>
      </c>
      <c r="D265" s="70">
        <v>372662</v>
      </c>
      <c r="E265" s="68">
        <v>0</v>
      </c>
      <c r="F265" s="70">
        <v>1611000</v>
      </c>
      <c r="G265" s="68">
        <v>0</v>
      </c>
      <c r="H265" s="86">
        <v>1611000</v>
      </c>
      <c r="I265" s="68">
        <v>0</v>
      </c>
      <c r="J265" s="70">
        <v>1548200</v>
      </c>
      <c r="K265" s="68">
        <v>0</v>
      </c>
      <c r="L265" s="70">
        <f>SUM(J265:K265)</f>
        <v>1548200</v>
      </c>
    </row>
    <row r="266" spans="1:12" s="94" customFormat="1" ht="12.75">
      <c r="A266" s="51"/>
      <c r="B266" s="131" t="s">
        <v>107</v>
      </c>
      <c r="C266" s="81" t="s">
        <v>116</v>
      </c>
      <c r="D266" s="68">
        <v>0</v>
      </c>
      <c r="E266" s="68">
        <v>0</v>
      </c>
      <c r="F266" s="70">
        <v>10000</v>
      </c>
      <c r="G266" s="68">
        <v>0</v>
      </c>
      <c r="H266" s="70">
        <v>10000</v>
      </c>
      <c r="I266" s="68">
        <v>0</v>
      </c>
      <c r="J266" s="70">
        <v>3000</v>
      </c>
      <c r="K266" s="68">
        <v>0</v>
      </c>
      <c r="L266" s="70">
        <f>SUM(J266:K266)</f>
        <v>3000</v>
      </c>
    </row>
    <row r="267" spans="1:12" s="94" customFormat="1" ht="25.5">
      <c r="A267" s="51" t="s">
        <v>17</v>
      </c>
      <c r="B267" s="131">
        <v>71</v>
      </c>
      <c r="C267" s="81" t="s">
        <v>104</v>
      </c>
      <c r="D267" s="60">
        <f aca="true" t="shared" si="55" ref="D267:L267">D266+D265</f>
        <v>372662</v>
      </c>
      <c r="E267" s="59">
        <f t="shared" si="55"/>
        <v>0</v>
      </c>
      <c r="F267" s="60">
        <f t="shared" si="55"/>
        <v>1621000</v>
      </c>
      <c r="G267" s="59">
        <f t="shared" si="55"/>
        <v>0</v>
      </c>
      <c r="H267" s="60">
        <f t="shared" si="55"/>
        <v>1621000</v>
      </c>
      <c r="I267" s="59">
        <f t="shared" si="55"/>
        <v>0</v>
      </c>
      <c r="J267" s="60">
        <f t="shared" si="55"/>
        <v>1551200</v>
      </c>
      <c r="K267" s="59">
        <f t="shared" si="55"/>
        <v>0</v>
      </c>
      <c r="L267" s="60">
        <f t="shared" si="55"/>
        <v>1551200</v>
      </c>
    </row>
    <row r="268" spans="1:12" s="94" customFormat="1" ht="10.5" customHeight="1">
      <c r="A268" s="51"/>
      <c r="B268" s="131"/>
      <c r="C268" s="81"/>
      <c r="D268" s="86"/>
      <c r="E268" s="86"/>
      <c r="F268" s="86"/>
      <c r="G268" s="86"/>
      <c r="H268" s="86"/>
      <c r="I268" s="86"/>
      <c r="J268" s="86"/>
      <c r="K268" s="86"/>
      <c r="L268" s="86"/>
    </row>
    <row r="269" spans="1:12" s="94" customFormat="1" ht="12.75">
      <c r="A269" s="51"/>
      <c r="B269" s="131">
        <v>72</v>
      </c>
      <c r="C269" s="81" t="s">
        <v>108</v>
      </c>
      <c r="D269" s="86"/>
      <c r="E269" s="86"/>
      <c r="F269" s="86"/>
      <c r="G269" s="86"/>
      <c r="H269" s="86"/>
      <c r="I269" s="86"/>
      <c r="J269" s="86"/>
      <c r="K269" s="86"/>
      <c r="L269" s="86"/>
    </row>
    <row r="270" spans="1:12" s="94" customFormat="1" ht="12.75">
      <c r="A270" s="51"/>
      <c r="B270" s="131">
        <v>44</v>
      </c>
      <c r="C270" s="81" t="s">
        <v>22</v>
      </c>
      <c r="D270" s="86"/>
      <c r="E270" s="86"/>
      <c r="F270" s="86"/>
      <c r="G270" s="86"/>
      <c r="H270" s="86"/>
      <c r="I270" s="86"/>
      <c r="J270" s="86"/>
      <c r="K270" s="86"/>
      <c r="L270" s="86"/>
    </row>
    <row r="271" spans="1:12" s="94" customFormat="1" ht="12.75">
      <c r="A271" s="51"/>
      <c r="B271" s="131" t="s">
        <v>119</v>
      </c>
      <c r="C271" s="81" t="s">
        <v>117</v>
      </c>
      <c r="D271" s="70">
        <v>4996</v>
      </c>
      <c r="E271" s="68">
        <v>0</v>
      </c>
      <c r="F271" s="70">
        <v>50000</v>
      </c>
      <c r="G271" s="68">
        <v>0</v>
      </c>
      <c r="H271" s="86">
        <v>50000</v>
      </c>
      <c r="I271" s="68">
        <v>0</v>
      </c>
      <c r="J271" s="70">
        <v>20000</v>
      </c>
      <c r="K271" s="68">
        <v>0</v>
      </c>
      <c r="L271" s="70">
        <f>SUM(J271:K271)</f>
        <v>20000</v>
      </c>
    </row>
    <row r="272" spans="1:12" s="94" customFormat="1" ht="12.75">
      <c r="A272" s="51"/>
      <c r="B272" s="131" t="s">
        <v>120</v>
      </c>
      <c r="C272" s="81" t="s">
        <v>118</v>
      </c>
      <c r="D272" s="70">
        <v>3932</v>
      </c>
      <c r="E272" s="68">
        <v>0</v>
      </c>
      <c r="F272" s="70">
        <v>3500</v>
      </c>
      <c r="G272" s="68">
        <v>0</v>
      </c>
      <c r="H272" s="70">
        <v>3500</v>
      </c>
      <c r="I272" s="68">
        <v>0</v>
      </c>
      <c r="J272" s="70">
        <v>1000</v>
      </c>
      <c r="K272" s="68">
        <v>0</v>
      </c>
      <c r="L272" s="70">
        <f>SUM(J272:K272)</f>
        <v>1000</v>
      </c>
    </row>
    <row r="273" spans="1:12" s="94" customFormat="1" ht="12.75">
      <c r="A273" s="51" t="s">
        <v>17</v>
      </c>
      <c r="B273" s="131">
        <v>44</v>
      </c>
      <c r="C273" s="81" t="s">
        <v>22</v>
      </c>
      <c r="D273" s="60">
        <f aca="true" t="shared" si="56" ref="D273:L273">D272+D271</f>
        <v>8928</v>
      </c>
      <c r="E273" s="59">
        <f t="shared" si="56"/>
        <v>0</v>
      </c>
      <c r="F273" s="60">
        <f t="shared" si="56"/>
        <v>53500</v>
      </c>
      <c r="G273" s="59">
        <f t="shared" si="56"/>
        <v>0</v>
      </c>
      <c r="H273" s="60">
        <f t="shared" si="56"/>
        <v>53500</v>
      </c>
      <c r="I273" s="59">
        <f t="shared" si="56"/>
        <v>0</v>
      </c>
      <c r="J273" s="60">
        <f t="shared" si="56"/>
        <v>21000</v>
      </c>
      <c r="K273" s="59">
        <f t="shared" si="56"/>
        <v>0</v>
      </c>
      <c r="L273" s="60">
        <f t="shared" si="56"/>
        <v>21000</v>
      </c>
    </row>
    <row r="274" spans="1:12" s="94" customFormat="1" ht="12.75">
      <c r="A274" s="51" t="s">
        <v>17</v>
      </c>
      <c r="B274" s="131">
        <v>72</v>
      </c>
      <c r="C274" s="81" t="s">
        <v>108</v>
      </c>
      <c r="D274" s="73">
        <f aca="true" t="shared" si="57" ref="D274:L274">D273</f>
        <v>8928</v>
      </c>
      <c r="E274" s="71">
        <f t="shared" si="57"/>
        <v>0</v>
      </c>
      <c r="F274" s="73">
        <f t="shared" si="57"/>
        <v>53500</v>
      </c>
      <c r="G274" s="71">
        <f t="shared" si="57"/>
        <v>0</v>
      </c>
      <c r="H274" s="73">
        <f t="shared" si="57"/>
        <v>53500</v>
      </c>
      <c r="I274" s="71">
        <f t="shared" si="57"/>
        <v>0</v>
      </c>
      <c r="J274" s="73">
        <f t="shared" si="57"/>
        <v>21000</v>
      </c>
      <c r="K274" s="71">
        <f t="shared" si="57"/>
        <v>0</v>
      </c>
      <c r="L274" s="73">
        <f t="shared" si="57"/>
        <v>21000</v>
      </c>
    </row>
    <row r="275" spans="1:12" s="94" customFormat="1" ht="10.5" customHeight="1">
      <c r="A275" s="51"/>
      <c r="B275" s="131"/>
      <c r="C275" s="81"/>
      <c r="D275" s="86"/>
      <c r="E275" s="86"/>
      <c r="F275" s="86"/>
      <c r="G275" s="86"/>
      <c r="H275" s="86"/>
      <c r="I275" s="86"/>
      <c r="J275" s="86"/>
      <c r="K275" s="86"/>
      <c r="L275" s="86"/>
    </row>
    <row r="276" spans="1:12" s="94" customFormat="1" ht="12.75">
      <c r="A276" s="51"/>
      <c r="B276" s="131">
        <v>75</v>
      </c>
      <c r="C276" s="81" t="s">
        <v>149</v>
      </c>
      <c r="D276" s="86"/>
      <c r="E276" s="86"/>
      <c r="F276" s="86"/>
      <c r="G276" s="86"/>
      <c r="H276" s="86"/>
      <c r="I276" s="86"/>
      <c r="J276" s="86"/>
      <c r="K276" s="86"/>
      <c r="L276" s="86"/>
    </row>
    <row r="277" spans="1:12" s="94" customFormat="1" ht="12.75">
      <c r="A277" s="51"/>
      <c r="B277" s="131">
        <v>44</v>
      </c>
      <c r="C277" s="81" t="s">
        <v>22</v>
      </c>
      <c r="D277" s="86"/>
      <c r="E277" s="86"/>
      <c r="F277" s="86"/>
      <c r="G277" s="86"/>
      <c r="H277" s="86"/>
      <c r="I277" s="86"/>
      <c r="J277" s="86"/>
      <c r="K277" s="86"/>
      <c r="L277" s="86"/>
    </row>
    <row r="278" spans="1:12" s="94" customFormat="1" ht="12.75">
      <c r="A278" s="51"/>
      <c r="B278" s="131" t="s">
        <v>109</v>
      </c>
      <c r="C278" s="81" t="s">
        <v>110</v>
      </c>
      <c r="D278" s="73">
        <v>73485</v>
      </c>
      <c r="E278" s="71">
        <v>0</v>
      </c>
      <c r="F278" s="73">
        <v>300000</v>
      </c>
      <c r="G278" s="71">
        <v>0</v>
      </c>
      <c r="H278" s="73">
        <v>300000</v>
      </c>
      <c r="I278" s="71">
        <v>0</v>
      </c>
      <c r="J278" s="73">
        <v>300000</v>
      </c>
      <c r="K278" s="71">
        <v>0</v>
      </c>
      <c r="L278" s="73">
        <f>SUM(J278:K278)</f>
        <v>300000</v>
      </c>
    </row>
    <row r="279" spans="1:12" s="94" customFormat="1" ht="12.75">
      <c r="A279" s="51" t="s">
        <v>17</v>
      </c>
      <c r="B279" s="131">
        <v>75</v>
      </c>
      <c r="C279" s="81" t="s">
        <v>149</v>
      </c>
      <c r="D279" s="73">
        <f aca="true" t="shared" si="58" ref="D279:L279">D278</f>
        <v>73485</v>
      </c>
      <c r="E279" s="71">
        <f t="shared" si="58"/>
        <v>0</v>
      </c>
      <c r="F279" s="73">
        <f t="shared" si="58"/>
        <v>300000</v>
      </c>
      <c r="G279" s="71">
        <f t="shared" si="58"/>
        <v>0</v>
      </c>
      <c r="H279" s="73">
        <f t="shared" si="58"/>
        <v>300000</v>
      </c>
      <c r="I279" s="71">
        <f t="shared" si="58"/>
        <v>0</v>
      </c>
      <c r="J279" s="73">
        <f t="shared" si="58"/>
        <v>300000</v>
      </c>
      <c r="K279" s="71">
        <f t="shared" si="58"/>
        <v>0</v>
      </c>
      <c r="L279" s="73">
        <f t="shared" si="58"/>
        <v>300000</v>
      </c>
    </row>
    <row r="280" spans="1:12" s="94" customFormat="1" ht="10.5" customHeight="1">
      <c r="A280" s="51"/>
      <c r="B280" s="131"/>
      <c r="C280" s="81"/>
      <c r="D280" s="86"/>
      <c r="E280" s="86"/>
      <c r="F280" s="86"/>
      <c r="G280" s="86"/>
      <c r="H280" s="86"/>
      <c r="I280" s="86"/>
      <c r="J280" s="86"/>
      <c r="K280" s="86"/>
      <c r="L280" s="86"/>
    </row>
    <row r="281" spans="1:12" s="94" customFormat="1" ht="25.5">
      <c r="A281" s="51"/>
      <c r="B281" s="129">
        <v>78</v>
      </c>
      <c r="C281" s="56" t="s">
        <v>128</v>
      </c>
      <c r="D281" s="70"/>
      <c r="E281" s="70"/>
      <c r="F281" s="86"/>
      <c r="G281" s="70"/>
      <c r="H281" s="70"/>
      <c r="I281" s="70"/>
      <c r="J281" s="86"/>
      <c r="K281" s="70"/>
      <c r="L281" s="86"/>
    </row>
    <row r="282" spans="1:12" s="94" customFormat="1" ht="25.5" customHeight="1">
      <c r="A282" s="51"/>
      <c r="B282" s="92">
        <v>81</v>
      </c>
      <c r="C282" s="56" t="s">
        <v>284</v>
      </c>
      <c r="D282" s="70"/>
      <c r="E282" s="70"/>
      <c r="F282" s="86"/>
      <c r="G282" s="70"/>
      <c r="H282" s="70"/>
      <c r="I282" s="70"/>
      <c r="J282" s="86"/>
      <c r="K282" s="70"/>
      <c r="L282" s="86"/>
    </row>
    <row r="283" spans="1:12" s="94" customFormat="1" ht="12.75">
      <c r="A283" s="63"/>
      <c r="B283" s="167" t="s">
        <v>129</v>
      </c>
      <c r="C283" s="98" t="s">
        <v>93</v>
      </c>
      <c r="D283" s="73">
        <v>2766</v>
      </c>
      <c r="E283" s="71">
        <v>0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0</v>
      </c>
      <c r="L283" s="71">
        <f>SUM(J283:K283)</f>
        <v>0</v>
      </c>
    </row>
    <row r="284" spans="1:12" s="94" customFormat="1" ht="1.5" customHeight="1">
      <c r="A284" s="51"/>
      <c r="B284" s="87"/>
      <c r="C284" s="56"/>
      <c r="D284" s="70"/>
      <c r="E284" s="70"/>
      <c r="F284" s="86"/>
      <c r="G284" s="70"/>
      <c r="H284" s="70"/>
      <c r="I284" s="70"/>
      <c r="J284" s="86"/>
      <c r="K284" s="70"/>
      <c r="L284" s="86"/>
    </row>
    <row r="285" spans="1:12" s="94" customFormat="1" ht="12.75">
      <c r="A285" s="51"/>
      <c r="B285" s="92">
        <v>82</v>
      </c>
      <c r="C285" s="56" t="s">
        <v>130</v>
      </c>
      <c r="D285" s="70"/>
      <c r="E285" s="70"/>
      <c r="F285" s="86"/>
      <c r="G285" s="70"/>
      <c r="H285" s="70"/>
      <c r="I285" s="70"/>
      <c r="J285" s="86"/>
      <c r="K285" s="70"/>
      <c r="L285" s="86"/>
    </row>
    <row r="286" spans="1:12" s="94" customFormat="1" ht="12.75">
      <c r="A286" s="51"/>
      <c r="B286" s="129" t="s">
        <v>131</v>
      </c>
      <c r="C286" s="56" t="s">
        <v>93</v>
      </c>
      <c r="D286" s="70">
        <v>5043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f>SUM(J286:K286)</f>
        <v>0</v>
      </c>
    </row>
    <row r="287" spans="1:12" s="94" customFormat="1" ht="10.5" customHeight="1">
      <c r="A287" s="51"/>
      <c r="B287" s="87"/>
      <c r="C287" s="56"/>
      <c r="D287" s="70"/>
      <c r="E287" s="70"/>
      <c r="F287" s="86"/>
      <c r="G287" s="70"/>
      <c r="H287" s="70"/>
      <c r="I287" s="70"/>
      <c r="J287" s="86"/>
      <c r="K287" s="70"/>
      <c r="L287" s="86"/>
    </row>
    <row r="288" spans="1:12" s="94" customFormat="1" ht="12.75">
      <c r="A288" s="51"/>
      <c r="B288" s="92">
        <v>83</v>
      </c>
      <c r="C288" s="56" t="s">
        <v>132</v>
      </c>
      <c r="D288" s="70"/>
      <c r="E288" s="70"/>
      <c r="F288" s="86"/>
      <c r="G288" s="70"/>
      <c r="H288" s="70"/>
      <c r="I288" s="70"/>
      <c r="J288" s="86"/>
      <c r="K288" s="70"/>
      <c r="L288" s="86"/>
    </row>
    <row r="289" spans="1:12" s="94" customFormat="1" ht="12.75">
      <c r="A289" s="51"/>
      <c r="B289" s="129" t="s">
        <v>133</v>
      </c>
      <c r="C289" s="56" t="s">
        <v>93</v>
      </c>
      <c r="D289" s="70">
        <v>2540</v>
      </c>
      <c r="E289" s="68">
        <v>0</v>
      </c>
      <c r="F289" s="70">
        <v>1030</v>
      </c>
      <c r="G289" s="68">
        <v>0</v>
      </c>
      <c r="H289" s="70">
        <v>1030</v>
      </c>
      <c r="I289" s="68">
        <v>0</v>
      </c>
      <c r="J289" s="68">
        <v>0</v>
      </c>
      <c r="K289" s="68">
        <v>0</v>
      </c>
      <c r="L289" s="68">
        <f>SUM(J289:K289)</f>
        <v>0</v>
      </c>
    </row>
    <row r="290" spans="1:12" s="94" customFormat="1" ht="12.75">
      <c r="A290" s="51"/>
      <c r="B290" s="87"/>
      <c r="C290" s="56"/>
      <c r="D290" s="70"/>
      <c r="E290" s="70"/>
      <c r="F290" s="86"/>
      <c r="G290" s="70"/>
      <c r="H290" s="70"/>
      <c r="I290" s="70"/>
      <c r="J290" s="86"/>
      <c r="K290" s="70"/>
      <c r="L290" s="86"/>
    </row>
    <row r="291" spans="1:12" s="94" customFormat="1" ht="25.5">
      <c r="A291" s="51"/>
      <c r="B291" s="92">
        <v>84</v>
      </c>
      <c r="C291" s="56" t="s">
        <v>134</v>
      </c>
      <c r="D291" s="70"/>
      <c r="E291" s="70"/>
      <c r="F291" s="86"/>
      <c r="G291" s="70"/>
      <c r="H291" s="70"/>
      <c r="I291" s="70"/>
      <c r="J291" s="86"/>
      <c r="K291" s="70"/>
      <c r="L291" s="86"/>
    </row>
    <row r="292" spans="1:12" s="94" customFormat="1" ht="12.75">
      <c r="A292" s="51"/>
      <c r="B292" s="129" t="s">
        <v>135</v>
      </c>
      <c r="C292" s="56" t="s">
        <v>93</v>
      </c>
      <c r="D292" s="70">
        <v>2380</v>
      </c>
      <c r="E292" s="68">
        <v>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f>SUM(J292:K292)</f>
        <v>0</v>
      </c>
    </row>
    <row r="293" spans="1:12" s="94" customFormat="1" ht="10.5" customHeight="1">
      <c r="A293" s="51"/>
      <c r="B293" s="129"/>
      <c r="C293" s="56"/>
      <c r="D293" s="70"/>
      <c r="E293" s="70"/>
      <c r="F293" s="86"/>
      <c r="G293" s="70"/>
      <c r="H293" s="70"/>
      <c r="I293" s="70"/>
      <c r="J293" s="86"/>
      <c r="K293" s="70"/>
      <c r="L293" s="86"/>
    </row>
    <row r="294" spans="1:12" s="94" customFormat="1" ht="38.25">
      <c r="A294" s="51"/>
      <c r="B294" s="92">
        <v>85</v>
      </c>
      <c r="C294" s="56" t="s">
        <v>152</v>
      </c>
      <c r="D294" s="70"/>
      <c r="E294" s="70"/>
      <c r="F294" s="86"/>
      <c r="G294" s="70"/>
      <c r="H294" s="70"/>
      <c r="I294" s="70"/>
      <c r="J294" s="86"/>
      <c r="K294" s="70"/>
      <c r="L294" s="86"/>
    </row>
    <row r="295" spans="1:12" s="94" customFormat="1" ht="12.75">
      <c r="A295" s="51"/>
      <c r="B295" s="129" t="s">
        <v>150</v>
      </c>
      <c r="C295" s="56" t="s">
        <v>93</v>
      </c>
      <c r="D295" s="70">
        <v>22164</v>
      </c>
      <c r="E295" s="68">
        <v>0</v>
      </c>
      <c r="F295" s="86">
        <v>41700</v>
      </c>
      <c r="G295" s="68">
        <v>0</v>
      </c>
      <c r="H295" s="70">
        <v>41700</v>
      </c>
      <c r="I295" s="68">
        <v>0</v>
      </c>
      <c r="J295" s="86">
        <f>40717+1000</f>
        <v>41717</v>
      </c>
      <c r="K295" s="68">
        <v>0</v>
      </c>
      <c r="L295" s="86">
        <f>SUM(J295:K295)</f>
        <v>41717</v>
      </c>
    </row>
    <row r="296" spans="1:12" s="94" customFormat="1" ht="10.5" customHeight="1">
      <c r="A296" s="51"/>
      <c r="B296" s="129"/>
      <c r="C296" s="56"/>
      <c r="D296" s="68"/>
      <c r="E296" s="68"/>
      <c r="F296" s="86"/>
      <c r="G296" s="68"/>
      <c r="H296" s="70"/>
      <c r="I296" s="68"/>
      <c r="J296" s="86"/>
      <c r="K296" s="68"/>
      <c r="L296" s="86"/>
    </row>
    <row r="297" spans="1:12" s="94" customFormat="1" ht="38.25">
      <c r="A297" s="136"/>
      <c r="B297" s="137">
        <v>86</v>
      </c>
      <c r="C297" s="138" t="s">
        <v>228</v>
      </c>
      <c r="D297" s="68"/>
      <c r="E297" s="68"/>
      <c r="F297" s="86"/>
      <c r="G297" s="68"/>
      <c r="H297" s="70"/>
      <c r="I297" s="68"/>
      <c r="J297" s="86"/>
      <c r="K297" s="68"/>
      <c r="L297" s="86"/>
    </row>
    <row r="298" spans="1:12" s="94" customFormat="1" ht="12.75">
      <c r="A298" s="136"/>
      <c r="B298" s="137" t="s">
        <v>229</v>
      </c>
      <c r="C298" s="138" t="s">
        <v>93</v>
      </c>
      <c r="D298" s="70">
        <v>3590</v>
      </c>
      <c r="E298" s="68">
        <v>0</v>
      </c>
      <c r="F298" s="70">
        <v>8180</v>
      </c>
      <c r="G298" s="68">
        <v>0</v>
      </c>
      <c r="H298" s="70">
        <v>8180</v>
      </c>
      <c r="I298" s="68">
        <v>0</v>
      </c>
      <c r="J298" s="86">
        <f>7180+1000</f>
        <v>8180</v>
      </c>
      <c r="K298" s="68">
        <v>0</v>
      </c>
      <c r="L298" s="86">
        <f>SUM(J298:K298)</f>
        <v>8180</v>
      </c>
    </row>
    <row r="299" spans="1:12" s="94" customFormat="1" ht="10.5" customHeight="1">
      <c r="A299" s="136"/>
      <c r="B299" s="137"/>
      <c r="C299" s="138"/>
      <c r="D299" s="68"/>
      <c r="E299" s="68"/>
      <c r="F299" s="86"/>
      <c r="G299" s="68"/>
      <c r="H299" s="70"/>
      <c r="I299" s="68"/>
      <c r="J299" s="86"/>
      <c r="K299" s="68"/>
      <c r="L299" s="86"/>
    </row>
    <row r="300" spans="1:12" s="94" customFormat="1" ht="38.25">
      <c r="A300" s="136"/>
      <c r="B300" s="137">
        <v>87</v>
      </c>
      <c r="C300" s="138" t="s">
        <v>231</v>
      </c>
      <c r="D300" s="68"/>
      <c r="E300" s="68"/>
      <c r="F300" s="86"/>
      <c r="G300" s="68"/>
      <c r="H300" s="70"/>
      <c r="I300" s="68"/>
      <c r="J300" s="86"/>
      <c r="K300" s="68"/>
      <c r="L300" s="86"/>
    </row>
    <row r="301" spans="1:12" s="94" customFormat="1" ht="12.75">
      <c r="A301" s="136"/>
      <c r="B301" s="137" t="s">
        <v>232</v>
      </c>
      <c r="C301" s="138" t="s">
        <v>93</v>
      </c>
      <c r="D301" s="68">
        <v>0</v>
      </c>
      <c r="E301" s="68">
        <v>0</v>
      </c>
      <c r="F301" s="70">
        <v>12290</v>
      </c>
      <c r="G301" s="68">
        <v>0</v>
      </c>
      <c r="H301" s="70">
        <v>12290</v>
      </c>
      <c r="I301" s="68">
        <v>0</v>
      </c>
      <c r="J301" s="86">
        <f>26976+1000</f>
        <v>27976</v>
      </c>
      <c r="K301" s="68">
        <v>0</v>
      </c>
      <c r="L301" s="86">
        <f>SUM(J301:K301)</f>
        <v>27976</v>
      </c>
    </row>
    <row r="302" spans="1:12" s="94" customFormat="1" ht="10.5" customHeight="1">
      <c r="A302" s="136"/>
      <c r="B302" s="137"/>
      <c r="C302" s="138"/>
      <c r="D302" s="68"/>
      <c r="E302" s="68"/>
      <c r="F302" s="86"/>
      <c r="G302" s="68"/>
      <c r="H302" s="70"/>
      <c r="I302" s="68"/>
      <c r="J302" s="86"/>
      <c r="K302" s="68"/>
      <c r="L302" s="86"/>
    </row>
    <row r="303" spans="1:12" s="94" customFormat="1" ht="38.25">
      <c r="A303" s="136"/>
      <c r="B303" s="137">
        <v>88</v>
      </c>
      <c r="C303" s="138" t="s">
        <v>234</v>
      </c>
      <c r="D303" s="68"/>
      <c r="E303" s="68"/>
      <c r="F303" s="86"/>
      <c r="G303" s="68"/>
      <c r="H303" s="70"/>
      <c r="I303" s="68"/>
      <c r="J303" s="86"/>
      <c r="K303" s="68"/>
      <c r="L303" s="86"/>
    </row>
    <row r="304" spans="1:12" s="94" customFormat="1" ht="12.75">
      <c r="A304" s="136"/>
      <c r="B304" s="137" t="s">
        <v>233</v>
      </c>
      <c r="C304" s="138" t="s">
        <v>93</v>
      </c>
      <c r="D304" s="68">
        <v>0</v>
      </c>
      <c r="E304" s="68">
        <v>0</v>
      </c>
      <c r="F304" s="70">
        <v>9950</v>
      </c>
      <c r="G304" s="68">
        <v>0</v>
      </c>
      <c r="H304" s="70">
        <v>9950</v>
      </c>
      <c r="I304" s="68">
        <v>0</v>
      </c>
      <c r="J304" s="68">
        <v>0</v>
      </c>
      <c r="K304" s="68">
        <v>0</v>
      </c>
      <c r="L304" s="68">
        <f>SUM(J304:K304)</f>
        <v>0</v>
      </c>
    </row>
    <row r="305" spans="1:12" s="94" customFormat="1" ht="25.5">
      <c r="A305" s="51" t="s">
        <v>17</v>
      </c>
      <c r="B305" s="129">
        <v>78</v>
      </c>
      <c r="C305" s="56" t="s">
        <v>128</v>
      </c>
      <c r="D305" s="60">
        <f aca="true" t="shared" si="59" ref="D305:I305">SUM(D283:D304)</f>
        <v>38483</v>
      </c>
      <c r="E305" s="59">
        <f t="shared" si="59"/>
        <v>0</v>
      </c>
      <c r="F305" s="60">
        <f t="shared" si="59"/>
        <v>73150</v>
      </c>
      <c r="G305" s="59">
        <f t="shared" si="59"/>
        <v>0</v>
      </c>
      <c r="H305" s="60">
        <f t="shared" si="59"/>
        <v>73150</v>
      </c>
      <c r="I305" s="59">
        <f t="shared" si="59"/>
        <v>0</v>
      </c>
      <c r="J305" s="60">
        <f>SUM(J283:J304)</f>
        <v>77873</v>
      </c>
      <c r="K305" s="59">
        <f>SUM(K283:K304)</f>
        <v>0</v>
      </c>
      <c r="L305" s="60">
        <f>SUM(L283:L304)</f>
        <v>77873</v>
      </c>
    </row>
    <row r="306" spans="1:12" s="94" customFormat="1" ht="10.5" customHeight="1">
      <c r="A306" s="51"/>
      <c r="B306" s="129"/>
      <c r="C306" s="56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s="94" customFormat="1" ht="12.75">
      <c r="A307" s="51"/>
      <c r="B307" s="129">
        <v>79</v>
      </c>
      <c r="C307" s="56" t="s">
        <v>151</v>
      </c>
      <c r="D307" s="70"/>
      <c r="E307" s="70"/>
      <c r="F307" s="70"/>
      <c r="G307" s="70"/>
      <c r="H307" s="70"/>
      <c r="I307" s="70"/>
      <c r="J307" s="70"/>
      <c r="K307" s="70"/>
      <c r="L307" s="70"/>
    </row>
    <row r="308" spans="1:12" s="94" customFormat="1" ht="12.75">
      <c r="A308" s="51"/>
      <c r="B308" s="129">
        <v>71</v>
      </c>
      <c r="C308" s="56" t="s">
        <v>239</v>
      </c>
      <c r="D308" s="70"/>
      <c r="E308" s="70"/>
      <c r="F308" s="70"/>
      <c r="G308" s="70"/>
      <c r="H308" s="70"/>
      <c r="I308" s="70"/>
      <c r="J308" s="70"/>
      <c r="K308" s="70"/>
      <c r="L308" s="70"/>
    </row>
    <row r="309" spans="1:12" s="94" customFormat="1" ht="12.75">
      <c r="A309" s="63"/>
      <c r="B309" s="167" t="s">
        <v>153</v>
      </c>
      <c r="C309" s="98" t="s">
        <v>93</v>
      </c>
      <c r="D309" s="73">
        <v>18921</v>
      </c>
      <c r="E309" s="71">
        <v>0</v>
      </c>
      <c r="F309" s="73">
        <v>21000</v>
      </c>
      <c r="G309" s="71">
        <v>0</v>
      </c>
      <c r="H309" s="73">
        <v>21000</v>
      </c>
      <c r="I309" s="71">
        <v>0</v>
      </c>
      <c r="J309" s="73">
        <v>10671</v>
      </c>
      <c r="K309" s="71">
        <v>0</v>
      </c>
      <c r="L309" s="73">
        <f>SUM(J309:K309)</f>
        <v>10671</v>
      </c>
    </row>
    <row r="310" spans="1:12" s="94" customFormat="1" ht="12.75">
      <c r="A310" s="51" t="s">
        <v>17</v>
      </c>
      <c r="B310" s="129">
        <v>71</v>
      </c>
      <c r="C310" s="56" t="s">
        <v>239</v>
      </c>
      <c r="D310" s="73">
        <f aca="true" t="shared" si="60" ref="D310:L311">D309</f>
        <v>18921</v>
      </c>
      <c r="E310" s="71">
        <f t="shared" si="60"/>
        <v>0</v>
      </c>
      <c r="F310" s="73">
        <f t="shared" si="60"/>
        <v>21000</v>
      </c>
      <c r="G310" s="71">
        <f t="shared" si="60"/>
        <v>0</v>
      </c>
      <c r="H310" s="73">
        <f t="shared" si="60"/>
        <v>21000</v>
      </c>
      <c r="I310" s="71">
        <f t="shared" si="60"/>
        <v>0</v>
      </c>
      <c r="J310" s="73">
        <f t="shared" si="60"/>
        <v>10671</v>
      </c>
      <c r="K310" s="71">
        <f t="shared" si="60"/>
        <v>0</v>
      </c>
      <c r="L310" s="73">
        <f t="shared" si="60"/>
        <v>10671</v>
      </c>
    </row>
    <row r="311" spans="1:12" s="94" customFormat="1" ht="12.75">
      <c r="A311" s="51" t="s">
        <v>17</v>
      </c>
      <c r="B311" s="129">
        <v>79</v>
      </c>
      <c r="C311" s="56" t="s">
        <v>151</v>
      </c>
      <c r="D311" s="60">
        <f t="shared" si="60"/>
        <v>18921</v>
      </c>
      <c r="E311" s="59">
        <f t="shared" si="60"/>
        <v>0</v>
      </c>
      <c r="F311" s="60">
        <f t="shared" si="60"/>
        <v>21000</v>
      </c>
      <c r="G311" s="59">
        <f t="shared" si="60"/>
        <v>0</v>
      </c>
      <c r="H311" s="60">
        <f t="shared" si="60"/>
        <v>21000</v>
      </c>
      <c r="I311" s="59">
        <f t="shared" si="60"/>
        <v>0</v>
      </c>
      <c r="J311" s="60">
        <f t="shared" si="60"/>
        <v>10671</v>
      </c>
      <c r="K311" s="59">
        <f t="shared" si="60"/>
        <v>0</v>
      </c>
      <c r="L311" s="60">
        <f t="shared" si="60"/>
        <v>10671</v>
      </c>
    </row>
    <row r="312" spans="1:12" s="94" customFormat="1" ht="7.5" customHeight="1">
      <c r="A312" s="51"/>
      <c r="B312" s="129"/>
      <c r="C312" s="56"/>
      <c r="D312" s="68"/>
      <c r="E312" s="68"/>
      <c r="F312" s="70"/>
      <c r="G312" s="68"/>
      <c r="H312" s="68"/>
      <c r="I312" s="68"/>
      <c r="J312" s="70"/>
      <c r="K312" s="68"/>
      <c r="L312" s="70"/>
    </row>
    <row r="313" spans="1:12" s="94" customFormat="1" ht="25.5">
      <c r="A313" s="51"/>
      <c r="B313" s="129">
        <v>80</v>
      </c>
      <c r="C313" s="56" t="s">
        <v>97</v>
      </c>
      <c r="D313" s="70"/>
      <c r="E313" s="70"/>
      <c r="F313" s="70"/>
      <c r="G313" s="70"/>
      <c r="H313" s="70"/>
      <c r="I313" s="70"/>
      <c r="J313" s="70"/>
      <c r="K313" s="70"/>
      <c r="L313" s="70"/>
    </row>
    <row r="314" spans="1:12" s="94" customFormat="1" ht="12.75">
      <c r="A314" s="51"/>
      <c r="B314" s="129">
        <v>44</v>
      </c>
      <c r="C314" s="56" t="s">
        <v>208</v>
      </c>
      <c r="D314" s="70"/>
      <c r="E314" s="70"/>
      <c r="F314" s="70"/>
      <c r="G314" s="70"/>
      <c r="H314" s="70"/>
      <c r="I314" s="70"/>
      <c r="J314" s="70"/>
      <c r="K314" s="70"/>
      <c r="L314" s="70"/>
    </row>
    <row r="315" spans="1:12" s="94" customFormat="1" ht="12.75" customHeight="1">
      <c r="A315" s="51"/>
      <c r="B315" s="129" t="s">
        <v>209</v>
      </c>
      <c r="C315" s="56" t="s">
        <v>211</v>
      </c>
      <c r="D315" s="70">
        <v>2978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70">
        <v>1000</v>
      </c>
      <c r="K315" s="68">
        <v>0</v>
      </c>
      <c r="L315" s="70">
        <f>SUM(J315:K315)</f>
        <v>1000</v>
      </c>
    </row>
    <row r="316" spans="1:12" s="94" customFormat="1" ht="12.75" customHeight="1">
      <c r="A316" s="51"/>
      <c r="B316" s="129" t="s">
        <v>210</v>
      </c>
      <c r="C316" s="56" t="s">
        <v>212</v>
      </c>
      <c r="D316" s="73">
        <v>849</v>
      </c>
      <c r="E316" s="71">
        <v>0</v>
      </c>
      <c r="F316" s="71">
        <v>0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f>SUM(J316:K316)</f>
        <v>0</v>
      </c>
    </row>
    <row r="317" spans="1:12" s="94" customFormat="1" ht="12.75">
      <c r="A317" s="51" t="s">
        <v>17</v>
      </c>
      <c r="B317" s="129">
        <v>44</v>
      </c>
      <c r="C317" s="56" t="s">
        <v>208</v>
      </c>
      <c r="D317" s="73">
        <f aca="true" t="shared" si="61" ref="D317:I317">SUM(D315:D316)</f>
        <v>3827</v>
      </c>
      <c r="E317" s="71">
        <f t="shared" si="61"/>
        <v>0</v>
      </c>
      <c r="F317" s="71">
        <f t="shared" si="61"/>
        <v>0</v>
      </c>
      <c r="G317" s="71">
        <f t="shared" si="61"/>
        <v>0</v>
      </c>
      <c r="H317" s="71">
        <f t="shared" si="61"/>
        <v>0</v>
      </c>
      <c r="I317" s="71">
        <f t="shared" si="61"/>
        <v>0</v>
      </c>
      <c r="J317" s="73">
        <f>SUM(J315:J316)</f>
        <v>1000</v>
      </c>
      <c r="K317" s="71">
        <f>SUM(K315:K316)</f>
        <v>0</v>
      </c>
      <c r="L317" s="73">
        <f>SUM(L315:L316)</f>
        <v>1000</v>
      </c>
    </row>
    <row r="318" spans="1:12" s="94" customFormat="1" ht="25.5">
      <c r="A318" s="51" t="s">
        <v>17</v>
      </c>
      <c r="B318" s="129">
        <v>80</v>
      </c>
      <c r="C318" s="56" t="s">
        <v>97</v>
      </c>
      <c r="D318" s="73">
        <f aca="true" t="shared" si="62" ref="D318:L318">D317</f>
        <v>3827</v>
      </c>
      <c r="E318" s="71">
        <f t="shared" si="62"/>
        <v>0</v>
      </c>
      <c r="F318" s="71">
        <f t="shared" si="62"/>
        <v>0</v>
      </c>
      <c r="G318" s="71">
        <f t="shared" si="62"/>
        <v>0</v>
      </c>
      <c r="H318" s="71">
        <f t="shared" si="62"/>
        <v>0</v>
      </c>
      <c r="I318" s="71">
        <f t="shared" si="62"/>
        <v>0</v>
      </c>
      <c r="J318" s="73">
        <f t="shared" si="62"/>
        <v>1000</v>
      </c>
      <c r="K318" s="71">
        <f t="shared" si="62"/>
        <v>0</v>
      </c>
      <c r="L318" s="73">
        <f t="shared" si="62"/>
        <v>1000</v>
      </c>
    </row>
    <row r="319" spans="1:12" s="94" customFormat="1" ht="7.5" customHeight="1">
      <c r="A319" s="51"/>
      <c r="B319" s="129"/>
      <c r="C319" s="56"/>
      <c r="D319" s="68"/>
      <c r="E319" s="68"/>
      <c r="F319" s="105"/>
      <c r="G319" s="105"/>
      <c r="H319" s="70"/>
      <c r="I319" s="68"/>
      <c r="J319" s="70"/>
      <c r="K319" s="105"/>
      <c r="L319" s="105"/>
    </row>
    <row r="320" spans="1:12" s="94" customFormat="1" ht="12.75">
      <c r="A320" s="136"/>
      <c r="B320" s="137">
        <v>81</v>
      </c>
      <c r="C320" s="138" t="s">
        <v>226</v>
      </c>
      <c r="D320" s="68"/>
      <c r="E320" s="68"/>
      <c r="F320" s="105"/>
      <c r="G320" s="105"/>
      <c r="H320" s="70"/>
      <c r="I320" s="68"/>
      <c r="J320" s="70"/>
      <c r="K320" s="105"/>
      <c r="L320" s="105"/>
    </row>
    <row r="321" spans="1:12" s="94" customFormat="1" ht="12.75">
      <c r="A321" s="136"/>
      <c r="B321" s="137" t="s">
        <v>227</v>
      </c>
      <c r="C321" s="138" t="s">
        <v>93</v>
      </c>
      <c r="D321" s="70">
        <v>5000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8">
        <v>0</v>
      </c>
      <c r="L321" s="68">
        <f>SUM(J321:K321)</f>
        <v>0</v>
      </c>
    </row>
    <row r="322" spans="1:12" s="94" customFormat="1" ht="7.5" customHeight="1">
      <c r="A322" s="136"/>
      <c r="B322" s="137"/>
      <c r="C322" s="138"/>
      <c r="D322" s="70"/>
      <c r="E322" s="68"/>
      <c r="F322" s="68"/>
      <c r="G322" s="68"/>
      <c r="H322" s="68"/>
      <c r="I322" s="68"/>
      <c r="J322" s="68"/>
      <c r="K322" s="68"/>
      <c r="L322" s="68"/>
    </row>
    <row r="323" spans="1:12" s="94" customFormat="1" ht="12.75">
      <c r="A323" s="136"/>
      <c r="B323" s="137">
        <v>82</v>
      </c>
      <c r="C323" s="138" t="s">
        <v>276</v>
      </c>
      <c r="D323" s="70"/>
      <c r="E323" s="68"/>
      <c r="F323" s="68"/>
      <c r="G323" s="68"/>
      <c r="H323" s="68"/>
      <c r="I323" s="68"/>
      <c r="J323" s="68"/>
      <c r="K323" s="68"/>
      <c r="L323" s="68"/>
    </row>
    <row r="324" spans="1:12" s="94" customFormat="1" ht="12.75">
      <c r="A324" s="136"/>
      <c r="B324" s="129">
        <v>44</v>
      </c>
      <c r="C324" s="56" t="s">
        <v>208</v>
      </c>
      <c r="D324" s="70"/>
      <c r="E324" s="68"/>
      <c r="F324" s="68"/>
      <c r="G324" s="68"/>
      <c r="H324" s="68"/>
      <c r="I324" s="68"/>
      <c r="J324" s="68"/>
      <c r="K324" s="68"/>
      <c r="L324" s="68"/>
    </row>
    <row r="325" spans="1:12" s="94" customFormat="1" ht="25.5">
      <c r="A325" s="136"/>
      <c r="B325" s="137" t="s">
        <v>277</v>
      </c>
      <c r="C325" s="138" t="s">
        <v>278</v>
      </c>
      <c r="D325" s="68">
        <v>0</v>
      </c>
      <c r="E325" s="68">
        <v>0</v>
      </c>
      <c r="F325" s="68">
        <v>0</v>
      </c>
      <c r="G325" s="68">
        <v>0</v>
      </c>
      <c r="H325" s="68">
        <v>0</v>
      </c>
      <c r="I325" s="68">
        <v>0</v>
      </c>
      <c r="J325" s="70">
        <f>4200+700</f>
        <v>4900</v>
      </c>
      <c r="K325" s="68">
        <v>0</v>
      </c>
      <c r="L325" s="70">
        <f>SUM(J325:K325)</f>
        <v>4900</v>
      </c>
    </row>
    <row r="326" spans="1:12" s="94" customFormat="1" ht="25.5">
      <c r="A326" s="136"/>
      <c r="B326" s="137" t="s">
        <v>279</v>
      </c>
      <c r="C326" s="138" t="s">
        <v>280</v>
      </c>
      <c r="D326" s="68">
        <v>0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70">
        <f>4006+700</f>
        <v>4706</v>
      </c>
      <c r="K326" s="68">
        <v>0</v>
      </c>
      <c r="L326" s="70">
        <f>SUM(J326:K326)</f>
        <v>4706</v>
      </c>
    </row>
    <row r="327" spans="1:12" s="94" customFormat="1" ht="25.5" customHeight="1">
      <c r="A327" s="136"/>
      <c r="B327" s="137" t="s">
        <v>279</v>
      </c>
      <c r="C327" s="138" t="s">
        <v>281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  <c r="J327" s="70">
        <f>4200+600</f>
        <v>4800</v>
      </c>
      <c r="K327" s="68">
        <v>0</v>
      </c>
      <c r="L327" s="70">
        <f>SUM(J327:K327)</f>
        <v>4800</v>
      </c>
    </row>
    <row r="328" spans="1:12" s="94" customFormat="1" ht="12.75">
      <c r="A328" s="51" t="s">
        <v>17</v>
      </c>
      <c r="B328" s="129">
        <v>44</v>
      </c>
      <c r="C328" s="56" t="s">
        <v>208</v>
      </c>
      <c r="D328" s="59">
        <f aca="true" t="shared" si="63" ref="D328:L328">SUM(D325:D327)</f>
        <v>0</v>
      </c>
      <c r="E328" s="59">
        <f t="shared" si="63"/>
        <v>0</v>
      </c>
      <c r="F328" s="59">
        <f t="shared" si="63"/>
        <v>0</v>
      </c>
      <c r="G328" s="59">
        <f t="shared" si="63"/>
        <v>0</v>
      </c>
      <c r="H328" s="59">
        <f t="shared" si="63"/>
        <v>0</v>
      </c>
      <c r="I328" s="59">
        <f t="shared" si="63"/>
        <v>0</v>
      </c>
      <c r="J328" s="60">
        <f t="shared" si="63"/>
        <v>14406</v>
      </c>
      <c r="K328" s="59">
        <f t="shared" si="63"/>
        <v>0</v>
      </c>
      <c r="L328" s="60">
        <f t="shared" si="63"/>
        <v>14406</v>
      </c>
    </row>
    <row r="329" spans="1:12" s="94" customFormat="1" ht="12.75">
      <c r="A329" s="51" t="s">
        <v>17</v>
      </c>
      <c r="B329" s="137">
        <v>82</v>
      </c>
      <c r="C329" s="138" t="s">
        <v>276</v>
      </c>
      <c r="D329" s="59">
        <f aca="true" t="shared" si="64" ref="D329:L329">D328</f>
        <v>0</v>
      </c>
      <c r="E329" s="59">
        <f t="shared" si="64"/>
        <v>0</v>
      </c>
      <c r="F329" s="59">
        <f t="shared" si="64"/>
        <v>0</v>
      </c>
      <c r="G329" s="59">
        <f t="shared" si="64"/>
        <v>0</v>
      </c>
      <c r="H329" s="59">
        <f t="shared" si="64"/>
        <v>0</v>
      </c>
      <c r="I329" s="59">
        <f t="shared" si="64"/>
        <v>0</v>
      </c>
      <c r="J329" s="60">
        <f t="shared" si="64"/>
        <v>14406</v>
      </c>
      <c r="K329" s="59">
        <f t="shared" si="64"/>
        <v>0</v>
      </c>
      <c r="L329" s="60">
        <f t="shared" si="64"/>
        <v>14406</v>
      </c>
    </row>
    <row r="330" spans="1:12" s="94" customFormat="1" ht="12.75">
      <c r="A330" s="51" t="s">
        <v>17</v>
      </c>
      <c r="B330" s="97">
        <v>3.051</v>
      </c>
      <c r="C330" s="53" t="s">
        <v>48</v>
      </c>
      <c r="D330" s="73">
        <f aca="true" t="shared" si="65" ref="D330:L330">D261+D255+D247+D240+D279+D274+D267+D305+D311+D318+D321+D329</f>
        <v>573554</v>
      </c>
      <c r="E330" s="71">
        <f t="shared" si="65"/>
        <v>0</v>
      </c>
      <c r="F330" s="73">
        <f t="shared" si="65"/>
        <v>2180150</v>
      </c>
      <c r="G330" s="71">
        <f t="shared" si="65"/>
        <v>0</v>
      </c>
      <c r="H330" s="73">
        <f t="shared" si="65"/>
        <v>2196092</v>
      </c>
      <c r="I330" s="71">
        <f t="shared" si="65"/>
        <v>0</v>
      </c>
      <c r="J330" s="73">
        <f t="shared" si="65"/>
        <v>2088912</v>
      </c>
      <c r="K330" s="71">
        <f t="shared" si="65"/>
        <v>0</v>
      </c>
      <c r="L330" s="73">
        <f t="shared" si="65"/>
        <v>2088912</v>
      </c>
    </row>
    <row r="331" spans="1:12" s="94" customFormat="1" ht="25.5">
      <c r="A331" s="51" t="s">
        <v>17</v>
      </c>
      <c r="B331" s="87">
        <v>3</v>
      </c>
      <c r="C331" s="56" t="s">
        <v>84</v>
      </c>
      <c r="D331" s="73">
        <f aca="true" t="shared" si="66" ref="D331:L333">D330</f>
        <v>573554</v>
      </c>
      <c r="E331" s="71">
        <f t="shared" si="66"/>
        <v>0</v>
      </c>
      <c r="F331" s="73">
        <f t="shared" si="66"/>
        <v>2180150</v>
      </c>
      <c r="G331" s="71">
        <f t="shared" si="66"/>
        <v>0</v>
      </c>
      <c r="H331" s="73">
        <f t="shared" si="66"/>
        <v>2196092</v>
      </c>
      <c r="I331" s="71">
        <f t="shared" si="66"/>
        <v>0</v>
      </c>
      <c r="J331" s="73">
        <f t="shared" si="66"/>
        <v>2088912</v>
      </c>
      <c r="K331" s="71">
        <f t="shared" si="66"/>
        <v>0</v>
      </c>
      <c r="L331" s="73">
        <f t="shared" si="66"/>
        <v>2088912</v>
      </c>
    </row>
    <row r="332" spans="1:12" s="94" customFormat="1" ht="12.75">
      <c r="A332" s="51" t="s">
        <v>17</v>
      </c>
      <c r="B332" s="52">
        <v>4217</v>
      </c>
      <c r="C332" s="53" t="s">
        <v>9</v>
      </c>
      <c r="D332" s="73">
        <f t="shared" si="66"/>
        <v>573554</v>
      </c>
      <c r="E332" s="71">
        <f t="shared" si="66"/>
        <v>0</v>
      </c>
      <c r="F332" s="73">
        <f t="shared" si="66"/>
        <v>2180150</v>
      </c>
      <c r="G332" s="71">
        <f t="shared" si="66"/>
        <v>0</v>
      </c>
      <c r="H332" s="73">
        <f t="shared" si="66"/>
        <v>2196092</v>
      </c>
      <c r="I332" s="71">
        <f t="shared" si="66"/>
        <v>0</v>
      </c>
      <c r="J332" s="73">
        <f t="shared" si="66"/>
        <v>2088912</v>
      </c>
      <c r="K332" s="71">
        <f t="shared" si="66"/>
        <v>0</v>
      </c>
      <c r="L332" s="73">
        <f t="shared" si="66"/>
        <v>2088912</v>
      </c>
    </row>
    <row r="333" spans="1:12" s="94" customFormat="1" ht="12.75">
      <c r="A333" s="125" t="s">
        <v>17</v>
      </c>
      <c r="B333" s="125"/>
      <c r="C333" s="127" t="s">
        <v>83</v>
      </c>
      <c r="D333" s="58">
        <f t="shared" si="66"/>
        <v>573554</v>
      </c>
      <c r="E333" s="57">
        <f t="shared" si="66"/>
        <v>0</v>
      </c>
      <c r="F333" s="58">
        <f t="shared" si="66"/>
        <v>2180150</v>
      </c>
      <c r="G333" s="57">
        <f t="shared" si="66"/>
        <v>0</v>
      </c>
      <c r="H333" s="58">
        <f t="shared" si="66"/>
        <v>2196092</v>
      </c>
      <c r="I333" s="57">
        <f t="shared" si="66"/>
        <v>0</v>
      </c>
      <c r="J333" s="58">
        <f t="shared" si="66"/>
        <v>2088912</v>
      </c>
      <c r="K333" s="57">
        <f t="shared" si="66"/>
        <v>0</v>
      </c>
      <c r="L333" s="58">
        <f t="shared" si="66"/>
        <v>2088912</v>
      </c>
    </row>
    <row r="334" spans="1:12" s="94" customFormat="1" ht="12.75">
      <c r="A334" s="125" t="s">
        <v>17</v>
      </c>
      <c r="B334" s="125"/>
      <c r="C334" s="127" t="s">
        <v>10</v>
      </c>
      <c r="D334" s="91">
        <f aca="true" t="shared" si="67" ref="D334:L334">D333+D231</f>
        <v>800864</v>
      </c>
      <c r="E334" s="91">
        <f t="shared" si="67"/>
        <v>78524</v>
      </c>
      <c r="F334" s="91">
        <f t="shared" si="67"/>
        <v>2357411</v>
      </c>
      <c r="G334" s="91">
        <f t="shared" si="67"/>
        <v>88897</v>
      </c>
      <c r="H334" s="91">
        <f t="shared" si="67"/>
        <v>2385079</v>
      </c>
      <c r="I334" s="91">
        <f t="shared" si="67"/>
        <v>88897</v>
      </c>
      <c r="J334" s="91">
        <f t="shared" si="67"/>
        <v>2472749</v>
      </c>
      <c r="K334" s="91">
        <f t="shared" si="67"/>
        <v>104132</v>
      </c>
      <c r="L334" s="91">
        <f t="shared" si="67"/>
        <v>2576881</v>
      </c>
    </row>
    <row r="335" spans="1:12" s="94" customFormat="1" ht="7.5" customHeight="1">
      <c r="A335" s="51"/>
      <c r="B335" s="51"/>
      <c r="C335" s="150"/>
      <c r="D335" s="69"/>
      <c r="E335" s="69"/>
      <c r="F335" s="69"/>
      <c r="G335" s="69"/>
      <c r="H335" s="69"/>
      <c r="I335" s="69"/>
      <c r="J335" s="69"/>
      <c r="K335" s="69"/>
      <c r="L335" s="69"/>
    </row>
    <row r="336" spans="1:12" s="94" customFormat="1" ht="38.25">
      <c r="A336" s="51" t="s">
        <v>264</v>
      </c>
      <c r="B336" s="51">
        <v>2045</v>
      </c>
      <c r="C336" s="56" t="s">
        <v>282</v>
      </c>
      <c r="D336" s="169">
        <v>0</v>
      </c>
      <c r="E336" s="77">
        <v>16</v>
      </c>
      <c r="F336" s="169">
        <v>0</v>
      </c>
      <c r="G336" s="169">
        <v>0</v>
      </c>
      <c r="H336" s="169">
        <v>0</v>
      </c>
      <c r="I336" s="169">
        <v>0</v>
      </c>
      <c r="J336" s="169">
        <v>0</v>
      </c>
      <c r="K336" s="169">
        <v>0</v>
      </c>
      <c r="L336" s="169">
        <v>0</v>
      </c>
    </row>
    <row r="337" spans="1:12" s="94" customFormat="1" ht="7.5" customHeight="1">
      <c r="A337" s="63"/>
      <c r="B337" s="132"/>
      <c r="C337" s="132"/>
      <c r="D337" s="133"/>
      <c r="E337" s="134"/>
      <c r="F337" s="134"/>
      <c r="G337" s="134"/>
      <c r="H337" s="134"/>
      <c r="I337" s="134"/>
      <c r="J337" s="124"/>
      <c r="K337" s="135"/>
      <c r="L337" s="134"/>
    </row>
  </sheetData>
  <sheetProtection/>
  <autoFilter ref="A21:L336"/>
  <mergeCells count="9">
    <mergeCell ref="J19:L19"/>
    <mergeCell ref="J20:L20"/>
    <mergeCell ref="H20:I20"/>
    <mergeCell ref="C4:D4"/>
    <mergeCell ref="D19:E19"/>
    <mergeCell ref="F19:G19"/>
    <mergeCell ref="F20:G20"/>
    <mergeCell ref="D20:E20"/>
    <mergeCell ref="H19:I1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0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2">
      <selection activeCell="C29" activeCellId="3" sqref="C19 C25 C27 C29"/>
    </sheetView>
  </sheetViews>
  <sheetFormatPr defaultColWidth="9.140625" defaultRowHeight="12.75"/>
  <cols>
    <col min="1" max="1" width="30.7109375" style="0" customWidth="1"/>
  </cols>
  <sheetData>
    <row r="1" spans="2:3" ht="12.75">
      <c r="B1" t="s">
        <v>218</v>
      </c>
      <c r="C1" t="s">
        <v>258</v>
      </c>
    </row>
    <row r="2" spans="1:3" ht="14.25">
      <c r="A2" s="141" t="s">
        <v>244</v>
      </c>
      <c r="B2" s="140">
        <v>150</v>
      </c>
      <c r="C2" s="143">
        <v>10</v>
      </c>
    </row>
    <row r="3" spans="1:3" ht="28.5">
      <c r="A3" s="141" t="s">
        <v>245</v>
      </c>
      <c r="B3" s="140">
        <v>200</v>
      </c>
      <c r="C3" s="143">
        <v>15</v>
      </c>
    </row>
    <row r="4" spans="1:3" ht="28.5">
      <c r="A4" s="141" t="s">
        <v>246</v>
      </c>
      <c r="B4" s="140">
        <v>50</v>
      </c>
      <c r="C4" s="143"/>
    </row>
    <row r="5" spans="1:3" ht="28.5">
      <c r="A5" s="141" t="s">
        <v>247</v>
      </c>
      <c r="B5" s="140">
        <v>50</v>
      </c>
      <c r="C5" s="143"/>
    </row>
    <row r="6" spans="1:3" ht="42.75">
      <c r="A6" s="141" t="s">
        <v>248</v>
      </c>
      <c r="B6" s="140">
        <v>50</v>
      </c>
      <c r="C6" s="143"/>
    </row>
    <row r="7" spans="1:3" ht="28.5">
      <c r="A7" s="141" t="s">
        <v>249</v>
      </c>
      <c r="B7" s="140">
        <v>50</v>
      </c>
      <c r="C7" s="143"/>
    </row>
    <row r="8" spans="1:3" ht="28.5">
      <c r="A8" s="141" t="s">
        <v>250</v>
      </c>
      <c r="B8" s="140">
        <v>200</v>
      </c>
      <c r="C8" s="143">
        <v>15</v>
      </c>
    </row>
    <row r="9" spans="1:3" ht="42.75">
      <c r="A9" s="141" t="s">
        <v>251</v>
      </c>
      <c r="B9" s="140">
        <v>300</v>
      </c>
      <c r="C9" s="143">
        <v>20</v>
      </c>
    </row>
    <row r="10" spans="1:3" ht="28.5">
      <c r="A10" s="141" t="s">
        <v>252</v>
      </c>
      <c r="B10" s="140">
        <v>50</v>
      </c>
      <c r="C10" s="143"/>
    </row>
    <row r="11" spans="1:3" ht="28.5">
      <c r="A11" s="141" t="s">
        <v>253</v>
      </c>
      <c r="B11" s="140">
        <v>50</v>
      </c>
      <c r="C11" s="143"/>
    </row>
    <row r="12" spans="1:3" ht="28.5">
      <c r="A12" s="141" t="s">
        <v>254</v>
      </c>
      <c r="B12" s="140">
        <v>50</v>
      </c>
      <c r="C12" s="143"/>
    </row>
    <row r="13" spans="1:3" ht="42.75">
      <c r="A13" s="141" t="s">
        <v>255</v>
      </c>
      <c r="B13" s="140">
        <v>200</v>
      </c>
      <c r="C13" s="143">
        <v>20</v>
      </c>
    </row>
    <row r="14" spans="1:3" ht="28.5">
      <c r="A14" s="141" t="s">
        <v>256</v>
      </c>
      <c r="B14" s="140">
        <v>100</v>
      </c>
      <c r="C14" s="143">
        <v>10</v>
      </c>
    </row>
    <row r="15" spans="1:3" ht="28.5">
      <c r="A15" s="141" t="s">
        <v>257</v>
      </c>
      <c r="B15" s="140">
        <v>100</v>
      </c>
      <c r="C15" s="143">
        <v>10</v>
      </c>
    </row>
    <row r="16" spans="1:3" ht="12.75">
      <c r="A16" s="143" t="s">
        <v>218</v>
      </c>
      <c r="B16" s="144">
        <f>SUM(B2:B15)</f>
        <v>1600</v>
      </c>
      <c r="C16" s="143"/>
    </row>
    <row r="17" spans="1:3" ht="12.75">
      <c r="A17" s="143"/>
      <c r="B17" s="143"/>
      <c r="C17" s="143"/>
    </row>
    <row r="18" spans="1:3" ht="12.75">
      <c r="A18" s="143"/>
      <c r="B18" s="143"/>
      <c r="C18" s="143"/>
    </row>
    <row r="19" spans="1:3" ht="25.5">
      <c r="A19" s="145" t="s">
        <v>224</v>
      </c>
      <c r="B19" s="143">
        <v>116.63</v>
      </c>
      <c r="C19" s="149">
        <v>15</v>
      </c>
    </row>
    <row r="20" spans="1:3" ht="12.75">
      <c r="A20" s="143"/>
      <c r="B20" s="143"/>
      <c r="C20" s="143"/>
    </row>
    <row r="21" spans="1:3" ht="25.5">
      <c r="A21" s="146" t="s">
        <v>104</v>
      </c>
      <c r="B21" s="143"/>
      <c r="C21" s="143">
        <v>100</v>
      </c>
    </row>
    <row r="22" spans="1:3" ht="12.75">
      <c r="A22" s="143"/>
      <c r="B22" s="143"/>
      <c r="C22" s="143"/>
    </row>
    <row r="23" spans="1:3" ht="12.75">
      <c r="A23" s="146" t="s">
        <v>118</v>
      </c>
      <c r="B23" s="143"/>
      <c r="C23" s="143">
        <v>35</v>
      </c>
    </row>
    <row r="24" spans="1:3" ht="12.75">
      <c r="A24" s="143"/>
      <c r="B24" s="143"/>
      <c r="C24" s="143"/>
    </row>
    <row r="25" spans="1:3" ht="38.25">
      <c r="A25" s="147" t="s">
        <v>152</v>
      </c>
      <c r="B25" s="143"/>
      <c r="C25" s="149">
        <v>15</v>
      </c>
    </row>
    <row r="26" spans="1:3" ht="12.75">
      <c r="A26" s="143"/>
      <c r="B26" s="143"/>
      <c r="C26" s="143"/>
    </row>
    <row r="27" spans="1:3" ht="38.25">
      <c r="A27" s="148" t="s">
        <v>228</v>
      </c>
      <c r="B27" s="143"/>
      <c r="C27" s="149">
        <v>10</v>
      </c>
    </row>
    <row r="28" spans="1:3" ht="12.75">
      <c r="A28" s="143"/>
      <c r="B28" s="143"/>
      <c r="C28" s="143"/>
    </row>
    <row r="29" spans="1:3" ht="38.25">
      <c r="A29" s="148" t="s">
        <v>231</v>
      </c>
      <c r="B29" s="143"/>
      <c r="C29" s="149">
        <v>15</v>
      </c>
    </row>
    <row r="30" spans="1:3" ht="12.75">
      <c r="A30" s="147" t="s">
        <v>151</v>
      </c>
      <c r="B30" s="143"/>
      <c r="C30" s="149">
        <v>10</v>
      </c>
    </row>
    <row r="31" spans="2:3" ht="12.75">
      <c r="B31" s="142"/>
      <c r="C31" s="142">
        <f>SUM(C2:C30)</f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7.28125" style="0" customWidth="1"/>
    <col min="3" max="4" width="4.8515625" style="0" customWidth="1"/>
    <col min="5" max="8" width="5.28125" style="0" customWidth="1"/>
  </cols>
  <sheetData>
    <row r="1" ht="12.75">
      <c r="A1" t="s">
        <v>191</v>
      </c>
    </row>
    <row r="3" spans="1:11" ht="12.75">
      <c r="A3" s="4" t="s">
        <v>189</v>
      </c>
      <c r="B3" s="177" t="s">
        <v>190</v>
      </c>
      <c r="C3" s="177"/>
      <c r="D3" s="177"/>
      <c r="E3" s="177"/>
      <c r="F3" s="177"/>
      <c r="G3" s="177"/>
      <c r="H3" s="4"/>
      <c r="I3" s="6" t="s">
        <v>15</v>
      </c>
      <c r="J3" s="6" t="s">
        <v>89</v>
      </c>
      <c r="K3" s="4" t="s">
        <v>17</v>
      </c>
    </row>
    <row r="4" spans="1:11" ht="12.75">
      <c r="A4">
        <v>1</v>
      </c>
      <c r="B4" s="1">
        <v>2045</v>
      </c>
      <c r="C4" s="1" t="s">
        <v>155</v>
      </c>
      <c r="D4" s="1" t="s">
        <v>156</v>
      </c>
      <c r="E4" s="1" t="s">
        <v>157</v>
      </c>
      <c r="F4" s="1" t="s">
        <v>158</v>
      </c>
      <c r="G4" s="1" t="s">
        <v>159</v>
      </c>
      <c r="H4" s="1"/>
      <c r="I4">
        <v>0</v>
      </c>
      <c r="J4">
        <v>505376</v>
      </c>
      <c r="K4">
        <f>J4+I4</f>
        <v>505376</v>
      </c>
    </row>
    <row r="5" spans="1:11" ht="12.75">
      <c r="A5">
        <v>2</v>
      </c>
      <c r="B5" s="1" t="s">
        <v>160</v>
      </c>
      <c r="C5" s="1" t="s">
        <v>159</v>
      </c>
      <c r="D5" s="1" t="s">
        <v>161</v>
      </c>
      <c r="E5" s="1" t="s">
        <v>157</v>
      </c>
      <c r="F5" s="1" t="s">
        <v>158</v>
      </c>
      <c r="G5" s="1" t="s">
        <v>159</v>
      </c>
      <c r="H5" s="1"/>
      <c r="I5">
        <v>0</v>
      </c>
      <c r="J5">
        <v>1851632</v>
      </c>
      <c r="K5">
        <f aca="true" t="shared" si="0" ref="K5:K34">J5+I5</f>
        <v>1851632</v>
      </c>
    </row>
    <row r="6" spans="1:11" ht="12.75">
      <c r="A6">
        <v>3</v>
      </c>
      <c r="B6" s="1" t="s">
        <v>160</v>
      </c>
      <c r="C6" s="1" t="s">
        <v>162</v>
      </c>
      <c r="D6" s="1" t="s">
        <v>161</v>
      </c>
      <c r="E6" s="1" t="s">
        <v>155</v>
      </c>
      <c r="F6" s="1" t="s">
        <v>158</v>
      </c>
      <c r="G6" s="1" t="s">
        <v>159</v>
      </c>
      <c r="H6" s="1"/>
      <c r="I6">
        <v>0</v>
      </c>
      <c r="J6">
        <v>1571232</v>
      </c>
      <c r="K6">
        <f t="shared" si="0"/>
        <v>1571232</v>
      </c>
    </row>
    <row r="7" spans="1:11" ht="12.75">
      <c r="A7">
        <v>4</v>
      </c>
      <c r="B7" s="1" t="s">
        <v>160</v>
      </c>
      <c r="C7" s="1" t="s">
        <v>162</v>
      </c>
      <c r="D7" s="1" t="s">
        <v>163</v>
      </c>
      <c r="E7" s="1" t="s">
        <v>164</v>
      </c>
      <c r="F7" s="1" t="s">
        <v>165</v>
      </c>
      <c r="G7" s="1" t="s">
        <v>159</v>
      </c>
      <c r="H7" s="1"/>
      <c r="I7">
        <v>0</v>
      </c>
      <c r="J7">
        <v>2606912</v>
      </c>
      <c r="K7">
        <f t="shared" si="0"/>
        <v>2606912</v>
      </c>
    </row>
    <row r="8" spans="1:11" ht="12.75">
      <c r="A8">
        <v>5</v>
      </c>
      <c r="B8" s="1" t="s">
        <v>160</v>
      </c>
      <c r="C8" s="1" t="s">
        <v>166</v>
      </c>
      <c r="D8" s="1" t="s">
        <v>161</v>
      </c>
      <c r="E8" s="1" t="s">
        <v>157</v>
      </c>
      <c r="F8" s="1" t="s">
        <v>158</v>
      </c>
      <c r="G8" s="1" t="s">
        <v>159</v>
      </c>
      <c r="H8" s="1"/>
      <c r="I8">
        <v>1271688</v>
      </c>
      <c r="J8">
        <v>0</v>
      </c>
      <c r="K8">
        <f t="shared" si="0"/>
        <v>1271688</v>
      </c>
    </row>
    <row r="9" spans="1:11" ht="12.75">
      <c r="A9">
        <v>6</v>
      </c>
      <c r="B9" s="1" t="s">
        <v>160</v>
      </c>
      <c r="C9" s="1" t="s">
        <v>162</v>
      </c>
      <c r="D9" s="1" t="s">
        <v>161</v>
      </c>
      <c r="E9" s="1" t="s">
        <v>155</v>
      </c>
      <c r="F9" s="1" t="s">
        <v>158</v>
      </c>
      <c r="G9" s="1" t="s">
        <v>159</v>
      </c>
      <c r="H9" s="1"/>
      <c r="I9">
        <v>487696</v>
      </c>
      <c r="J9">
        <v>0</v>
      </c>
      <c r="K9">
        <f t="shared" si="0"/>
        <v>487696</v>
      </c>
    </row>
    <row r="10" spans="1:11" ht="12.75">
      <c r="A10">
        <v>7</v>
      </c>
      <c r="B10" s="1" t="s">
        <v>160</v>
      </c>
      <c r="C10" s="1" t="s">
        <v>162</v>
      </c>
      <c r="D10" s="1" t="s">
        <v>161</v>
      </c>
      <c r="E10" s="1" t="s">
        <v>155</v>
      </c>
      <c r="F10" s="1" t="s">
        <v>167</v>
      </c>
      <c r="G10" s="1" t="s">
        <v>159</v>
      </c>
      <c r="H10" s="1"/>
      <c r="I10">
        <v>0</v>
      </c>
      <c r="J10">
        <v>852280</v>
      </c>
      <c r="K10">
        <f t="shared" si="0"/>
        <v>852280</v>
      </c>
    </row>
    <row r="11" spans="1:11" ht="12.75">
      <c r="A11">
        <v>8</v>
      </c>
      <c r="B11" s="1" t="s">
        <v>160</v>
      </c>
      <c r="C11" s="1" t="s">
        <v>162</v>
      </c>
      <c r="D11" s="1" t="s">
        <v>163</v>
      </c>
      <c r="E11" s="1" t="s">
        <v>164</v>
      </c>
      <c r="F11" s="1" t="s">
        <v>167</v>
      </c>
      <c r="G11" s="1" t="s">
        <v>159</v>
      </c>
      <c r="H11" s="1"/>
      <c r="I11">
        <v>0</v>
      </c>
      <c r="J11">
        <v>372416</v>
      </c>
      <c r="K11">
        <f t="shared" si="0"/>
        <v>372416</v>
      </c>
    </row>
    <row r="12" spans="1:11" ht="12.75">
      <c r="A12">
        <v>9</v>
      </c>
      <c r="B12" s="1" t="s">
        <v>160</v>
      </c>
      <c r="C12" s="1" t="s">
        <v>162</v>
      </c>
      <c r="D12" s="1" t="s">
        <v>161</v>
      </c>
      <c r="E12" s="1" t="s">
        <v>155</v>
      </c>
      <c r="F12" s="1" t="s">
        <v>167</v>
      </c>
      <c r="G12" s="1" t="s">
        <v>159</v>
      </c>
      <c r="H12" s="1"/>
      <c r="I12">
        <v>723584</v>
      </c>
      <c r="J12">
        <v>0</v>
      </c>
      <c r="K12">
        <f t="shared" si="0"/>
        <v>723584</v>
      </c>
    </row>
    <row r="13" spans="1:11" ht="12.75">
      <c r="A13">
        <v>10</v>
      </c>
      <c r="B13" s="1" t="s">
        <v>160</v>
      </c>
      <c r="C13" s="1" t="s">
        <v>162</v>
      </c>
      <c r="D13" s="1" t="s">
        <v>161</v>
      </c>
      <c r="E13" s="1" t="s">
        <v>155</v>
      </c>
      <c r="F13" s="1" t="s">
        <v>158</v>
      </c>
      <c r="G13" s="1" t="s">
        <v>168</v>
      </c>
      <c r="H13" s="1"/>
      <c r="I13">
        <v>1662103</v>
      </c>
      <c r="J13">
        <v>0</v>
      </c>
      <c r="K13">
        <f t="shared" si="0"/>
        <v>1662103</v>
      </c>
    </row>
    <row r="14" spans="1:11" ht="12.75">
      <c r="A14">
        <v>11</v>
      </c>
      <c r="B14" s="1" t="s">
        <v>169</v>
      </c>
      <c r="C14" s="1" t="s">
        <v>170</v>
      </c>
      <c r="D14" s="1" t="s">
        <v>171</v>
      </c>
      <c r="E14" s="1" t="s">
        <v>155</v>
      </c>
      <c r="F14" s="1" t="s">
        <v>165</v>
      </c>
      <c r="G14" s="1" t="s">
        <v>168</v>
      </c>
      <c r="H14" s="1"/>
      <c r="I14">
        <v>0</v>
      </c>
      <c r="J14">
        <v>480432</v>
      </c>
      <c r="K14">
        <f t="shared" si="0"/>
        <v>480432</v>
      </c>
    </row>
    <row r="15" spans="1:11" ht="12.75">
      <c r="A15">
        <v>12</v>
      </c>
      <c r="B15" s="1" t="s">
        <v>172</v>
      </c>
      <c r="C15" s="1" t="s">
        <v>162</v>
      </c>
      <c r="D15" s="1" t="s">
        <v>173</v>
      </c>
      <c r="E15" s="1" t="s">
        <v>157</v>
      </c>
      <c r="F15" s="1" t="s">
        <v>174</v>
      </c>
      <c r="G15" s="1" t="s">
        <v>168</v>
      </c>
      <c r="H15" s="1"/>
      <c r="I15">
        <v>0</v>
      </c>
      <c r="J15">
        <v>186208</v>
      </c>
      <c r="K15">
        <f t="shared" si="0"/>
        <v>186208</v>
      </c>
    </row>
    <row r="16" spans="1:11" ht="12.75">
      <c r="A16">
        <v>13</v>
      </c>
      <c r="B16" s="1" t="s">
        <v>175</v>
      </c>
      <c r="C16" s="1" t="s">
        <v>168</v>
      </c>
      <c r="D16" s="1" t="s">
        <v>176</v>
      </c>
      <c r="E16" s="1" t="s">
        <v>177</v>
      </c>
      <c r="F16" s="1" t="s">
        <v>165</v>
      </c>
      <c r="G16" s="1" t="s">
        <v>178</v>
      </c>
      <c r="H16" s="1"/>
      <c r="I16">
        <v>0</v>
      </c>
      <c r="J16">
        <v>2823956</v>
      </c>
      <c r="K16">
        <f t="shared" si="0"/>
        <v>2823956</v>
      </c>
    </row>
    <row r="17" spans="1:11" ht="12.75">
      <c r="A17">
        <v>14</v>
      </c>
      <c r="B17" s="1" t="s">
        <v>160</v>
      </c>
      <c r="C17" s="1" t="s">
        <v>162</v>
      </c>
      <c r="D17" s="1" t="s">
        <v>161</v>
      </c>
      <c r="E17" s="1" t="s">
        <v>155</v>
      </c>
      <c r="F17" s="1" t="s">
        <v>167</v>
      </c>
      <c r="G17" s="1" t="s">
        <v>168</v>
      </c>
      <c r="H17" s="1"/>
      <c r="I17">
        <v>277248</v>
      </c>
      <c r="J17">
        <v>0</v>
      </c>
      <c r="K17">
        <f t="shared" si="0"/>
        <v>277248</v>
      </c>
    </row>
    <row r="18" spans="1:11" ht="12.75">
      <c r="A18">
        <v>15</v>
      </c>
      <c r="B18" s="1" t="s">
        <v>175</v>
      </c>
      <c r="C18" s="1" t="s">
        <v>168</v>
      </c>
      <c r="D18" s="1" t="s">
        <v>171</v>
      </c>
      <c r="E18" s="1" t="s">
        <v>177</v>
      </c>
      <c r="F18" s="1" t="s">
        <v>167</v>
      </c>
      <c r="G18" s="1" t="s">
        <v>179</v>
      </c>
      <c r="H18" s="1"/>
      <c r="I18">
        <v>0</v>
      </c>
      <c r="J18">
        <v>1632260</v>
      </c>
      <c r="K18">
        <f t="shared" si="0"/>
        <v>1632260</v>
      </c>
    </row>
    <row r="19" spans="1:11" ht="12.75">
      <c r="A19">
        <v>16</v>
      </c>
      <c r="B19" s="1" t="s">
        <v>160</v>
      </c>
      <c r="C19" s="1" t="s">
        <v>166</v>
      </c>
      <c r="D19" s="1" t="s">
        <v>173</v>
      </c>
      <c r="E19" s="1" t="s">
        <v>155</v>
      </c>
      <c r="F19" s="1" t="s">
        <v>165</v>
      </c>
      <c r="G19" s="1" t="s">
        <v>180</v>
      </c>
      <c r="H19" s="1"/>
      <c r="I19">
        <v>0</v>
      </c>
      <c r="J19">
        <v>138880</v>
      </c>
      <c r="K19">
        <f t="shared" si="0"/>
        <v>138880</v>
      </c>
    </row>
    <row r="20" spans="1:11" ht="12.75">
      <c r="A20">
        <v>17</v>
      </c>
      <c r="B20" s="1" t="s">
        <v>172</v>
      </c>
      <c r="C20" s="1" t="s">
        <v>162</v>
      </c>
      <c r="D20" s="1" t="s">
        <v>173</v>
      </c>
      <c r="E20" s="1" t="s">
        <v>157</v>
      </c>
      <c r="F20" s="1" t="s">
        <v>181</v>
      </c>
      <c r="G20" s="1" t="s">
        <v>168</v>
      </c>
      <c r="H20" s="1"/>
      <c r="I20">
        <v>0</v>
      </c>
      <c r="J20">
        <v>385952</v>
      </c>
      <c r="K20">
        <f t="shared" si="0"/>
        <v>385952</v>
      </c>
    </row>
    <row r="21" spans="1:11" ht="12.75">
      <c r="A21">
        <v>18</v>
      </c>
      <c r="B21" s="1" t="s">
        <v>160</v>
      </c>
      <c r="C21" s="1" t="s">
        <v>162</v>
      </c>
      <c r="D21" s="1" t="s">
        <v>161</v>
      </c>
      <c r="E21" s="1" t="s">
        <v>155</v>
      </c>
      <c r="F21" s="1" t="s">
        <v>158</v>
      </c>
      <c r="G21" s="1" t="s">
        <v>182</v>
      </c>
      <c r="H21" s="1"/>
      <c r="I21">
        <v>1285000</v>
      </c>
      <c r="J21">
        <v>0</v>
      </c>
      <c r="K21">
        <f t="shared" si="0"/>
        <v>1285000</v>
      </c>
    </row>
    <row r="22" spans="1:11" ht="12.75">
      <c r="A22">
        <v>19</v>
      </c>
      <c r="B22" s="1" t="s">
        <v>160</v>
      </c>
      <c r="C22" s="1" t="s">
        <v>162</v>
      </c>
      <c r="D22" s="1" t="s">
        <v>161</v>
      </c>
      <c r="E22" s="1" t="s">
        <v>155</v>
      </c>
      <c r="F22" s="1" t="s">
        <v>158</v>
      </c>
      <c r="G22" s="1" t="s">
        <v>183</v>
      </c>
      <c r="H22" s="1"/>
      <c r="I22">
        <v>368500</v>
      </c>
      <c r="J22">
        <v>0</v>
      </c>
      <c r="K22">
        <f t="shared" si="0"/>
        <v>368500</v>
      </c>
    </row>
    <row r="23" spans="1:11" ht="12.75">
      <c r="A23">
        <v>20</v>
      </c>
      <c r="B23" s="1" t="s">
        <v>160</v>
      </c>
      <c r="C23" s="1" t="s">
        <v>162</v>
      </c>
      <c r="D23" s="1" t="s">
        <v>161</v>
      </c>
      <c r="E23" s="1" t="s">
        <v>155</v>
      </c>
      <c r="F23" s="1" t="s">
        <v>167</v>
      </c>
      <c r="G23" s="1" t="s">
        <v>182</v>
      </c>
      <c r="H23" s="1"/>
      <c r="I23">
        <v>614000</v>
      </c>
      <c r="J23">
        <v>0</v>
      </c>
      <c r="K23">
        <f t="shared" si="0"/>
        <v>614000</v>
      </c>
    </row>
    <row r="24" spans="1:11" ht="12.75">
      <c r="A24">
        <v>21</v>
      </c>
      <c r="B24" s="1" t="s">
        <v>160</v>
      </c>
      <c r="C24" s="1" t="s">
        <v>162</v>
      </c>
      <c r="D24" s="1" t="s">
        <v>161</v>
      </c>
      <c r="E24" s="1" t="s">
        <v>155</v>
      </c>
      <c r="F24" s="1" t="s">
        <v>167</v>
      </c>
      <c r="G24" s="1" t="s">
        <v>183</v>
      </c>
      <c r="H24" s="1"/>
      <c r="I24">
        <v>197500</v>
      </c>
      <c r="J24">
        <v>0</v>
      </c>
      <c r="K24">
        <f t="shared" si="0"/>
        <v>197500</v>
      </c>
    </row>
    <row r="25" spans="1:11" ht="12.75">
      <c r="A25">
        <v>22</v>
      </c>
      <c r="B25" s="1" t="s">
        <v>160</v>
      </c>
      <c r="C25" s="1" t="s">
        <v>159</v>
      </c>
      <c r="D25" s="1" t="s">
        <v>173</v>
      </c>
      <c r="E25" s="1" t="s">
        <v>155</v>
      </c>
      <c r="F25" s="1" t="s">
        <v>158</v>
      </c>
      <c r="G25" s="1" t="s">
        <v>178</v>
      </c>
      <c r="H25" s="1"/>
      <c r="I25">
        <v>0</v>
      </c>
      <c r="J25">
        <v>1196580</v>
      </c>
      <c r="K25">
        <f t="shared" si="0"/>
        <v>1196580</v>
      </c>
    </row>
    <row r="26" spans="1:11" ht="12.75">
      <c r="A26">
        <v>23</v>
      </c>
      <c r="B26" s="1" t="s">
        <v>175</v>
      </c>
      <c r="C26" s="1" t="s">
        <v>168</v>
      </c>
      <c r="D26" s="1" t="s">
        <v>171</v>
      </c>
      <c r="E26" s="1" t="s">
        <v>177</v>
      </c>
      <c r="F26" s="1" t="s">
        <v>165</v>
      </c>
      <c r="G26" s="1" t="s">
        <v>179</v>
      </c>
      <c r="H26" s="1"/>
      <c r="I26">
        <v>0</v>
      </c>
      <c r="J26">
        <v>300000</v>
      </c>
      <c r="K26">
        <f t="shared" si="0"/>
        <v>300000</v>
      </c>
    </row>
    <row r="27" spans="1:11" ht="12.75">
      <c r="A27">
        <v>24</v>
      </c>
      <c r="B27" s="1" t="s">
        <v>160</v>
      </c>
      <c r="C27" s="1" t="s">
        <v>162</v>
      </c>
      <c r="D27" s="1" t="s">
        <v>163</v>
      </c>
      <c r="E27" s="1" t="s">
        <v>164</v>
      </c>
      <c r="F27" s="1" t="s">
        <v>165</v>
      </c>
      <c r="G27" s="1" t="s">
        <v>184</v>
      </c>
      <c r="H27" s="1"/>
      <c r="I27">
        <v>1150000</v>
      </c>
      <c r="J27">
        <v>0</v>
      </c>
      <c r="K27">
        <f t="shared" si="0"/>
        <v>1150000</v>
      </c>
    </row>
    <row r="28" spans="1:11" ht="12.75">
      <c r="A28">
        <v>25</v>
      </c>
      <c r="B28" s="1">
        <v>2217</v>
      </c>
      <c r="C28" s="1">
        <v>80</v>
      </c>
      <c r="D28" s="1">
        <v>800</v>
      </c>
      <c r="E28" s="1" t="s">
        <v>164</v>
      </c>
      <c r="F28" s="1" t="s">
        <v>165</v>
      </c>
      <c r="G28" s="1" t="s">
        <v>185</v>
      </c>
      <c r="I28">
        <v>650000</v>
      </c>
      <c r="J28">
        <v>0</v>
      </c>
      <c r="K28">
        <f t="shared" si="0"/>
        <v>650000</v>
      </c>
    </row>
    <row r="29" spans="1:11" ht="12.75">
      <c r="A29">
        <v>26</v>
      </c>
      <c r="B29" s="1" t="s">
        <v>160</v>
      </c>
      <c r="C29" s="1">
        <v>80</v>
      </c>
      <c r="D29" s="1">
        <v>800</v>
      </c>
      <c r="E29" s="1" t="s">
        <v>164</v>
      </c>
      <c r="F29" s="1" t="s">
        <v>167</v>
      </c>
      <c r="G29" s="1" t="s">
        <v>184</v>
      </c>
      <c r="I29">
        <v>250000</v>
      </c>
      <c r="J29">
        <v>0</v>
      </c>
      <c r="K29">
        <f t="shared" si="0"/>
        <v>250000</v>
      </c>
    </row>
    <row r="30" spans="1:11" ht="12.75">
      <c r="A30">
        <v>27</v>
      </c>
      <c r="B30" s="1" t="s">
        <v>160</v>
      </c>
      <c r="C30" s="1">
        <v>80</v>
      </c>
      <c r="D30" s="1">
        <v>800</v>
      </c>
      <c r="E30" s="1" t="s">
        <v>164</v>
      </c>
      <c r="F30" s="1" t="s">
        <v>167</v>
      </c>
      <c r="G30" s="1" t="s">
        <v>185</v>
      </c>
      <c r="I30">
        <v>200000</v>
      </c>
      <c r="J30">
        <v>0</v>
      </c>
      <c r="K30">
        <f t="shared" si="0"/>
        <v>200000</v>
      </c>
    </row>
    <row r="31" spans="1:11" ht="12.75">
      <c r="A31">
        <v>28</v>
      </c>
      <c r="B31" s="1" t="s">
        <v>172</v>
      </c>
      <c r="C31" s="1" t="s">
        <v>162</v>
      </c>
      <c r="D31" s="1" t="s">
        <v>173</v>
      </c>
      <c r="E31" s="1" t="s">
        <v>164</v>
      </c>
      <c r="F31" s="1" t="s">
        <v>181</v>
      </c>
      <c r="G31" s="1" t="s">
        <v>186</v>
      </c>
      <c r="I31">
        <v>0</v>
      </c>
      <c r="J31">
        <v>800000</v>
      </c>
      <c r="K31">
        <f t="shared" si="0"/>
        <v>800000</v>
      </c>
    </row>
    <row r="32" spans="1:11" ht="12.75">
      <c r="A32">
        <v>29</v>
      </c>
      <c r="B32" s="1" t="s">
        <v>172</v>
      </c>
      <c r="C32" s="1" t="s">
        <v>162</v>
      </c>
      <c r="D32" s="1" t="s">
        <v>173</v>
      </c>
      <c r="E32" s="1" t="s">
        <v>164</v>
      </c>
      <c r="F32" s="1" t="s">
        <v>174</v>
      </c>
      <c r="G32" s="1" t="s">
        <v>186</v>
      </c>
      <c r="I32">
        <v>0</v>
      </c>
      <c r="J32">
        <v>500000</v>
      </c>
      <c r="K32">
        <f t="shared" si="0"/>
        <v>500000</v>
      </c>
    </row>
    <row r="33" spans="1:11" ht="12.75">
      <c r="A33">
        <v>30</v>
      </c>
      <c r="B33" s="1" t="s">
        <v>187</v>
      </c>
      <c r="C33" s="1" t="s">
        <v>168</v>
      </c>
      <c r="D33" s="1" t="s">
        <v>188</v>
      </c>
      <c r="E33" s="1" t="s">
        <v>177</v>
      </c>
      <c r="F33" s="2" t="s">
        <v>165</v>
      </c>
      <c r="G33" s="2" t="s">
        <v>178</v>
      </c>
      <c r="I33">
        <v>950000</v>
      </c>
      <c r="J33">
        <v>0</v>
      </c>
      <c r="K33">
        <f t="shared" si="0"/>
        <v>950000</v>
      </c>
    </row>
    <row r="34" spans="1:11" ht="12.75">
      <c r="A34">
        <v>31</v>
      </c>
      <c r="B34" s="1" t="s">
        <v>187</v>
      </c>
      <c r="C34" s="1" t="s">
        <v>168</v>
      </c>
      <c r="D34" s="1" t="s">
        <v>188</v>
      </c>
      <c r="E34" s="1" t="s">
        <v>177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 ht="12.75">
      <c r="A35" s="4"/>
      <c r="B35" s="4"/>
      <c r="C35" s="4"/>
      <c r="D35" s="4"/>
      <c r="E35" s="4"/>
      <c r="F35" s="5" t="s">
        <v>17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2013-04-21T13:23:04Z</cp:lastPrinted>
  <dcterms:created xsi:type="dcterms:W3CDTF">2004-06-02T16:28:26Z</dcterms:created>
  <dcterms:modified xsi:type="dcterms:W3CDTF">2013-04-25T02:16:21Z</dcterms:modified>
  <cp:category/>
  <cp:version/>
  <cp:contentType/>
  <cp:contentStatus/>
</cp:coreProperties>
</file>