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035" yWindow="-240" windowWidth="6570" windowHeight="7320"/>
  </bookViews>
  <sheets>
    <sheet name="dem16" sheetId="4" r:id="rId1"/>
  </sheets>
  <definedNames>
    <definedName name="__123Graph_D" hidden="1">#REF!</definedName>
    <definedName name="_xlnm._FilterDatabase" localSheetId="0" hidden="1">'dem16'!$A$19:$L$194</definedName>
    <definedName name="_Regression_Int" localSheetId="0" hidden="1">1</definedName>
    <definedName name="censusrec">#REF!</definedName>
    <definedName name="charged">#REF!</definedName>
    <definedName name="cicap" localSheetId="0">'dem16'!$D$182:$L$182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'dem16'!$D$157:$L$157</definedName>
    <definedName name="igfticap" localSheetId="0">'dem16'!#REF!</definedName>
    <definedName name="imcap" localSheetId="0">'dem16'!#REF!</definedName>
    <definedName name="loan" localSheetId="0">'dem16'!$D$189:$L$189</definedName>
    <definedName name="lrrec">#REF!</definedName>
    <definedName name="mgs" localSheetId="0">'dem16'!#REF!</definedName>
    <definedName name="ncfund">#REF!</definedName>
    <definedName name="ncrec">#REF!</definedName>
    <definedName name="ncrec1">#REF!</definedName>
    <definedName name="np" localSheetId="0">'dem16'!$K$191</definedName>
    <definedName name="Nutrition">#REF!</definedName>
    <definedName name="oges" localSheetId="0">'dem16'!#REF!</definedName>
    <definedName name="pension">#REF!</definedName>
    <definedName name="plant" localSheetId="0">'dem16'!$D$34:$L$34</definedName>
    <definedName name="_xlnm.Print_Area" localSheetId="0">'dem16'!$A$1:$L$198</definedName>
    <definedName name="_xlnm.Print_Titles" localSheetId="0">'dem16'!$16:$19</definedName>
    <definedName name="pwcap">#REF!</definedName>
    <definedName name="rbcap" localSheetId="0">'dem16'!#REF!</definedName>
    <definedName name="reform">#REF!</definedName>
    <definedName name="revise" localSheetId="0">'dem16'!#REF!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'dem16'!#REF!</definedName>
    <definedName name="tax">#REF!</definedName>
    <definedName name="udhd">#REF!</definedName>
    <definedName name="urbancap">#REF!</definedName>
    <definedName name="voted" localSheetId="0">'dem16'!$E$14:$G$14</definedName>
    <definedName name="vsi" localSheetId="0">'dem16'!$D$140:$L$140</definedName>
    <definedName name="vsicap" localSheetId="0">'dem16'!$D$166:$L$166</definedName>
    <definedName name="vsirec" localSheetId="0">'dem16'!$D$194:$L$194</definedName>
    <definedName name="watercap">#REF!</definedName>
    <definedName name="welfarecap">#REF!</definedName>
    <definedName name="Z_239EE218_578E_4317_BEED_14D5D7089E27_.wvu.Cols" localSheetId="0" hidden="1">'dem16'!#REF!</definedName>
    <definedName name="Z_239EE218_578E_4317_BEED_14D5D7089E27_.wvu.FilterData" localSheetId="0" hidden="1">'dem16'!$A$1:$L$182</definedName>
    <definedName name="Z_239EE218_578E_4317_BEED_14D5D7089E27_.wvu.PrintArea" localSheetId="0" hidden="1">'dem16'!$A$1:$L$191</definedName>
    <definedName name="Z_239EE218_578E_4317_BEED_14D5D7089E27_.wvu.PrintTitles" localSheetId="0" hidden="1">'dem16'!$16:$19</definedName>
    <definedName name="Z_302A3EA3_AE96_11D5_A646_0050BA3D7AFD_.wvu.Cols" localSheetId="0" hidden="1">'dem16'!#REF!</definedName>
    <definedName name="Z_302A3EA3_AE96_11D5_A646_0050BA3D7AFD_.wvu.FilterData" localSheetId="0" hidden="1">'dem16'!$A$1:$L$182</definedName>
    <definedName name="Z_302A3EA3_AE96_11D5_A646_0050BA3D7AFD_.wvu.PrintArea" localSheetId="0" hidden="1">'dem16'!$A$1:$L$191</definedName>
    <definedName name="Z_302A3EA3_AE96_11D5_A646_0050BA3D7AFD_.wvu.PrintTitles" localSheetId="0" hidden="1">'dem16'!$16:$19</definedName>
    <definedName name="Z_36DBA021_0ECB_11D4_8064_004005726899_.wvu.Cols" localSheetId="0" hidden="1">'dem16'!#REF!</definedName>
    <definedName name="Z_36DBA021_0ECB_11D4_8064_004005726899_.wvu.FilterData" localSheetId="0" hidden="1">'dem16'!$C$21:$C$182</definedName>
    <definedName name="Z_36DBA021_0ECB_11D4_8064_004005726899_.wvu.PrintArea" localSheetId="0" hidden="1">'dem16'!$A$1:$L$182</definedName>
    <definedName name="Z_36DBA021_0ECB_11D4_8064_004005726899_.wvu.PrintTitles" localSheetId="0" hidden="1">'dem16'!$16:$19</definedName>
    <definedName name="Z_93EBE921_AE91_11D5_8685_004005726899_.wvu.Cols" localSheetId="0" hidden="1">'dem16'!#REF!</definedName>
    <definedName name="Z_93EBE921_AE91_11D5_8685_004005726899_.wvu.FilterData" localSheetId="0" hidden="1">'dem16'!$C$21:$C$182</definedName>
    <definedName name="Z_93EBE921_AE91_11D5_8685_004005726899_.wvu.PrintArea" localSheetId="0" hidden="1">'dem16'!$A$1:$L$182</definedName>
    <definedName name="Z_93EBE921_AE91_11D5_8685_004005726899_.wvu.PrintTitles" localSheetId="0" hidden="1">'dem16'!$16:$19</definedName>
    <definedName name="Z_94DA79C1_0FDE_11D5_9579_000021DAEEA2_.wvu.Cols" localSheetId="0" hidden="1">'dem16'!#REF!</definedName>
    <definedName name="Z_94DA79C1_0FDE_11D5_9579_000021DAEEA2_.wvu.FilterData" localSheetId="0" hidden="1">'dem16'!$C$21:$C$182</definedName>
    <definedName name="Z_94DA79C1_0FDE_11D5_9579_000021DAEEA2_.wvu.PrintArea" localSheetId="0" hidden="1">'dem16'!$A$1:$L$182</definedName>
    <definedName name="Z_94DA79C1_0FDE_11D5_9579_000021DAEEA2_.wvu.PrintTitles" localSheetId="0" hidden="1">'dem16'!$16:$19</definedName>
    <definedName name="Z_B4CB098E_161F_11D5_8064_004005726899_.wvu.FilterData" localSheetId="0" hidden="1">'dem16'!$C$21:$C$182</definedName>
    <definedName name="Z_B4CB0999_161F_11D5_8064_004005726899_.wvu.FilterData" localSheetId="0" hidden="1">'dem16'!$C$21:$C$182</definedName>
    <definedName name="Z_C868F8C3_16D7_11D5_A68D_81D6213F5331_.wvu.Cols" localSheetId="0" hidden="1">'dem16'!#REF!</definedName>
    <definedName name="Z_C868F8C3_16D7_11D5_A68D_81D6213F5331_.wvu.FilterData" localSheetId="0" hidden="1">'dem16'!$C$21:$C$182</definedName>
    <definedName name="Z_C868F8C3_16D7_11D5_A68D_81D6213F5331_.wvu.PrintArea" localSheetId="0" hidden="1">'dem16'!$A$1:$L$182</definedName>
    <definedName name="Z_C868F8C3_16D7_11D5_A68D_81D6213F5331_.wvu.PrintTitles" localSheetId="0" hidden="1">'dem16'!$16:$19</definedName>
    <definedName name="Z_E5DF37BD_125C_11D5_8DC4_D0F5D88B3549_.wvu.Cols" localSheetId="0" hidden="1">'dem16'!#REF!</definedName>
    <definedName name="Z_E5DF37BD_125C_11D5_8DC4_D0F5D88B3549_.wvu.FilterData" localSheetId="0" hidden="1">'dem16'!$C$21:$C$182</definedName>
    <definedName name="Z_E5DF37BD_125C_11D5_8DC4_D0F5D88B3549_.wvu.PrintArea" localSheetId="0" hidden="1">'dem16'!$A$1:$L$182</definedName>
    <definedName name="Z_E5DF37BD_125C_11D5_8DC4_D0F5D88B3549_.wvu.PrintTitles" localSheetId="0" hidden="1">'dem16'!$16:$19</definedName>
    <definedName name="Z_F8ADACC1_164E_11D6_B603_000021DAEEA2_.wvu.Cols" localSheetId="0" hidden="1">'dem16'!#REF!</definedName>
    <definedName name="Z_F8ADACC1_164E_11D6_B603_000021DAEEA2_.wvu.FilterData" localSheetId="0" hidden="1">'dem16'!$C$21:$C$182</definedName>
    <definedName name="Z_F8ADACC1_164E_11D6_B603_000021DAEEA2_.wvu.PrintArea" localSheetId="0" hidden="1">'dem16'!$A$1:$L$182</definedName>
    <definedName name="Z_F8ADACC1_164E_11D6_B603_000021DAEEA2_.wvu.PrintTitles" localSheetId="0" hidden="1">'dem16'!$16:$19</definedName>
  </definedNames>
  <calcPr calcId="125725"/>
</workbook>
</file>

<file path=xl/calcChain.xml><?xml version="1.0" encoding="utf-8"?>
<calcChain xmlns="http://schemas.openxmlformats.org/spreadsheetml/2006/main">
  <c r="K54" i="4"/>
  <c r="J54"/>
  <c r="I54"/>
  <c r="H54"/>
  <c r="H55" s="1"/>
  <c r="G54"/>
  <c r="F54"/>
  <c r="E54"/>
  <c r="D54"/>
  <c r="L53"/>
  <c r="L54" s="1"/>
  <c r="J60"/>
  <c r="L60" s="1"/>
  <c r="J82"/>
  <c r="L82" s="1"/>
  <c r="D50"/>
  <c r="E50"/>
  <c r="F50"/>
  <c r="G50"/>
  <c r="H50"/>
  <c r="I50"/>
  <c r="J50"/>
  <c r="K50"/>
  <c r="L187"/>
  <c r="L179"/>
  <c r="L176"/>
  <c r="L172"/>
  <c r="L164"/>
  <c r="L154"/>
  <c r="L147"/>
  <c r="L136"/>
  <c r="L135"/>
  <c r="L134"/>
  <c r="L133"/>
  <c r="L129"/>
  <c r="L128"/>
  <c r="L127"/>
  <c r="L120"/>
  <c r="L114"/>
  <c r="L110"/>
  <c r="L109"/>
  <c r="L108"/>
  <c r="L107"/>
  <c r="L106"/>
  <c r="L49"/>
  <c r="L50" s="1"/>
  <c r="L96"/>
  <c r="L87"/>
  <c r="L83"/>
  <c r="L81"/>
  <c r="L80"/>
  <c r="L79"/>
  <c r="L78"/>
  <c r="L77"/>
  <c r="L59"/>
  <c r="L42"/>
  <c r="L41"/>
  <c r="L40"/>
  <c r="L30"/>
  <c r="L29"/>
  <c r="L28"/>
  <c r="L27"/>
  <c r="L26"/>
  <c r="D55" l="1"/>
  <c r="I55"/>
  <c r="E55"/>
  <c r="L55"/>
  <c r="G55"/>
  <c r="K55"/>
  <c r="F55"/>
  <c r="J55"/>
  <c r="J100"/>
  <c r="J92"/>
  <c r="L92" s="1"/>
  <c r="L100" l="1"/>
  <c r="L188" l="1"/>
  <c r="L189" s="1"/>
  <c r="L165"/>
  <c r="L166" s="1"/>
  <c r="L148"/>
  <c r="L149" s="1"/>
  <c r="L121"/>
  <c r="L122" s="1"/>
  <c r="L115"/>
  <c r="L97"/>
  <c r="L88"/>
  <c r="K76"/>
  <c r="L76" s="1"/>
  <c r="K39"/>
  <c r="K72"/>
  <c r="K68"/>
  <c r="K64"/>
  <c r="K65" s="1"/>
  <c r="K188"/>
  <c r="K189" s="1"/>
  <c r="K173"/>
  <c r="K180" s="1"/>
  <c r="K181" s="1"/>
  <c r="K182" s="1"/>
  <c r="K165"/>
  <c r="K166" s="1"/>
  <c r="K155"/>
  <c r="K156" s="1"/>
  <c r="K148"/>
  <c r="K149" s="1"/>
  <c r="K137"/>
  <c r="K130"/>
  <c r="K121"/>
  <c r="K122" s="1"/>
  <c r="K111"/>
  <c r="K115"/>
  <c r="K101"/>
  <c r="K97"/>
  <c r="K93"/>
  <c r="K88"/>
  <c r="K61"/>
  <c r="K31"/>
  <c r="K32" s="1"/>
  <c r="K33" s="1"/>
  <c r="K34" s="1"/>
  <c r="I188"/>
  <c r="I189" s="1"/>
  <c r="H188"/>
  <c r="H189" s="1"/>
  <c r="E188"/>
  <c r="E189" s="1"/>
  <c r="D188"/>
  <c r="D189" s="1"/>
  <c r="G188"/>
  <c r="G189" s="1"/>
  <c r="F188"/>
  <c r="F189" s="1"/>
  <c r="I173"/>
  <c r="I180" s="1"/>
  <c r="I181" s="1"/>
  <c r="I182" s="1"/>
  <c r="H173"/>
  <c r="H180" s="1"/>
  <c r="H181" s="1"/>
  <c r="H182" s="1"/>
  <c r="E173"/>
  <c r="E180" s="1"/>
  <c r="E181" s="1"/>
  <c r="E182" s="1"/>
  <c r="G173"/>
  <c r="G180" s="1"/>
  <c r="G181" s="1"/>
  <c r="G182" s="1"/>
  <c r="G165"/>
  <c r="G166" s="1"/>
  <c r="F173"/>
  <c r="F180" s="1"/>
  <c r="F181" s="1"/>
  <c r="F182" s="1"/>
  <c r="F165"/>
  <c r="F166" s="1"/>
  <c r="D173"/>
  <c r="D180" s="1"/>
  <c r="D181" s="1"/>
  <c r="D182" s="1"/>
  <c r="D165"/>
  <c r="D166" s="1"/>
  <c r="I165"/>
  <c r="I166" s="1"/>
  <c r="H165"/>
  <c r="H166" s="1"/>
  <c r="E165"/>
  <c r="E166" s="1"/>
  <c r="G155"/>
  <c r="G156" s="1"/>
  <c r="G148"/>
  <c r="G149" s="1"/>
  <c r="F155"/>
  <c r="F156" s="1"/>
  <c r="F148"/>
  <c r="F149" s="1"/>
  <c r="I155"/>
  <c r="I156" s="1"/>
  <c r="H155"/>
  <c r="H156" s="1"/>
  <c r="E155"/>
  <c r="E156" s="1"/>
  <c r="D155"/>
  <c r="D156" s="1"/>
  <c r="I148"/>
  <c r="I149" s="1"/>
  <c r="H148"/>
  <c r="H149" s="1"/>
  <c r="E148"/>
  <c r="E149" s="1"/>
  <c r="D148"/>
  <c r="D149" s="1"/>
  <c r="I137"/>
  <c r="I130"/>
  <c r="H137"/>
  <c r="H130"/>
  <c r="G137"/>
  <c r="F137"/>
  <c r="E137"/>
  <c r="E130"/>
  <c r="D137"/>
  <c r="G130"/>
  <c r="F130"/>
  <c r="D130"/>
  <c r="I121"/>
  <c r="I122" s="1"/>
  <c r="H121"/>
  <c r="H122" s="1"/>
  <c r="D121"/>
  <c r="D122" s="1"/>
  <c r="G121"/>
  <c r="G122" s="1"/>
  <c r="F121"/>
  <c r="F122" s="1"/>
  <c r="E121"/>
  <c r="E122" s="1"/>
  <c r="I115"/>
  <c r="H115"/>
  <c r="G115"/>
  <c r="G111"/>
  <c r="F115"/>
  <c r="F111"/>
  <c r="E115"/>
  <c r="D115"/>
  <c r="I111"/>
  <c r="H111"/>
  <c r="H116" s="1"/>
  <c r="E111"/>
  <c r="E88"/>
  <c r="E73"/>
  <c r="E69"/>
  <c r="E65"/>
  <c r="E61"/>
  <c r="E84"/>
  <c r="E93"/>
  <c r="E97"/>
  <c r="E101"/>
  <c r="E43"/>
  <c r="E44" s="1"/>
  <c r="E31"/>
  <c r="E32" s="1"/>
  <c r="E33" s="1"/>
  <c r="E34" s="1"/>
  <c r="D111"/>
  <c r="I101"/>
  <c r="H101"/>
  <c r="G101"/>
  <c r="F101"/>
  <c r="D101"/>
  <c r="I97"/>
  <c r="H97"/>
  <c r="G97"/>
  <c r="F97"/>
  <c r="D97"/>
  <c r="I93"/>
  <c r="H93"/>
  <c r="G93"/>
  <c r="F93"/>
  <c r="D93"/>
  <c r="I88"/>
  <c r="I73"/>
  <c r="I69"/>
  <c r="I65"/>
  <c r="I61"/>
  <c r="I84"/>
  <c r="H88"/>
  <c r="H73"/>
  <c r="H69"/>
  <c r="H65"/>
  <c r="H61"/>
  <c r="H84"/>
  <c r="G88"/>
  <c r="F88"/>
  <c r="D88"/>
  <c r="G84"/>
  <c r="F84"/>
  <c r="D84"/>
  <c r="G73"/>
  <c r="F73"/>
  <c r="D73"/>
  <c r="G69"/>
  <c r="G65"/>
  <c r="G61"/>
  <c r="F69"/>
  <c r="F65"/>
  <c r="F61"/>
  <c r="D69"/>
  <c r="D65"/>
  <c r="D61"/>
  <c r="I43"/>
  <c r="I44" s="1"/>
  <c r="H43"/>
  <c r="H44" s="1"/>
  <c r="G43"/>
  <c r="G44" s="1"/>
  <c r="F43"/>
  <c r="F44" s="1"/>
  <c r="D43"/>
  <c r="D44" s="1"/>
  <c r="I31"/>
  <c r="I32" s="1"/>
  <c r="I33" s="1"/>
  <c r="I34" s="1"/>
  <c r="H31"/>
  <c r="H32" s="1"/>
  <c r="H33" s="1"/>
  <c r="H34" s="1"/>
  <c r="G31"/>
  <c r="G32" s="1"/>
  <c r="G33" s="1"/>
  <c r="G34" s="1"/>
  <c r="F31"/>
  <c r="F32" s="1"/>
  <c r="F33" s="1"/>
  <c r="F34" s="1"/>
  <c r="D31"/>
  <c r="D32" s="1"/>
  <c r="D33" s="1"/>
  <c r="D34" s="1"/>
  <c r="L101"/>
  <c r="J101"/>
  <c r="J97"/>
  <c r="J173"/>
  <c r="J180" s="1"/>
  <c r="J181" s="1"/>
  <c r="J182" s="1"/>
  <c r="J165"/>
  <c r="J166" s="1"/>
  <c r="J188"/>
  <c r="J189" s="1"/>
  <c r="J137"/>
  <c r="J130"/>
  <c r="J43"/>
  <c r="J44" s="1"/>
  <c r="J84"/>
  <c r="J61"/>
  <c r="J65"/>
  <c r="J69"/>
  <c r="J73"/>
  <c r="J88"/>
  <c r="J93"/>
  <c r="J111"/>
  <c r="J115"/>
  <c r="J121"/>
  <c r="J122" s="1"/>
  <c r="J31"/>
  <c r="J32" s="1"/>
  <c r="J33" s="1"/>
  <c r="J34" s="1"/>
  <c r="J155"/>
  <c r="J156" s="1"/>
  <c r="J148"/>
  <c r="J149" s="1"/>
  <c r="L93"/>
  <c r="K84" l="1"/>
  <c r="L72"/>
  <c r="L73" s="1"/>
  <c r="K69"/>
  <c r="L68"/>
  <c r="L69" s="1"/>
  <c r="L64"/>
  <c r="L65" s="1"/>
  <c r="K73"/>
  <c r="K43"/>
  <c r="K44" s="1"/>
  <c r="L39"/>
  <c r="L43" s="1"/>
  <c r="L44" s="1"/>
  <c r="L61"/>
  <c r="F190"/>
  <c r="L137"/>
  <c r="D190"/>
  <c r="K116"/>
  <c r="K190"/>
  <c r="F116"/>
  <c r="J190"/>
  <c r="H190"/>
  <c r="I190"/>
  <c r="G190"/>
  <c r="E190"/>
  <c r="F157"/>
  <c r="H138"/>
  <c r="H139" s="1"/>
  <c r="D138"/>
  <c r="D139" s="1"/>
  <c r="K138"/>
  <c r="K139" s="1"/>
  <c r="G138"/>
  <c r="G139" s="1"/>
  <c r="G116"/>
  <c r="E89"/>
  <c r="E102" s="1"/>
  <c r="L31"/>
  <c r="L32" s="1"/>
  <c r="L33" s="1"/>
  <c r="L34" s="1"/>
  <c r="L84"/>
  <c r="L155"/>
  <c r="L156" s="1"/>
  <c r="L157" s="1"/>
  <c r="F89"/>
  <c r="F102" s="1"/>
  <c r="G89"/>
  <c r="G102" s="1"/>
  <c r="L173"/>
  <c r="L180" s="1"/>
  <c r="L181" s="1"/>
  <c r="L182" s="1"/>
  <c r="E138"/>
  <c r="E139" s="1"/>
  <c r="F138"/>
  <c r="F139" s="1"/>
  <c r="J89"/>
  <c r="J102" s="1"/>
  <c r="D116"/>
  <c r="E157"/>
  <c r="J157"/>
  <c r="D157"/>
  <c r="J116"/>
  <c r="J138"/>
  <c r="J139" s="1"/>
  <c r="L111"/>
  <c r="L116" s="1"/>
  <c r="L130"/>
  <c r="D89"/>
  <c r="D102" s="1"/>
  <c r="E116"/>
  <c r="H157"/>
  <c r="I138"/>
  <c r="I139" s="1"/>
  <c r="I116"/>
  <c r="I89"/>
  <c r="I102" s="1"/>
  <c r="H89"/>
  <c r="H102" s="1"/>
  <c r="I157"/>
  <c r="G157"/>
  <c r="K157"/>
  <c r="K89" l="1"/>
  <c r="H140"/>
  <c r="H158" s="1"/>
  <c r="H191" s="1"/>
  <c r="L89"/>
  <c r="L102" s="1"/>
  <c r="L138"/>
  <c r="L139" s="1"/>
  <c r="L190"/>
  <c r="F14" s="1"/>
  <c r="J140"/>
  <c r="J158" s="1"/>
  <c r="J191" s="1"/>
  <c r="G140"/>
  <c r="G158" s="1"/>
  <c r="G191" s="1"/>
  <c r="E140"/>
  <c r="E158" s="1"/>
  <c r="E191" s="1"/>
  <c r="D140"/>
  <c r="D158" s="1"/>
  <c r="D191" s="1"/>
  <c r="F140"/>
  <c r="F158" s="1"/>
  <c r="F191" s="1"/>
  <c r="I140"/>
  <c r="I158" s="1"/>
  <c r="I191" s="1"/>
  <c r="K102" l="1"/>
  <c r="K140" s="1"/>
  <c r="K158" s="1"/>
  <c r="K191" s="1"/>
  <c r="L140"/>
  <c r="L158" s="1"/>
  <c r="L191" s="1"/>
  <c r="E14" l="1"/>
  <c r="G14" s="1"/>
</calcChain>
</file>

<file path=xl/sharedStrings.xml><?xml version="1.0" encoding="utf-8"?>
<sst xmlns="http://schemas.openxmlformats.org/spreadsheetml/2006/main" count="302" uniqueCount="152">
  <si>
    <t>Plantations</t>
  </si>
  <si>
    <t>(f) Industry and Minerals</t>
  </si>
  <si>
    <t>Village &amp; Small Industries</t>
  </si>
  <si>
    <t>Industries</t>
  </si>
  <si>
    <t>Capital Outlay on Village and Small Industries</t>
  </si>
  <si>
    <t>(f) Capital Account of Industry and Minerals</t>
  </si>
  <si>
    <t>Capital Outlay on Consumer Industries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</si>
  <si>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</si>
  <si>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</si>
  <si>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</si>
  <si>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</si>
  <si>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</si>
  <si>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</si>
  <si>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</si>
  <si>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</si>
  <si>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</si>
  <si>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</si>
  <si>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expenditure</t>
  </si>
  <si>
    <t>Sikkim Tea Board</t>
  </si>
  <si>
    <t>60.00.50</t>
  </si>
  <si>
    <t>60.00.71</t>
  </si>
  <si>
    <t>Management</t>
  </si>
  <si>
    <t>60.00.72</t>
  </si>
  <si>
    <t>Operation and Maintenance</t>
  </si>
  <si>
    <t>60.00.73</t>
  </si>
  <si>
    <t>Factory</t>
  </si>
  <si>
    <t>Direction &amp; Administration</t>
  </si>
  <si>
    <t>Directorate of Small Scale Industries</t>
  </si>
  <si>
    <t>60.00.01</t>
  </si>
  <si>
    <t>Salaries</t>
  </si>
  <si>
    <t>60.00.11</t>
  </si>
  <si>
    <t>Travel Expenses</t>
  </si>
  <si>
    <t>60.00.13</t>
  </si>
  <si>
    <t>Office Expenses</t>
  </si>
  <si>
    <t>Training</t>
  </si>
  <si>
    <t>Branch Training Centres</t>
  </si>
  <si>
    <t>Directorate of Handicraft &amp; Handlooms, Gangtok</t>
  </si>
  <si>
    <t>61.60.01</t>
  </si>
  <si>
    <t>61.60.02</t>
  </si>
  <si>
    <t>Wages</t>
  </si>
  <si>
    <t>61.60.11</t>
  </si>
  <si>
    <t>61.60.13</t>
  </si>
  <si>
    <t>61.60.21</t>
  </si>
  <si>
    <t>61.60.27</t>
  </si>
  <si>
    <t>61.60.34</t>
  </si>
  <si>
    <t>Scholarship and Stipend</t>
  </si>
  <si>
    <t>Other Charges</t>
  </si>
  <si>
    <t>61.45.01</t>
  </si>
  <si>
    <t>61.45.14</t>
  </si>
  <si>
    <t>Rent, Rates &amp; Taxes</t>
  </si>
  <si>
    <t>Machinery &amp; Equipments</t>
  </si>
  <si>
    <t>61.46.01</t>
  </si>
  <si>
    <t>61.47.01</t>
  </si>
  <si>
    <t>61.48.01</t>
  </si>
  <si>
    <t>Minor Works</t>
  </si>
  <si>
    <t>Hand Made Paper Unit</t>
  </si>
  <si>
    <t>65.00.01</t>
  </si>
  <si>
    <t>65.00.13</t>
  </si>
  <si>
    <t>65.00.21</t>
  </si>
  <si>
    <t>65.00.27</t>
  </si>
  <si>
    <t>65.00.52</t>
  </si>
  <si>
    <t>Other Programmes</t>
  </si>
  <si>
    <t>66.00.71</t>
  </si>
  <si>
    <t>Incentives for New Industries</t>
  </si>
  <si>
    <t>Small Scale Industries</t>
  </si>
  <si>
    <t>Khadi &amp; Village Industries</t>
  </si>
  <si>
    <t>67.00.31</t>
  </si>
  <si>
    <t>Other Village Industries</t>
  </si>
  <si>
    <t>District Industries Centre</t>
  </si>
  <si>
    <t>Jorethang Establishment</t>
  </si>
  <si>
    <t>68.61.01</t>
  </si>
  <si>
    <t>68.61.11</t>
  </si>
  <si>
    <t>68.61.13</t>
  </si>
  <si>
    <t>Gangtok Establishment</t>
  </si>
  <si>
    <t>68.62.01</t>
  </si>
  <si>
    <t>68.62.11</t>
  </si>
  <si>
    <t>68.62.13</t>
  </si>
  <si>
    <t>68.62.14</t>
  </si>
  <si>
    <t>MH</t>
  </si>
  <si>
    <t>Consumer Industries</t>
  </si>
  <si>
    <t>Others</t>
  </si>
  <si>
    <t>Food Beverages</t>
  </si>
  <si>
    <t>60.71.50</t>
  </si>
  <si>
    <t>CAPITAL SECTION</t>
  </si>
  <si>
    <t>Public Sector Undertakings</t>
  </si>
  <si>
    <t>DEMAND NO. 16</t>
  </si>
  <si>
    <t>COMMERCE AND INDUSTRIES</t>
  </si>
  <si>
    <t>Other Expenditure</t>
  </si>
  <si>
    <t>Grants-in-aid</t>
  </si>
  <si>
    <t>Miscellaneous General Services</t>
  </si>
  <si>
    <t>II. Details of the estimates and the heads under which this grant will be accounted for:</t>
  </si>
  <si>
    <t>Revenue</t>
  </si>
  <si>
    <t>Capital</t>
  </si>
  <si>
    <t>A - General Services (e) Pensions and Miscellaneous General Services</t>
  </si>
  <si>
    <t>C - Economic Services (a) Agriculture and Allied Activities</t>
  </si>
  <si>
    <t>Tea</t>
  </si>
  <si>
    <t>East District</t>
  </si>
  <si>
    <t>West District</t>
  </si>
  <si>
    <t>North District</t>
  </si>
  <si>
    <t>South District</t>
  </si>
  <si>
    <t>Integrated Handloom Development Scheme (100%CSS)</t>
  </si>
  <si>
    <t>61.61.50</t>
  </si>
  <si>
    <t>Supplies and Materials</t>
  </si>
  <si>
    <t>Modernisation of Govt. Fruit Preservation factory, Singtam</t>
  </si>
  <si>
    <t>Grants-in-Aid</t>
  </si>
  <si>
    <t>Capital Outlay on Consumer 
Industries</t>
  </si>
  <si>
    <t>61.00.53</t>
  </si>
  <si>
    <t xml:space="preserve">Major Works </t>
  </si>
  <si>
    <t>General</t>
  </si>
  <si>
    <t>Construction of Udyog Bhawan (SPA)</t>
  </si>
  <si>
    <t>Loans for Other General Economic Services</t>
  </si>
  <si>
    <t>Loan for SIDICO</t>
  </si>
  <si>
    <t>60.00.56</t>
  </si>
  <si>
    <t>Repayment of loan Contracted by SIDICO</t>
  </si>
  <si>
    <t>F. Loans and Advances</t>
  </si>
  <si>
    <t>General Financial Institutions</t>
  </si>
  <si>
    <t>(In Thousands of Rupees)</t>
  </si>
  <si>
    <t>2012-13</t>
  </si>
  <si>
    <t>Production and Training Centre for Soft Toys at Gangtok,Sikkim (NEC)</t>
  </si>
  <si>
    <t>62.00.50</t>
  </si>
  <si>
    <t>Major Works</t>
  </si>
  <si>
    <t>71.00.53</t>
  </si>
  <si>
    <t>61.00.31</t>
  </si>
  <si>
    <t>80.800</t>
  </si>
  <si>
    <t>61.60.73</t>
  </si>
  <si>
    <t>HCM's 42 days tour</t>
  </si>
  <si>
    <t>60.00.31</t>
  </si>
  <si>
    <t>State share of SPA</t>
  </si>
  <si>
    <t>National Mission on Food Processsing (NMFP) (CSS)</t>
  </si>
  <si>
    <t>62.00.53</t>
  </si>
  <si>
    <t>Grants for Settlement of Liabilities of Closed Down PSUs</t>
  </si>
  <si>
    <t>2013-14</t>
  </si>
  <si>
    <t>63.00.50</t>
  </si>
  <si>
    <t>64.00.50</t>
  </si>
  <si>
    <t>2014-15</t>
  </si>
  <si>
    <t>I. Estimate of the amount required in the year ending 31st March, 2015 to defray the charges in respect of Commerce and Industries</t>
  </si>
  <si>
    <t>Rec</t>
  </si>
  <si>
    <t>National Handloom Development Programme</t>
  </si>
  <si>
    <t>49.61.50</t>
  </si>
  <si>
    <t>Hand-made Paper Unit at Melli, South Sikkim (NEC)</t>
  </si>
  <si>
    <t>49.62.50</t>
  </si>
  <si>
    <t>NER Textile Promotion Scheme 
(100 % CSS)</t>
  </si>
  <si>
    <t>C - Capital Account of Economic Services</t>
  </si>
  <si>
    <t>Setting up of Heritage/Handicraft Museum at Namchi, South Sikkim (NEC)</t>
  </si>
  <si>
    <t>(*)</t>
  </si>
  <si>
    <t>(**)</t>
  </si>
  <si>
    <t>(***)</t>
  </si>
  <si>
    <t>Note:</t>
  </si>
  <si>
    <t>State share of NEC</t>
  </si>
  <si>
    <t>Sikkim Khadi &amp; Village Industries 
Board</t>
  </si>
  <si>
    <t>Village and Small Industries, 00.911 - Deduct Recoveries of Overpayments</t>
  </si>
  <si>
    <t>Govt. Fruit Preservation Factory, 
Singtam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</si>
</sst>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5" formatCode="00#"/>
    <numFmt numFmtId="166" formatCode="0#"/>
    <numFmt numFmtId="167" formatCode="00000#"/>
    <numFmt numFmtId="168" formatCode="00.#00"/>
    <numFmt numFmtId="169" formatCode="00.000"/>
    <numFmt numFmtId="170" formatCode="0#.#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30">
    <xf numFmtId="0" fontId="0" fillId="0" borderId="0" xfId="0"/>
    <xf numFmtId="0" fontId="3" fillId="0" borderId="0" xfId="3" applyFont="1" applyFill="1"/>
    <xf numFmtId="0" fontId="4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/>
    </xf>
    <xf numFmtId="0" fontId="3" fillId="0" borderId="0" xfId="6" applyFont="1" applyFill="1" applyAlignment="1">
      <alignment horizontal="right" vertical="top" wrapText="1"/>
    </xf>
    <xf numFmtId="0" fontId="3" fillId="0" borderId="1" xfId="4" applyFont="1" applyFill="1" applyBorder="1"/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3" fillId="0" borderId="0" xfId="6" applyFont="1" applyFill="1"/>
    <xf numFmtId="0" fontId="4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3" applyFont="1" applyFill="1" applyAlignment="1">
      <alignment horizontal="left" vertical="top" wrapText="1"/>
    </xf>
    <xf numFmtId="0" fontId="3" fillId="0" borderId="0" xfId="6" applyFont="1" applyFill="1" applyAlignment="1">
      <alignment horizontal="left" vertical="top" wrapText="1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>
      <alignment horizontal="left" vertical="top" wrapText="1"/>
    </xf>
    <xf numFmtId="0" fontId="3" fillId="0" borderId="3" xfId="3" applyFont="1" applyFill="1" applyBorder="1" applyAlignment="1">
      <alignment horizontal="left" vertical="top" wrapText="1"/>
    </xf>
    <xf numFmtId="0" fontId="4" fillId="0" borderId="3" xfId="3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>
      <alignment horizontal="right" vertical="top" wrapText="1"/>
    </xf>
    <xf numFmtId="166" fontId="3" fillId="0" borderId="0" xfId="3" applyNumberFormat="1" applyFont="1" applyFill="1" applyBorder="1" applyAlignment="1">
      <alignment horizontal="right" vertical="top" wrapText="1"/>
    </xf>
    <xf numFmtId="170" fontId="4" fillId="0" borderId="0" xfId="3" applyNumberFormat="1" applyFont="1" applyFill="1" applyBorder="1" applyAlignment="1">
      <alignment horizontal="righ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165" fontId="4" fillId="0" borderId="0" xfId="3" applyNumberFormat="1" applyFont="1" applyFill="1" applyBorder="1" applyAlignment="1">
      <alignment horizontal="right" vertical="top" wrapText="1"/>
    </xf>
    <xf numFmtId="169" fontId="4" fillId="0" borderId="0" xfId="3" applyNumberFormat="1" applyFont="1" applyFill="1" applyBorder="1" applyAlignment="1">
      <alignment horizontal="right" vertical="top" wrapText="1"/>
    </xf>
    <xf numFmtId="0" fontId="3" fillId="0" borderId="3" xfId="3" applyFont="1" applyFill="1" applyBorder="1" applyAlignment="1">
      <alignment horizontal="right" vertical="top" wrapText="1"/>
    </xf>
    <xf numFmtId="0" fontId="4" fillId="0" borderId="0" xfId="6" applyFont="1" applyFill="1" applyBorder="1" applyAlignment="1">
      <alignment horizontal="right"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0" xfId="4" applyFont="1" applyFill="1" applyBorder="1" applyProtection="1"/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/>
    <xf numFmtId="0" fontId="3" fillId="0" borderId="0" xfId="3" applyNumberFormat="1" applyFont="1" applyFill="1" applyBorder="1"/>
    <xf numFmtId="0" fontId="3" fillId="0" borderId="0" xfId="3" applyNumberFormat="1" applyFont="1" applyFill="1" applyBorder="1" applyAlignment="1">
      <alignment horizontal="right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 applyProtection="1">
      <alignment horizontal="right"/>
    </xf>
    <xf numFmtId="0" fontId="3" fillId="0" borderId="0" xfId="3" applyFont="1" applyFill="1" applyAlignment="1" applyProtection="1">
      <alignment horizontal="left" vertical="top"/>
    </xf>
    <xf numFmtId="0" fontId="4" fillId="0" borderId="0" xfId="3" applyNumberFormat="1" applyFont="1" applyFill="1" applyAlignment="1" applyProtection="1">
      <alignment horizontal="center"/>
    </xf>
    <xf numFmtId="0" fontId="4" fillId="0" borderId="0" xfId="6" applyNumberFormat="1" applyFont="1" applyFill="1" applyAlignment="1">
      <alignment horizontal="center"/>
    </xf>
    <xf numFmtId="0" fontId="3" fillId="0" borderId="0" xfId="6" applyNumberFormat="1" applyFont="1" applyFill="1" applyAlignment="1" applyProtection="1">
      <alignment horizontal="left"/>
    </xf>
    <xf numFmtId="0" fontId="4" fillId="0" borderId="0" xfId="3" applyNumberFormat="1" applyFont="1" applyFill="1" applyAlignment="1">
      <alignment horizontal="center"/>
    </xf>
    <xf numFmtId="0" fontId="3" fillId="0" borderId="0" xfId="3" applyNumberFormat="1" applyFont="1" applyFill="1" applyAlignment="1" applyProtection="1">
      <alignment horizontal="left"/>
    </xf>
    <xf numFmtId="0" fontId="4" fillId="0" borderId="0" xfId="3" applyNumberFormat="1" applyFont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3" applyNumberFormat="1" applyFont="1" applyFill="1"/>
    <xf numFmtId="0" fontId="4" fillId="0" borderId="0" xfId="3" applyNumberFormat="1" applyFont="1" applyFill="1" applyBorder="1" applyAlignment="1" applyProtection="1">
      <alignment horizontal="left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left"/>
    </xf>
    <xf numFmtId="43" fontId="3" fillId="0" borderId="0" xfId="1" applyFont="1" applyFill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0" fontId="3" fillId="0" borderId="0" xfId="3" applyNumberFormat="1" applyFont="1" applyFill="1" applyAlignment="1">
      <alignment horizontal="right" wrapText="1"/>
    </xf>
    <xf numFmtId="0" fontId="3" fillId="0" borderId="0" xfId="3" applyNumberFormat="1" applyFont="1" applyFill="1" applyAlignment="1" applyProtection="1">
      <alignment horizontal="right" wrapText="1"/>
    </xf>
    <xf numFmtId="0" fontId="3" fillId="0" borderId="0" xfId="3" applyNumberFormat="1" applyFont="1" applyFill="1" applyBorder="1" applyAlignment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2" xfId="3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0" fontId="3" fillId="0" borderId="0" xfId="6" applyNumberFormat="1" applyFont="1" applyFill="1" applyAlignment="1">
      <alignment horizontal="right" wrapText="1"/>
    </xf>
    <xf numFmtId="0" fontId="3" fillId="0" borderId="0" xfId="6" applyNumberFormat="1" applyFont="1" applyFill="1" applyBorder="1" applyAlignment="1" applyProtection="1">
      <alignment horizontal="right" wrapText="1"/>
    </xf>
    <xf numFmtId="43" fontId="3" fillId="0" borderId="0" xfId="1" applyFont="1" applyFill="1" applyAlignment="1" applyProtection="1">
      <alignment horizontal="right" wrapText="1"/>
    </xf>
    <xf numFmtId="43" fontId="3" fillId="0" borderId="1" xfId="1" applyFont="1" applyFill="1" applyBorder="1" applyAlignment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0" fontId="4" fillId="0" borderId="0" xfId="3" applyFont="1" applyFill="1" applyBorder="1" applyAlignment="1">
      <alignment horizontal="left" vertical="top"/>
    </xf>
    <xf numFmtId="0" fontId="3" fillId="0" borderId="0" xfId="3" applyNumberFormat="1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3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43" fontId="3" fillId="0" borderId="3" xfId="1" applyFont="1" applyFill="1" applyBorder="1" applyAlignment="1">
      <alignment horizontal="right" wrapText="1"/>
    </xf>
    <xf numFmtId="43" fontId="3" fillId="0" borderId="2" xfId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3" fillId="0" borderId="2" xfId="5" applyFont="1" applyFill="1" applyBorder="1" applyAlignment="1" applyProtection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41" fontId="3" fillId="0" borderId="0" xfId="1" applyNumberFormat="1" applyFont="1" applyFill="1" applyBorder="1" applyAlignment="1" applyProtection="1">
      <alignment horizontal="right" wrapText="1"/>
    </xf>
    <xf numFmtId="49" fontId="3" fillId="0" borderId="0" xfId="3" applyNumberFormat="1" applyFont="1" applyFill="1" applyBorder="1" applyAlignment="1">
      <alignment horizontal="right" vertical="top" wrapText="1"/>
    </xf>
    <xf numFmtId="49" fontId="4" fillId="0" borderId="0" xfId="3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7" fontId="3" fillId="0" borderId="0" xfId="3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43" fontId="3" fillId="0" borderId="0" xfId="1" applyFont="1" applyFill="1"/>
    <xf numFmtId="0" fontId="4" fillId="0" borderId="1" xfId="3" applyFont="1" applyFill="1" applyBorder="1" applyAlignment="1">
      <alignment horizontal="righ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wrapText="1"/>
    </xf>
    <xf numFmtId="43" fontId="3" fillId="0" borderId="0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horizontal="right" wrapText="1"/>
    </xf>
    <xf numFmtId="43" fontId="3" fillId="0" borderId="0" xfId="1" applyFont="1" applyFill="1" applyBorder="1"/>
    <xf numFmtId="0" fontId="3" fillId="0" borderId="1" xfId="3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Alignment="1">
      <alignment horizontal="right"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0" applyFont="1" applyFill="1"/>
    <xf numFmtId="167" fontId="3" fillId="0" borderId="1" xfId="3" applyNumberFormat="1" applyFont="1" applyFill="1" applyBorder="1" applyAlignment="1">
      <alignment horizontal="right" vertical="top" wrapText="1"/>
    </xf>
    <xf numFmtId="0" fontId="3" fillId="0" borderId="1" xfId="3" applyNumberFormat="1" applyFont="1" applyFill="1" applyBorder="1" applyAlignment="1">
      <alignment horizontal="right" wrapText="1"/>
    </xf>
    <xf numFmtId="0" fontId="3" fillId="0" borderId="3" xfId="3" applyNumberFormat="1" applyFont="1" applyFill="1" applyBorder="1"/>
    <xf numFmtId="0" fontId="3" fillId="0" borderId="0" xfId="3" applyFont="1" applyFill="1" applyBorder="1" applyAlignment="1">
      <alignment horizontal="left" vertical="top"/>
    </xf>
    <xf numFmtId="168" fontId="4" fillId="0" borderId="1" xfId="3" applyNumberFormat="1" applyFont="1" applyFill="1" applyBorder="1" applyAlignment="1">
      <alignment horizontal="right" vertical="top" wrapText="1"/>
    </xf>
    <xf numFmtId="49" fontId="4" fillId="0" borderId="1" xfId="3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0" xfId="3" applyFont="1" applyFill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  <cellStyle name="Normal_DEMAND1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26" transitionEvaluation="1" codeName="Sheet1"/>
  <dimension ref="A1:L216"/>
  <sheetViews>
    <sheetView tabSelected="1" view="pageBreakPreview" topLeftCell="A126" zoomScaleSheetLayoutView="100" workbookViewId="0">
      <selection activeCell="Q144" sqref="Q144"/>
    </sheetView>
  </sheetViews>
  <sheetFormatPr defaultColWidth="11" defaultRowHeight="12.75"/>
  <cols>
    <col min="1" max="1" width="6.42578125" style="17" customWidth="1"/>
    <col min="2" max="2" width="8.140625" style="117" customWidth="1"/>
    <col min="3" max="3" width="34.5703125" style="1" customWidth="1"/>
    <col min="4" max="4" width="8.5703125" style="37" customWidth="1"/>
    <col min="5" max="5" width="9.42578125" style="37" customWidth="1"/>
    <col min="6" max="6" width="8.42578125" style="1" customWidth="1"/>
    <col min="7" max="7" width="8.5703125" style="1" customWidth="1"/>
    <col min="8" max="8" width="8.5703125" style="37" customWidth="1"/>
    <col min="9" max="9" width="8.42578125" style="1" customWidth="1"/>
    <col min="10" max="10" width="8.5703125" style="37" customWidth="1"/>
    <col min="11" max="11" width="9.140625" style="37" customWidth="1"/>
    <col min="12" max="12" width="8.42578125" style="1" customWidth="1"/>
    <col min="13" max="16384" width="11" style="1"/>
  </cols>
  <sheetData>
    <row r="1" spans="1:12">
      <c r="C1" s="2"/>
      <c r="D1" s="44"/>
      <c r="E1" s="44" t="s">
        <v>85</v>
      </c>
      <c r="F1" s="2"/>
      <c r="G1" s="2"/>
      <c r="H1" s="44"/>
      <c r="I1" s="2"/>
      <c r="J1" s="44"/>
      <c r="K1" s="44"/>
      <c r="L1" s="2"/>
    </row>
    <row r="2" spans="1:12">
      <c r="E2" s="47" t="s">
        <v>86</v>
      </c>
      <c r="G2" s="2"/>
      <c r="H2" s="44"/>
      <c r="I2" s="2"/>
      <c r="J2" s="44"/>
      <c r="K2" s="44"/>
      <c r="L2" s="2"/>
    </row>
    <row r="3" spans="1:12">
      <c r="E3" s="47"/>
      <c r="G3" s="2"/>
      <c r="H3" s="44"/>
      <c r="I3" s="2"/>
      <c r="J3" s="44"/>
      <c r="K3" s="44"/>
      <c r="L3" s="2"/>
    </row>
    <row r="4" spans="1:12">
      <c r="B4" s="127" t="s">
        <v>93</v>
      </c>
      <c r="C4" s="127"/>
      <c r="D4" s="127"/>
      <c r="E4" s="47">
        <v>2075</v>
      </c>
      <c r="F4" s="1" t="s">
        <v>89</v>
      </c>
      <c r="G4" s="2"/>
      <c r="H4" s="44"/>
      <c r="I4" s="2"/>
      <c r="J4" s="44"/>
      <c r="K4" s="44"/>
      <c r="L4" s="2"/>
    </row>
    <row r="5" spans="1:12">
      <c r="D5" s="42" t="s">
        <v>94</v>
      </c>
      <c r="E5" s="47">
        <v>2407</v>
      </c>
      <c r="F5" s="3" t="s">
        <v>0</v>
      </c>
      <c r="G5" s="2"/>
      <c r="H5" s="44"/>
      <c r="I5" s="2"/>
      <c r="J5" s="44"/>
      <c r="K5" s="44"/>
      <c r="L5" s="2"/>
    </row>
    <row r="6" spans="1:12">
      <c r="D6" s="42" t="s">
        <v>1</v>
      </c>
      <c r="E6" s="47">
        <v>2851</v>
      </c>
      <c r="F6" s="3" t="s">
        <v>2</v>
      </c>
      <c r="G6" s="2"/>
      <c r="H6" s="44"/>
      <c r="I6" s="2"/>
      <c r="J6" s="44"/>
      <c r="K6" s="44"/>
      <c r="L6" s="2"/>
    </row>
    <row r="7" spans="1:12">
      <c r="D7" s="42"/>
      <c r="E7" s="47">
        <v>2852</v>
      </c>
      <c r="F7" s="3" t="s">
        <v>3</v>
      </c>
      <c r="G7" s="2"/>
      <c r="H7" s="44"/>
      <c r="I7" s="2"/>
      <c r="J7" s="44"/>
      <c r="K7" s="44"/>
      <c r="L7" s="2"/>
    </row>
    <row r="8" spans="1:12">
      <c r="D8" s="42" t="s">
        <v>142</v>
      </c>
      <c r="E8" s="45">
        <v>4851</v>
      </c>
      <c r="F8" s="46" t="s">
        <v>4</v>
      </c>
      <c r="G8" s="44"/>
      <c r="H8" s="44"/>
      <c r="I8" s="44"/>
      <c r="J8" s="44"/>
      <c r="K8" s="44"/>
      <c r="L8" s="44"/>
    </row>
    <row r="9" spans="1:12">
      <c r="D9" s="42" t="s">
        <v>5</v>
      </c>
      <c r="E9" s="47">
        <v>4860</v>
      </c>
      <c r="F9" s="48" t="s">
        <v>6</v>
      </c>
      <c r="G9" s="44"/>
      <c r="H9" s="44"/>
      <c r="I9" s="44"/>
      <c r="J9" s="44"/>
      <c r="K9" s="44"/>
      <c r="L9" s="44"/>
    </row>
    <row r="10" spans="1:12">
      <c r="D10" s="42" t="s">
        <v>114</v>
      </c>
      <c r="E10" s="47">
        <v>7475</v>
      </c>
      <c r="F10" s="48" t="s">
        <v>110</v>
      </c>
      <c r="G10" s="44"/>
      <c r="H10" s="44"/>
      <c r="I10" s="44"/>
      <c r="J10" s="44"/>
      <c r="K10" s="44"/>
      <c r="L10" s="44"/>
    </row>
    <row r="11" spans="1:12" ht="6.95" customHeight="1">
      <c r="D11" s="42"/>
      <c r="E11" s="47"/>
      <c r="F11" s="48"/>
      <c r="G11" s="44"/>
      <c r="H11" s="44"/>
      <c r="I11" s="44"/>
      <c r="J11" s="44"/>
      <c r="K11" s="44"/>
      <c r="L11" s="44"/>
    </row>
    <row r="12" spans="1:12">
      <c r="A12" s="43" t="s">
        <v>135</v>
      </c>
      <c r="F12" s="37"/>
      <c r="G12" s="37"/>
      <c r="I12" s="37"/>
      <c r="L12" s="37"/>
    </row>
    <row r="13" spans="1:12">
      <c r="D13" s="49"/>
      <c r="E13" s="50" t="s">
        <v>91</v>
      </c>
      <c r="F13" s="50" t="s">
        <v>92</v>
      </c>
      <c r="G13" s="50" t="s">
        <v>14</v>
      </c>
      <c r="H13" s="51"/>
      <c r="I13" s="37"/>
      <c r="L13" s="37"/>
    </row>
    <row r="14" spans="1:12">
      <c r="D14" s="52" t="s">
        <v>7</v>
      </c>
      <c r="E14" s="53">
        <f>L158</f>
        <v>357135</v>
      </c>
      <c r="F14" s="90">
        <f>L190</f>
        <v>169500</v>
      </c>
      <c r="G14" s="53">
        <f>F14+E14</f>
        <v>526635</v>
      </c>
      <c r="H14" s="51"/>
      <c r="I14" s="37"/>
      <c r="L14" s="37"/>
    </row>
    <row r="15" spans="1:12">
      <c r="A15" s="43" t="s">
        <v>90</v>
      </c>
      <c r="F15" s="37"/>
      <c r="G15" s="37"/>
      <c r="I15" s="37"/>
      <c r="L15" s="37"/>
    </row>
    <row r="16" spans="1:12" ht="13.5">
      <c r="A16" s="18"/>
      <c r="B16" s="4"/>
      <c r="C16" s="5"/>
      <c r="D16" s="54"/>
      <c r="E16" s="54"/>
      <c r="F16" s="54"/>
      <c r="G16" s="54"/>
      <c r="H16" s="54"/>
      <c r="I16" s="55"/>
      <c r="J16" s="56"/>
      <c r="K16" s="57"/>
      <c r="L16" s="58" t="s">
        <v>116</v>
      </c>
    </row>
    <row r="17" spans="1:12" s="7" customFormat="1">
      <c r="A17" s="19"/>
      <c r="B17" s="6"/>
      <c r="C17" s="16"/>
      <c r="D17" s="129" t="s">
        <v>8</v>
      </c>
      <c r="E17" s="129"/>
      <c r="F17" s="128" t="s">
        <v>9</v>
      </c>
      <c r="G17" s="128"/>
      <c r="H17" s="128" t="s">
        <v>10</v>
      </c>
      <c r="I17" s="128"/>
      <c r="J17" s="128" t="s">
        <v>9</v>
      </c>
      <c r="K17" s="128"/>
      <c r="L17" s="128"/>
    </row>
    <row r="18" spans="1:12" s="7" customFormat="1">
      <c r="A18" s="20"/>
      <c r="B18" s="8"/>
      <c r="C18" s="16" t="s">
        <v>11</v>
      </c>
      <c r="D18" s="128" t="s">
        <v>117</v>
      </c>
      <c r="E18" s="128"/>
      <c r="F18" s="128" t="s">
        <v>131</v>
      </c>
      <c r="G18" s="128"/>
      <c r="H18" s="128" t="s">
        <v>131</v>
      </c>
      <c r="I18" s="128"/>
      <c r="J18" s="128" t="s">
        <v>134</v>
      </c>
      <c r="K18" s="128"/>
      <c r="L18" s="128"/>
    </row>
    <row r="19" spans="1:12" s="7" customFormat="1">
      <c r="A19" s="21"/>
      <c r="B19" s="9"/>
      <c r="C19" s="102"/>
      <c r="D19" s="59" t="s">
        <v>12</v>
      </c>
      <c r="E19" s="59" t="s">
        <v>13</v>
      </c>
      <c r="F19" s="59" t="s">
        <v>12</v>
      </c>
      <c r="G19" s="59" t="s">
        <v>13</v>
      </c>
      <c r="H19" s="59" t="s">
        <v>12</v>
      </c>
      <c r="I19" s="59" t="s">
        <v>13</v>
      </c>
      <c r="J19" s="59" t="s">
        <v>12</v>
      </c>
      <c r="K19" s="59" t="s">
        <v>13</v>
      </c>
      <c r="L19" s="59" t="s">
        <v>14</v>
      </c>
    </row>
    <row r="20" spans="1:12" s="7" customFormat="1" ht="11.1" customHeight="1">
      <c r="A20" s="20"/>
      <c r="B20" s="8"/>
      <c r="C20" s="35"/>
      <c r="D20" s="60"/>
      <c r="E20" s="60"/>
      <c r="F20" s="60"/>
      <c r="G20" s="60"/>
      <c r="H20" s="60"/>
      <c r="I20" s="60"/>
      <c r="J20" s="60"/>
      <c r="K20" s="60"/>
      <c r="L20" s="60"/>
    </row>
    <row r="21" spans="1:12">
      <c r="A21" s="116"/>
      <c r="B21" s="11"/>
      <c r="C21" s="12" t="s">
        <v>15</v>
      </c>
      <c r="D21" s="36"/>
      <c r="E21" s="36"/>
      <c r="F21" s="36"/>
      <c r="G21" s="61"/>
      <c r="H21" s="36"/>
      <c r="I21" s="36"/>
      <c r="J21" s="36"/>
      <c r="K21" s="36"/>
      <c r="L21" s="36"/>
    </row>
    <row r="22" spans="1:12">
      <c r="A22" s="116" t="s">
        <v>16</v>
      </c>
      <c r="B22" s="25">
        <v>2407</v>
      </c>
      <c r="C22" s="12" t="s">
        <v>0</v>
      </c>
      <c r="F22" s="37"/>
      <c r="G22" s="37"/>
      <c r="I22" s="37"/>
      <c r="L22" s="37"/>
    </row>
    <row r="23" spans="1:12">
      <c r="A23" s="116"/>
      <c r="B23" s="26">
        <v>1</v>
      </c>
      <c r="C23" s="10" t="s">
        <v>95</v>
      </c>
      <c r="D23" s="38"/>
      <c r="E23" s="38"/>
      <c r="F23" s="38"/>
      <c r="G23" s="38"/>
      <c r="H23" s="38"/>
      <c r="I23" s="38"/>
      <c r="J23" s="38"/>
      <c r="K23" s="38"/>
      <c r="L23" s="38"/>
    </row>
    <row r="24" spans="1:12">
      <c r="A24" s="116"/>
      <c r="B24" s="27">
        <v>1.8</v>
      </c>
      <c r="C24" s="12" t="s">
        <v>17</v>
      </c>
      <c r="D24" s="39"/>
      <c r="E24" s="39"/>
      <c r="F24" s="39"/>
      <c r="G24" s="39"/>
      <c r="H24" s="39"/>
      <c r="I24" s="39"/>
      <c r="J24" s="39"/>
      <c r="K24" s="39"/>
      <c r="L24" s="39"/>
    </row>
    <row r="25" spans="1:12">
      <c r="A25" s="116"/>
      <c r="B25" s="11">
        <v>60</v>
      </c>
      <c r="C25" s="10" t="s">
        <v>18</v>
      </c>
      <c r="D25" s="39"/>
      <c r="E25" s="39"/>
      <c r="F25" s="39"/>
      <c r="G25" s="39"/>
      <c r="H25" s="39"/>
      <c r="I25" s="39"/>
      <c r="J25" s="39"/>
      <c r="K25" s="39"/>
      <c r="L25" s="39"/>
    </row>
    <row r="26" spans="1:12">
      <c r="A26" s="116"/>
      <c r="B26" s="11" t="s">
        <v>126</v>
      </c>
      <c r="C26" s="10" t="s">
        <v>104</v>
      </c>
      <c r="D26" s="63">
        <v>3800</v>
      </c>
      <c r="E26" s="66">
        <v>0</v>
      </c>
      <c r="F26" s="63">
        <v>4000</v>
      </c>
      <c r="G26" s="66">
        <v>0</v>
      </c>
      <c r="H26" s="63">
        <v>4000</v>
      </c>
      <c r="I26" s="66">
        <v>0</v>
      </c>
      <c r="J26" s="64">
        <v>4000</v>
      </c>
      <c r="K26" s="66">
        <v>0</v>
      </c>
      <c r="L26" s="63">
        <f>SUM(J26:K26)</f>
        <v>4000</v>
      </c>
    </row>
    <row r="27" spans="1:12">
      <c r="A27" s="116"/>
      <c r="B27" s="101" t="s">
        <v>19</v>
      </c>
      <c r="C27" s="10" t="s">
        <v>46</v>
      </c>
      <c r="D27" s="66">
        <v>0</v>
      </c>
      <c r="E27" s="71">
        <v>11850</v>
      </c>
      <c r="F27" s="66">
        <v>0</v>
      </c>
      <c r="G27" s="63">
        <v>11850</v>
      </c>
      <c r="H27" s="66">
        <v>0</v>
      </c>
      <c r="I27" s="71">
        <v>11850</v>
      </c>
      <c r="J27" s="66">
        <v>0</v>
      </c>
      <c r="K27" s="63">
        <v>3252</v>
      </c>
      <c r="L27" s="36">
        <f>SUM(J27:K27)</f>
        <v>3252</v>
      </c>
    </row>
    <row r="28" spans="1:12">
      <c r="A28" s="116"/>
      <c r="B28" s="101" t="s">
        <v>20</v>
      </c>
      <c r="C28" s="10" t="s">
        <v>21</v>
      </c>
      <c r="D28" s="66">
        <v>0</v>
      </c>
      <c r="E28" s="71">
        <v>3622</v>
      </c>
      <c r="F28" s="66">
        <v>0</v>
      </c>
      <c r="G28" s="71">
        <v>3622</v>
      </c>
      <c r="H28" s="66">
        <v>0</v>
      </c>
      <c r="I28" s="71">
        <v>3622</v>
      </c>
      <c r="J28" s="66">
        <v>0</v>
      </c>
      <c r="K28" s="71">
        <v>12220</v>
      </c>
      <c r="L28" s="36">
        <f>SUM(J28:K28)</f>
        <v>12220</v>
      </c>
    </row>
    <row r="29" spans="1:12">
      <c r="A29" s="116"/>
      <c r="B29" s="101" t="s">
        <v>22</v>
      </c>
      <c r="C29" s="10" t="s">
        <v>23</v>
      </c>
      <c r="D29" s="66">
        <v>0</v>
      </c>
      <c r="E29" s="71">
        <v>12486</v>
      </c>
      <c r="F29" s="66">
        <v>0</v>
      </c>
      <c r="G29" s="71">
        <v>12486</v>
      </c>
      <c r="H29" s="66">
        <v>0</v>
      </c>
      <c r="I29" s="71">
        <v>12486</v>
      </c>
      <c r="J29" s="66">
        <v>0</v>
      </c>
      <c r="K29" s="71">
        <v>19438</v>
      </c>
      <c r="L29" s="36">
        <f>SUM(J29:K29)</f>
        <v>19438</v>
      </c>
    </row>
    <row r="30" spans="1:12">
      <c r="A30" s="116"/>
      <c r="B30" s="101" t="s">
        <v>24</v>
      </c>
      <c r="C30" s="10" t="s">
        <v>25</v>
      </c>
      <c r="D30" s="66">
        <v>0</v>
      </c>
      <c r="E30" s="71">
        <v>14442</v>
      </c>
      <c r="F30" s="66">
        <v>0</v>
      </c>
      <c r="G30" s="71">
        <v>14442</v>
      </c>
      <c r="H30" s="66">
        <v>0</v>
      </c>
      <c r="I30" s="71">
        <v>14442</v>
      </c>
      <c r="J30" s="66">
        <v>0</v>
      </c>
      <c r="K30" s="71">
        <v>7490</v>
      </c>
      <c r="L30" s="36">
        <f>SUM(J30:K30)</f>
        <v>7490</v>
      </c>
    </row>
    <row r="31" spans="1:12">
      <c r="A31" s="116" t="s">
        <v>14</v>
      </c>
      <c r="B31" s="11">
        <v>60</v>
      </c>
      <c r="C31" s="10" t="s">
        <v>18</v>
      </c>
      <c r="D31" s="85">
        <f t="shared" ref="D31:L31" si="0">SUM(D26:D30)</f>
        <v>3800</v>
      </c>
      <c r="E31" s="84">
        <f t="shared" si="0"/>
        <v>42400</v>
      </c>
      <c r="F31" s="85">
        <f t="shared" si="0"/>
        <v>4000</v>
      </c>
      <c r="G31" s="84">
        <f t="shared" si="0"/>
        <v>42400</v>
      </c>
      <c r="H31" s="85">
        <f t="shared" si="0"/>
        <v>4000</v>
      </c>
      <c r="I31" s="84">
        <f t="shared" si="0"/>
        <v>42400</v>
      </c>
      <c r="J31" s="85">
        <f t="shared" si="0"/>
        <v>4000</v>
      </c>
      <c r="K31" s="84">
        <f t="shared" si="0"/>
        <v>42400</v>
      </c>
      <c r="L31" s="84">
        <f t="shared" si="0"/>
        <v>46400</v>
      </c>
    </row>
    <row r="32" spans="1:12">
      <c r="A32" s="116" t="s">
        <v>14</v>
      </c>
      <c r="B32" s="27">
        <v>1.8</v>
      </c>
      <c r="C32" s="12" t="s">
        <v>17</v>
      </c>
      <c r="D32" s="85">
        <f t="shared" ref="D32:L34" si="1">D31</f>
        <v>3800</v>
      </c>
      <c r="E32" s="84">
        <f t="shared" si="1"/>
        <v>42400</v>
      </c>
      <c r="F32" s="85">
        <f t="shared" si="1"/>
        <v>4000</v>
      </c>
      <c r="G32" s="84">
        <f t="shared" si="1"/>
        <v>42400</v>
      </c>
      <c r="H32" s="85">
        <f t="shared" si="1"/>
        <v>4000</v>
      </c>
      <c r="I32" s="84">
        <f t="shared" si="1"/>
        <v>42400</v>
      </c>
      <c r="J32" s="85">
        <f t="shared" si="1"/>
        <v>4000</v>
      </c>
      <c r="K32" s="84">
        <f t="shared" si="1"/>
        <v>42400</v>
      </c>
      <c r="L32" s="84">
        <f t="shared" si="1"/>
        <v>46400</v>
      </c>
    </row>
    <row r="33" spans="1:12">
      <c r="A33" s="116" t="s">
        <v>14</v>
      </c>
      <c r="B33" s="26">
        <v>1</v>
      </c>
      <c r="C33" s="10" t="s">
        <v>95</v>
      </c>
      <c r="D33" s="85">
        <f t="shared" si="1"/>
        <v>3800</v>
      </c>
      <c r="E33" s="84">
        <f t="shared" si="1"/>
        <v>42400</v>
      </c>
      <c r="F33" s="85">
        <f t="shared" si="1"/>
        <v>4000</v>
      </c>
      <c r="G33" s="84">
        <f t="shared" si="1"/>
        <v>42400</v>
      </c>
      <c r="H33" s="85">
        <f t="shared" si="1"/>
        <v>4000</v>
      </c>
      <c r="I33" s="84">
        <f t="shared" si="1"/>
        <v>42400</v>
      </c>
      <c r="J33" s="85">
        <f t="shared" si="1"/>
        <v>4000</v>
      </c>
      <c r="K33" s="84">
        <f t="shared" si="1"/>
        <v>42400</v>
      </c>
      <c r="L33" s="84">
        <f t="shared" si="1"/>
        <v>46400</v>
      </c>
    </row>
    <row r="34" spans="1:12">
      <c r="A34" s="10" t="s">
        <v>14</v>
      </c>
      <c r="B34" s="25">
        <v>2407</v>
      </c>
      <c r="C34" s="12" t="s">
        <v>0</v>
      </c>
      <c r="D34" s="85">
        <f t="shared" si="1"/>
        <v>3800</v>
      </c>
      <c r="E34" s="84">
        <f t="shared" si="1"/>
        <v>42400</v>
      </c>
      <c r="F34" s="85">
        <f t="shared" si="1"/>
        <v>4000</v>
      </c>
      <c r="G34" s="84">
        <f t="shared" si="1"/>
        <v>42400</v>
      </c>
      <c r="H34" s="85">
        <f t="shared" si="1"/>
        <v>4000</v>
      </c>
      <c r="I34" s="84">
        <f t="shared" si="1"/>
        <v>42400</v>
      </c>
      <c r="J34" s="85">
        <f t="shared" si="1"/>
        <v>4000</v>
      </c>
      <c r="K34" s="84">
        <f t="shared" si="1"/>
        <v>42400</v>
      </c>
      <c r="L34" s="84">
        <f t="shared" si="1"/>
        <v>46400</v>
      </c>
    </row>
    <row r="35" spans="1:12" ht="11.1" customHeight="1">
      <c r="A35" s="10"/>
      <c r="B35" s="25"/>
      <c r="C35" s="10"/>
      <c r="D35" s="36"/>
      <c r="E35" s="36"/>
      <c r="F35" s="36"/>
      <c r="G35" s="36"/>
      <c r="H35" s="36"/>
      <c r="I35" s="36"/>
      <c r="J35" s="36"/>
      <c r="K35" s="36"/>
      <c r="L35" s="36"/>
    </row>
    <row r="36" spans="1:12">
      <c r="A36" s="116" t="s">
        <v>16</v>
      </c>
      <c r="B36" s="25">
        <v>2851</v>
      </c>
      <c r="C36" s="12" t="s">
        <v>2</v>
      </c>
      <c r="D36" s="41"/>
      <c r="E36" s="41"/>
      <c r="F36" s="41"/>
      <c r="G36" s="41"/>
      <c r="H36" s="41"/>
      <c r="I36" s="41"/>
      <c r="J36" s="41"/>
      <c r="K36" s="41"/>
      <c r="L36" s="41"/>
    </row>
    <row r="37" spans="1:12">
      <c r="A37" s="116"/>
      <c r="B37" s="28">
        <v>1E-3</v>
      </c>
      <c r="C37" s="12" t="s">
        <v>26</v>
      </c>
      <c r="D37" s="41"/>
      <c r="E37" s="41"/>
      <c r="F37" s="41"/>
      <c r="G37" s="41"/>
      <c r="H37" s="41"/>
      <c r="I37" s="41"/>
      <c r="J37" s="41"/>
      <c r="K37" s="41"/>
      <c r="L37" s="41"/>
    </row>
    <row r="38" spans="1:12">
      <c r="A38" s="116"/>
      <c r="B38" s="11">
        <v>60</v>
      </c>
      <c r="C38" s="10" t="s">
        <v>27</v>
      </c>
      <c r="D38" s="41"/>
      <c r="E38" s="41"/>
      <c r="F38" s="41"/>
      <c r="G38" s="41"/>
      <c r="H38" s="41"/>
      <c r="I38" s="41"/>
      <c r="J38" s="41"/>
      <c r="K38" s="41"/>
      <c r="L38" s="41"/>
    </row>
    <row r="39" spans="1:12">
      <c r="A39" s="33"/>
      <c r="B39" s="120" t="s">
        <v>28</v>
      </c>
      <c r="C39" s="34" t="s">
        <v>29</v>
      </c>
      <c r="D39" s="121">
        <v>2180</v>
      </c>
      <c r="E39" s="74">
        <v>18697</v>
      </c>
      <c r="F39" s="112">
        <v>4000</v>
      </c>
      <c r="G39" s="74">
        <v>18330</v>
      </c>
      <c r="H39" s="121">
        <v>4000</v>
      </c>
      <c r="I39" s="74">
        <v>18330</v>
      </c>
      <c r="J39" s="112">
        <v>4300</v>
      </c>
      <c r="K39" s="74">
        <f>21275+208+284</f>
        <v>21767</v>
      </c>
      <c r="L39" s="40">
        <f>SUM(J39:K39)</f>
        <v>26067</v>
      </c>
    </row>
    <row r="40" spans="1:12" ht="14.1" customHeight="1">
      <c r="A40" s="116"/>
      <c r="B40" s="101" t="s">
        <v>30</v>
      </c>
      <c r="C40" s="10" t="s">
        <v>31</v>
      </c>
      <c r="D40" s="68">
        <v>-5</v>
      </c>
      <c r="E40" s="69">
        <v>123</v>
      </c>
      <c r="F40" s="89">
        <v>200</v>
      </c>
      <c r="G40" s="69">
        <v>123</v>
      </c>
      <c r="H40" s="68">
        <v>200</v>
      </c>
      <c r="I40" s="69">
        <v>123</v>
      </c>
      <c r="J40" s="89">
        <v>200</v>
      </c>
      <c r="K40" s="69">
        <v>123</v>
      </c>
      <c r="L40" s="42">
        <f>SUM(J40:K40)</f>
        <v>323</v>
      </c>
    </row>
    <row r="41" spans="1:12" ht="14.1" customHeight="1">
      <c r="A41" s="116"/>
      <c r="B41" s="101" t="s">
        <v>32</v>
      </c>
      <c r="C41" s="10" t="s">
        <v>33</v>
      </c>
      <c r="D41" s="68">
        <v>392</v>
      </c>
      <c r="E41" s="69">
        <v>878</v>
      </c>
      <c r="F41" s="89">
        <v>1650</v>
      </c>
      <c r="G41" s="69">
        <v>521</v>
      </c>
      <c r="H41" s="68">
        <v>1650</v>
      </c>
      <c r="I41" s="69">
        <v>521</v>
      </c>
      <c r="J41" s="89">
        <v>1800</v>
      </c>
      <c r="K41" s="69">
        <v>521</v>
      </c>
      <c r="L41" s="42">
        <f>SUM(J41:K41)</f>
        <v>2321</v>
      </c>
    </row>
    <row r="42" spans="1:12" ht="14.1" customHeight="1">
      <c r="A42" s="116"/>
      <c r="B42" s="101" t="s">
        <v>19</v>
      </c>
      <c r="C42" s="10" t="s">
        <v>46</v>
      </c>
      <c r="D42" s="89">
        <v>2023</v>
      </c>
      <c r="E42" s="77">
        <v>0</v>
      </c>
      <c r="F42" s="89">
        <v>2500</v>
      </c>
      <c r="G42" s="77">
        <v>0</v>
      </c>
      <c r="H42" s="89">
        <v>2500</v>
      </c>
      <c r="I42" s="77">
        <v>0</v>
      </c>
      <c r="J42" s="62">
        <v>0</v>
      </c>
      <c r="K42" s="77">
        <v>0</v>
      </c>
      <c r="L42" s="77">
        <f>SUM(J42:K42)</f>
        <v>0</v>
      </c>
    </row>
    <row r="43" spans="1:12" ht="14.1" customHeight="1">
      <c r="A43" s="116" t="s">
        <v>14</v>
      </c>
      <c r="B43" s="11">
        <v>60</v>
      </c>
      <c r="C43" s="10" t="s">
        <v>27</v>
      </c>
      <c r="D43" s="84">
        <f t="shared" ref="D43:L43" si="2">SUM(D39:D42)</f>
        <v>4590</v>
      </c>
      <c r="E43" s="84">
        <f t="shared" si="2"/>
        <v>19698</v>
      </c>
      <c r="F43" s="85">
        <f t="shared" si="2"/>
        <v>8350</v>
      </c>
      <c r="G43" s="84">
        <f t="shared" si="2"/>
        <v>18974</v>
      </c>
      <c r="H43" s="84">
        <f t="shared" si="2"/>
        <v>8350</v>
      </c>
      <c r="I43" s="84">
        <f t="shared" si="2"/>
        <v>18974</v>
      </c>
      <c r="J43" s="85">
        <f t="shared" si="2"/>
        <v>6300</v>
      </c>
      <c r="K43" s="84">
        <f t="shared" si="2"/>
        <v>22411</v>
      </c>
      <c r="L43" s="84">
        <f t="shared" si="2"/>
        <v>28711</v>
      </c>
    </row>
    <row r="44" spans="1:12" ht="14.1" customHeight="1">
      <c r="A44" s="116" t="s">
        <v>14</v>
      </c>
      <c r="B44" s="28">
        <v>1E-3</v>
      </c>
      <c r="C44" s="12" t="s">
        <v>26</v>
      </c>
      <c r="D44" s="84">
        <f t="shared" ref="D44:L44" si="3">D43</f>
        <v>4590</v>
      </c>
      <c r="E44" s="84">
        <f t="shared" si="3"/>
        <v>19698</v>
      </c>
      <c r="F44" s="85">
        <f t="shared" si="3"/>
        <v>8350</v>
      </c>
      <c r="G44" s="84">
        <f t="shared" si="3"/>
        <v>18974</v>
      </c>
      <c r="H44" s="84">
        <f t="shared" si="3"/>
        <v>8350</v>
      </c>
      <c r="I44" s="84">
        <f t="shared" si="3"/>
        <v>18974</v>
      </c>
      <c r="J44" s="85">
        <f t="shared" si="3"/>
        <v>6300</v>
      </c>
      <c r="K44" s="84">
        <f t="shared" si="3"/>
        <v>22411</v>
      </c>
      <c r="L44" s="84">
        <f t="shared" si="3"/>
        <v>28711</v>
      </c>
    </row>
    <row r="45" spans="1:12" ht="14.1" customHeight="1">
      <c r="A45" s="116"/>
      <c r="B45" s="29"/>
      <c r="C45" s="12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4.1" customHeight="1">
      <c r="A46" s="116"/>
      <c r="B46" s="28">
        <v>3.0000000000000001E-3</v>
      </c>
      <c r="C46" s="12" t="s">
        <v>34</v>
      </c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25.5">
      <c r="A47" s="116"/>
      <c r="B47" s="11">
        <v>49</v>
      </c>
      <c r="C47" s="100" t="s">
        <v>137</v>
      </c>
      <c r="D47" s="62"/>
      <c r="E47" s="62"/>
      <c r="F47" s="62"/>
      <c r="G47" s="62"/>
      <c r="H47" s="62"/>
      <c r="I47" s="62"/>
      <c r="J47" s="89"/>
      <c r="K47" s="62"/>
      <c r="L47" s="89"/>
    </row>
    <row r="48" spans="1:12" ht="25.5">
      <c r="A48" s="11"/>
      <c r="B48" s="11">
        <v>61</v>
      </c>
      <c r="C48" s="10" t="s">
        <v>100</v>
      </c>
      <c r="D48" s="71"/>
      <c r="E48" s="63"/>
      <c r="F48" s="71"/>
      <c r="G48" s="71"/>
      <c r="H48" s="71"/>
      <c r="I48" s="71"/>
      <c r="J48" s="71"/>
      <c r="K48" s="71"/>
      <c r="L48" s="71"/>
    </row>
    <row r="49" spans="1:12">
      <c r="A49" s="11"/>
      <c r="B49" s="101" t="s">
        <v>138</v>
      </c>
      <c r="C49" s="119" t="s">
        <v>46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3">
        <v>1223</v>
      </c>
      <c r="K49" s="66">
        <v>0</v>
      </c>
      <c r="L49" s="63">
        <f>SUM(J49:K49)</f>
        <v>1223</v>
      </c>
    </row>
    <row r="50" spans="1:12" ht="25.5">
      <c r="A50" s="116" t="s">
        <v>14</v>
      </c>
      <c r="B50" s="11">
        <v>61</v>
      </c>
      <c r="C50" s="10" t="s">
        <v>100</v>
      </c>
      <c r="D50" s="79">
        <f t="shared" ref="D50:L50" si="4">D49</f>
        <v>0</v>
      </c>
      <c r="E50" s="79">
        <f t="shared" si="4"/>
        <v>0</v>
      </c>
      <c r="F50" s="79">
        <f t="shared" si="4"/>
        <v>0</v>
      </c>
      <c r="G50" s="79">
        <f t="shared" si="4"/>
        <v>0</v>
      </c>
      <c r="H50" s="79">
        <f t="shared" si="4"/>
        <v>0</v>
      </c>
      <c r="I50" s="79">
        <f t="shared" si="4"/>
        <v>0</v>
      </c>
      <c r="J50" s="85">
        <f t="shared" si="4"/>
        <v>1223</v>
      </c>
      <c r="K50" s="79">
        <f t="shared" si="4"/>
        <v>0</v>
      </c>
      <c r="L50" s="85">
        <f t="shared" si="4"/>
        <v>1223</v>
      </c>
    </row>
    <row r="51" spans="1:12">
      <c r="A51" s="116"/>
      <c r="B51" s="11"/>
      <c r="C51" s="10"/>
      <c r="D51" s="87"/>
      <c r="E51" s="87"/>
      <c r="F51" s="87"/>
      <c r="G51" s="87"/>
      <c r="H51" s="87"/>
      <c r="I51" s="87"/>
      <c r="J51" s="73"/>
      <c r="K51" s="87"/>
      <c r="L51" s="73"/>
    </row>
    <row r="52" spans="1:12" ht="25.5">
      <c r="A52" s="11"/>
      <c r="B52" s="11">
        <v>62</v>
      </c>
      <c r="C52" s="10" t="s">
        <v>141</v>
      </c>
      <c r="D52" s="71"/>
      <c r="E52" s="63"/>
      <c r="F52" s="71"/>
      <c r="G52" s="71"/>
      <c r="H52" s="71"/>
      <c r="I52" s="71"/>
      <c r="J52" s="71"/>
      <c r="K52" s="71"/>
      <c r="L52" s="71"/>
    </row>
    <row r="53" spans="1:12">
      <c r="A53" s="11"/>
      <c r="B53" s="101" t="s">
        <v>140</v>
      </c>
      <c r="C53" s="119" t="s">
        <v>46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3">
        <v>85700</v>
      </c>
      <c r="K53" s="66">
        <v>0</v>
      </c>
      <c r="L53" s="63">
        <f>SUM(J53:K53)</f>
        <v>85700</v>
      </c>
    </row>
    <row r="54" spans="1:12" ht="25.5">
      <c r="A54" s="116" t="s">
        <v>14</v>
      </c>
      <c r="B54" s="11">
        <v>62</v>
      </c>
      <c r="C54" s="10" t="s">
        <v>141</v>
      </c>
      <c r="D54" s="79">
        <f t="shared" ref="D54:L54" si="5">D53</f>
        <v>0</v>
      </c>
      <c r="E54" s="79">
        <f t="shared" si="5"/>
        <v>0</v>
      </c>
      <c r="F54" s="79">
        <f t="shared" si="5"/>
        <v>0</v>
      </c>
      <c r="G54" s="79">
        <f t="shared" si="5"/>
        <v>0</v>
      </c>
      <c r="H54" s="79">
        <f t="shared" si="5"/>
        <v>0</v>
      </c>
      <c r="I54" s="79">
        <f t="shared" si="5"/>
        <v>0</v>
      </c>
      <c r="J54" s="85">
        <f t="shared" si="5"/>
        <v>85700</v>
      </c>
      <c r="K54" s="79">
        <f t="shared" si="5"/>
        <v>0</v>
      </c>
      <c r="L54" s="85">
        <f t="shared" si="5"/>
        <v>85700</v>
      </c>
    </row>
    <row r="55" spans="1:12" ht="25.5">
      <c r="A55" s="116" t="s">
        <v>14</v>
      </c>
      <c r="B55" s="11">
        <v>49</v>
      </c>
      <c r="C55" s="100" t="s">
        <v>137</v>
      </c>
      <c r="D55" s="79">
        <f t="shared" ref="D55:L55" si="6">D54+D50</f>
        <v>0</v>
      </c>
      <c r="E55" s="79">
        <f t="shared" si="6"/>
        <v>0</v>
      </c>
      <c r="F55" s="79">
        <f t="shared" si="6"/>
        <v>0</v>
      </c>
      <c r="G55" s="79">
        <f t="shared" si="6"/>
        <v>0</v>
      </c>
      <c r="H55" s="79">
        <f t="shared" si="6"/>
        <v>0</v>
      </c>
      <c r="I55" s="79">
        <f t="shared" si="6"/>
        <v>0</v>
      </c>
      <c r="J55" s="85">
        <f t="shared" si="6"/>
        <v>86923</v>
      </c>
      <c r="K55" s="79">
        <f t="shared" si="6"/>
        <v>0</v>
      </c>
      <c r="L55" s="85">
        <f t="shared" si="6"/>
        <v>86923</v>
      </c>
    </row>
    <row r="56" spans="1:12" ht="14.1" customHeight="1">
      <c r="A56" s="116"/>
      <c r="B56" s="28"/>
      <c r="C56" s="12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4.1" customHeight="1">
      <c r="A57" s="116"/>
      <c r="B57" s="11">
        <v>61</v>
      </c>
      <c r="C57" s="10" t="s">
        <v>35</v>
      </c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4.1" customHeight="1">
      <c r="A58" s="116"/>
      <c r="B58" s="11">
        <v>45</v>
      </c>
      <c r="C58" s="10" t="s">
        <v>96</v>
      </c>
      <c r="D58" s="68"/>
      <c r="E58" s="68"/>
      <c r="F58" s="68"/>
      <c r="G58" s="68"/>
      <c r="H58" s="68"/>
      <c r="I58" s="68"/>
      <c r="J58" s="68"/>
      <c r="K58" s="68"/>
      <c r="L58" s="68"/>
    </row>
    <row r="59" spans="1:12" ht="14.1" customHeight="1">
      <c r="A59" s="116"/>
      <c r="B59" s="101" t="s">
        <v>47</v>
      </c>
      <c r="C59" s="10" t="s">
        <v>29</v>
      </c>
      <c r="D59" s="70">
        <v>4190</v>
      </c>
      <c r="E59" s="66">
        <v>0</v>
      </c>
      <c r="F59" s="64">
        <v>4500</v>
      </c>
      <c r="G59" s="66">
        <v>0</v>
      </c>
      <c r="H59" s="70">
        <v>4500</v>
      </c>
      <c r="I59" s="66">
        <v>0</v>
      </c>
      <c r="J59" s="64">
        <v>6000</v>
      </c>
      <c r="K59" s="66">
        <v>0</v>
      </c>
      <c r="L59" s="63">
        <f>SUM(J59:K59)</f>
        <v>6000</v>
      </c>
    </row>
    <row r="60" spans="1:12" ht="14.1" customHeight="1">
      <c r="A60" s="116"/>
      <c r="B60" s="101" t="s">
        <v>48</v>
      </c>
      <c r="C60" s="10" t="s">
        <v>49</v>
      </c>
      <c r="D60" s="82">
        <v>0</v>
      </c>
      <c r="E60" s="66">
        <v>0</v>
      </c>
      <c r="F60" s="82">
        <v>0</v>
      </c>
      <c r="G60" s="66">
        <v>0</v>
      </c>
      <c r="H60" s="82">
        <v>0</v>
      </c>
      <c r="I60" s="66">
        <v>0</v>
      </c>
      <c r="J60" s="64">
        <f>1+1700</f>
        <v>1701</v>
      </c>
      <c r="K60" s="66">
        <v>0</v>
      </c>
      <c r="L60" s="63">
        <f>SUM(J60:K60)</f>
        <v>1701</v>
      </c>
    </row>
    <row r="61" spans="1:12" ht="14.1" customHeight="1">
      <c r="A61" s="116" t="s">
        <v>14</v>
      </c>
      <c r="B61" s="11">
        <v>45</v>
      </c>
      <c r="C61" s="10" t="s">
        <v>96</v>
      </c>
      <c r="D61" s="85">
        <f t="shared" ref="D61:L61" si="7">SUM(D59:D60)</f>
        <v>4190</v>
      </c>
      <c r="E61" s="79">
        <f t="shared" si="7"/>
        <v>0</v>
      </c>
      <c r="F61" s="85">
        <f t="shared" si="7"/>
        <v>4500</v>
      </c>
      <c r="G61" s="79">
        <f t="shared" si="7"/>
        <v>0</v>
      </c>
      <c r="H61" s="85">
        <f t="shared" si="7"/>
        <v>4500</v>
      </c>
      <c r="I61" s="79">
        <f t="shared" si="7"/>
        <v>0</v>
      </c>
      <c r="J61" s="85">
        <f t="shared" si="7"/>
        <v>7701</v>
      </c>
      <c r="K61" s="79">
        <f t="shared" si="7"/>
        <v>0</v>
      </c>
      <c r="L61" s="85">
        <f t="shared" si="7"/>
        <v>7701</v>
      </c>
    </row>
    <row r="62" spans="1:12" ht="14.1" customHeight="1">
      <c r="A62" s="116"/>
      <c r="B62" s="11"/>
      <c r="C62" s="10"/>
      <c r="D62" s="71"/>
      <c r="E62" s="71"/>
      <c r="F62" s="71"/>
      <c r="G62" s="71"/>
      <c r="H62" s="71"/>
      <c r="I62" s="71"/>
      <c r="J62" s="71"/>
      <c r="K62" s="71"/>
      <c r="L62" s="71"/>
    </row>
    <row r="63" spans="1:12" ht="14.1" customHeight="1">
      <c r="A63" s="118"/>
      <c r="B63" s="11">
        <v>46</v>
      </c>
      <c r="C63" s="10" t="s">
        <v>97</v>
      </c>
      <c r="D63" s="70"/>
      <c r="E63" s="70"/>
      <c r="F63" s="70"/>
      <c r="G63" s="70"/>
      <c r="H63" s="70"/>
      <c r="I63" s="70"/>
      <c r="J63" s="70"/>
      <c r="K63" s="70"/>
      <c r="L63" s="70"/>
    </row>
    <row r="64" spans="1:12" ht="14.1" customHeight="1">
      <c r="A64" s="118"/>
      <c r="B64" s="101" t="s">
        <v>51</v>
      </c>
      <c r="C64" s="10" t="s">
        <v>29</v>
      </c>
      <c r="D64" s="70">
        <v>7879</v>
      </c>
      <c r="E64" s="63">
        <v>3304</v>
      </c>
      <c r="F64" s="64">
        <v>5000</v>
      </c>
      <c r="G64" s="63">
        <v>3268</v>
      </c>
      <c r="H64" s="70">
        <v>5000</v>
      </c>
      <c r="I64" s="63">
        <v>3268</v>
      </c>
      <c r="J64" s="64">
        <v>7100</v>
      </c>
      <c r="K64" s="63">
        <f>2387+1824</f>
        <v>4211</v>
      </c>
      <c r="L64" s="63">
        <f>SUM(J64:K64)</f>
        <v>11311</v>
      </c>
    </row>
    <row r="65" spans="1:12" ht="14.1" customHeight="1">
      <c r="A65" s="33" t="s">
        <v>14</v>
      </c>
      <c r="B65" s="114">
        <v>46</v>
      </c>
      <c r="C65" s="34" t="s">
        <v>97</v>
      </c>
      <c r="D65" s="85">
        <f t="shared" ref="D65:L65" si="8">SUM(D64:D64)</f>
        <v>7879</v>
      </c>
      <c r="E65" s="85">
        <f t="shared" si="8"/>
        <v>3304</v>
      </c>
      <c r="F65" s="85">
        <f t="shared" si="8"/>
        <v>5000</v>
      </c>
      <c r="G65" s="85">
        <f t="shared" si="8"/>
        <v>3268</v>
      </c>
      <c r="H65" s="85">
        <f t="shared" si="8"/>
        <v>5000</v>
      </c>
      <c r="I65" s="85">
        <f t="shared" si="8"/>
        <v>3268</v>
      </c>
      <c r="J65" s="85">
        <f t="shared" si="8"/>
        <v>7100</v>
      </c>
      <c r="K65" s="85">
        <f t="shared" si="8"/>
        <v>4211</v>
      </c>
      <c r="L65" s="85">
        <f t="shared" si="8"/>
        <v>11311</v>
      </c>
    </row>
    <row r="66" spans="1:12" ht="2.25" customHeight="1">
      <c r="A66" s="116"/>
      <c r="B66" s="11"/>
      <c r="C66" s="10"/>
      <c r="D66" s="71"/>
      <c r="E66" s="71"/>
      <c r="F66" s="71"/>
      <c r="G66" s="71"/>
      <c r="H66" s="71"/>
      <c r="I66" s="71"/>
      <c r="J66" s="71"/>
      <c r="K66" s="71"/>
      <c r="L66" s="71"/>
    </row>
    <row r="67" spans="1:12" ht="14.1" customHeight="1">
      <c r="A67" s="116"/>
      <c r="B67" s="11">
        <v>47</v>
      </c>
      <c r="C67" s="10" t="s">
        <v>98</v>
      </c>
      <c r="D67" s="68"/>
      <c r="E67" s="68"/>
      <c r="F67" s="68"/>
      <c r="G67" s="68"/>
      <c r="H67" s="68"/>
      <c r="I67" s="68"/>
      <c r="J67" s="68"/>
      <c r="K67" s="68"/>
      <c r="L67" s="68"/>
    </row>
    <row r="68" spans="1:12" ht="14.1" customHeight="1">
      <c r="A68" s="116"/>
      <c r="B68" s="101" t="s">
        <v>52</v>
      </c>
      <c r="C68" s="10" t="s">
        <v>29</v>
      </c>
      <c r="D68" s="69">
        <v>3600</v>
      </c>
      <c r="E68" s="65">
        <v>6838</v>
      </c>
      <c r="F68" s="89">
        <v>5000</v>
      </c>
      <c r="G68" s="65">
        <v>3369</v>
      </c>
      <c r="H68" s="68">
        <v>5000</v>
      </c>
      <c r="I68" s="65">
        <v>3369</v>
      </c>
      <c r="J68" s="89">
        <v>5000</v>
      </c>
      <c r="K68" s="65">
        <f>2887+516</f>
        <v>3403</v>
      </c>
      <c r="L68" s="65">
        <f>SUM(J68:K68)</f>
        <v>8403</v>
      </c>
    </row>
    <row r="69" spans="1:12" ht="14.1" customHeight="1">
      <c r="A69" s="116" t="s">
        <v>14</v>
      </c>
      <c r="B69" s="11">
        <v>47</v>
      </c>
      <c r="C69" s="10" t="s">
        <v>98</v>
      </c>
      <c r="D69" s="85">
        <f t="shared" ref="D69:L69" si="9">SUM(D68:D68)</f>
        <v>3600</v>
      </c>
      <c r="E69" s="85">
        <f t="shared" si="9"/>
        <v>6838</v>
      </c>
      <c r="F69" s="85">
        <f t="shared" si="9"/>
        <v>5000</v>
      </c>
      <c r="G69" s="85">
        <f t="shared" si="9"/>
        <v>3369</v>
      </c>
      <c r="H69" s="85">
        <f t="shared" si="9"/>
        <v>5000</v>
      </c>
      <c r="I69" s="85">
        <f t="shared" si="9"/>
        <v>3369</v>
      </c>
      <c r="J69" s="85">
        <f t="shared" si="9"/>
        <v>5000</v>
      </c>
      <c r="K69" s="85">
        <f t="shared" si="9"/>
        <v>3403</v>
      </c>
      <c r="L69" s="85">
        <f t="shared" si="9"/>
        <v>8403</v>
      </c>
    </row>
    <row r="70" spans="1:12" ht="14.1" customHeight="1">
      <c r="A70" s="116"/>
      <c r="B70" s="11"/>
      <c r="C70" s="10"/>
      <c r="D70" s="71"/>
      <c r="E70" s="71"/>
      <c r="F70" s="71"/>
      <c r="G70" s="71"/>
      <c r="H70" s="71"/>
      <c r="I70" s="71"/>
      <c r="J70" s="71"/>
      <c r="K70" s="71"/>
      <c r="L70" s="71"/>
    </row>
    <row r="71" spans="1:12" ht="14.1" customHeight="1">
      <c r="A71" s="116"/>
      <c r="B71" s="11">
        <v>48</v>
      </c>
      <c r="C71" s="10" t="s">
        <v>99</v>
      </c>
      <c r="D71" s="68"/>
      <c r="E71" s="68"/>
      <c r="F71" s="68"/>
      <c r="G71" s="68"/>
      <c r="H71" s="68"/>
      <c r="I71" s="68"/>
      <c r="J71" s="68"/>
      <c r="K71" s="68"/>
      <c r="L71" s="68"/>
    </row>
    <row r="72" spans="1:12" ht="14.1" customHeight="1">
      <c r="A72" s="116"/>
      <c r="B72" s="101" t="s">
        <v>53</v>
      </c>
      <c r="C72" s="10" t="s">
        <v>29</v>
      </c>
      <c r="D72" s="70">
        <v>6492</v>
      </c>
      <c r="E72" s="63">
        <v>2262</v>
      </c>
      <c r="F72" s="64">
        <v>5000</v>
      </c>
      <c r="G72" s="63">
        <v>1957</v>
      </c>
      <c r="H72" s="70">
        <v>5000</v>
      </c>
      <c r="I72" s="63">
        <v>1957</v>
      </c>
      <c r="J72" s="89">
        <v>5000</v>
      </c>
      <c r="K72" s="63">
        <f>1969+432</f>
        <v>2401</v>
      </c>
      <c r="L72" s="63">
        <f>SUM(J72:K72)</f>
        <v>7401</v>
      </c>
    </row>
    <row r="73" spans="1:12" ht="14.1" customHeight="1">
      <c r="A73" s="116" t="s">
        <v>14</v>
      </c>
      <c r="B73" s="11">
        <v>48</v>
      </c>
      <c r="C73" s="10" t="s">
        <v>99</v>
      </c>
      <c r="D73" s="85">
        <f t="shared" ref="D73:L73" si="10">SUM(D72:D72)</f>
        <v>6492</v>
      </c>
      <c r="E73" s="85">
        <f t="shared" si="10"/>
        <v>2262</v>
      </c>
      <c r="F73" s="85">
        <f t="shared" si="10"/>
        <v>5000</v>
      </c>
      <c r="G73" s="85">
        <f t="shared" si="10"/>
        <v>1957</v>
      </c>
      <c r="H73" s="85">
        <f t="shared" si="10"/>
        <v>5000</v>
      </c>
      <c r="I73" s="85">
        <f t="shared" si="10"/>
        <v>1957</v>
      </c>
      <c r="J73" s="85">
        <f t="shared" si="10"/>
        <v>5000</v>
      </c>
      <c r="K73" s="85">
        <f t="shared" si="10"/>
        <v>2401</v>
      </c>
      <c r="L73" s="85">
        <f t="shared" si="10"/>
        <v>7401</v>
      </c>
    </row>
    <row r="74" spans="1:12" ht="14.1" customHeight="1">
      <c r="A74" s="116"/>
      <c r="B74" s="11"/>
      <c r="C74" s="10"/>
      <c r="D74" s="72"/>
      <c r="E74" s="73"/>
      <c r="F74" s="72"/>
      <c r="G74" s="72"/>
      <c r="H74" s="72"/>
      <c r="I74" s="72"/>
      <c r="J74" s="72"/>
      <c r="K74" s="72"/>
      <c r="L74" s="72"/>
    </row>
    <row r="75" spans="1:12" ht="25.5">
      <c r="A75" s="116"/>
      <c r="B75" s="11">
        <v>60</v>
      </c>
      <c r="C75" s="10" t="s">
        <v>36</v>
      </c>
      <c r="D75" s="70"/>
      <c r="E75" s="70"/>
      <c r="F75" s="70"/>
      <c r="G75" s="70"/>
      <c r="H75" s="70"/>
      <c r="I75" s="70"/>
      <c r="J75" s="70"/>
      <c r="K75" s="70"/>
      <c r="L75" s="70"/>
    </row>
    <row r="76" spans="1:12" ht="14.1" customHeight="1">
      <c r="A76" s="116"/>
      <c r="B76" s="101" t="s">
        <v>37</v>
      </c>
      <c r="C76" s="10" t="s">
        <v>29</v>
      </c>
      <c r="D76" s="70">
        <v>5994</v>
      </c>
      <c r="E76" s="71">
        <v>29379</v>
      </c>
      <c r="F76" s="64">
        <v>7500</v>
      </c>
      <c r="G76" s="71">
        <v>33371</v>
      </c>
      <c r="H76" s="70">
        <v>7500</v>
      </c>
      <c r="I76" s="71">
        <v>33371</v>
      </c>
      <c r="J76" s="64">
        <v>8000</v>
      </c>
      <c r="K76" s="71">
        <f>36752+1440</f>
        <v>38192</v>
      </c>
      <c r="L76" s="71">
        <f t="shared" ref="L76:L83" si="11">SUM(J76:K76)</f>
        <v>46192</v>
      </c>
    </row>
    <row r="77" spans="1:12" ht="14.1" customHeight="1">
      <c r="A77" s="116"/>
      <c r="B77" s="101" t="s">
        <v>38</v>
      </c>
      <c r="C77" s="10" t="s">
        <v>39</v>
      </c>
      <c r="D77" s="70">
        <v>2213</v>
      </c>
      <c r="E77" s="82">
        <v>0</v>
      </c>
      <c r="F77" s="64">
        <v>2700</v>
      </c>
      <c r="G77" s="66">
        <v>0</v>
      </c>
      <c r="H77" s="70">
        <v>2700</v>
      </c>
      <c r="I77" s="66">
        <v>0</v>
      </c>
      <c r="J77" s="64">
        <v>3200</v>
      </c>
      <c r="K77" s="66">
        <v>0</v>
      </c>
      <c r="L77" s="63">
        <f t="shared" si="11"/>
        <v>3200</v>
      </c>
    </row>
    <row r="78" spans="1:12" ht="14.1" customHeight="1">
      <c r="A78" s="116"/>
      <c r="B78" s="101" t="s">
        <v>40</v>
      </c>
      <c r="C78" s="10" t="s">
        <v>31</v>
      </c>
      <c r="D78" s="82">
        <v>0</v>
      </c>
      <c r="E78" s="63">
        <v>73</v>
      </c>
      <c r="F78" s="64">
        <v>100</v>
      </c>
      <c r="G78" s="71">
        <v>74</v>
      </c>
      <c r="H78" s="64">
        <v>100</v>
      </c>
      <c r="I78" s="71">
        <v>74</v>
      </c>
      <c r="J78" s="64">
        <v>100</v>
      </c>
      <c r="K78" s="71">
        <v>74</v>
      </c>
      <c r="L78" s="71">
        <f t="shared" si="11"/>
        <v>174</v>
      </c>
    </row>
    <row r="79" spans="1:12" ht="14.1" customHeight="1">
      <c r="A79" s="118"/>
      <c r="B79" s="101" t="s">
        <v>41</v>
      </c>
      <c r="C79" s="10" t="s">
        <v>33</v>
      </c>
      <c r="D79" s="64">
        <v>2044</v>
      </c>
      <c r="E79" s="71">
        <v>1124</v>
      </c>
      <c r="F79" s="64">
        <v>400</v>
      </c>
      <c r="G79" s="71">
        <v>1155</v>
      </c>
      <c r="H79" s="70">
        <v>400</v>
      </c>
      <c r="I79" s="71">
        <v>1155</v>
      </c>
      <c r="J79" s="64">
        <v>399</v>
      </c>
      <c r="K79" s="71">
        <v>1155</v>
      </c>
      <c r="L79" s="71">
        <f t="shared" si="11"/>
        <v>1554</v>
      </c>
    </row>
    <row r="80" spans="1:12" ht="14.1" customHeight="1">
      <c r="A80" s="116"/>
      <c r="B80" s="101" t="s">
        <v>42</v>
      </c>
      <c r="C80" s="10" t="s">
        <v>102</v>
      </c>
      <c r="D80" s="82">
        <v>0</v>
      </c>
      <c r="E80" s="71">
        <v>1630</v>
      </c>
      <c r="F80" s="82">
        <v>0</v>
      </c>
      <c r="G80" s="71">
        <v>1650</v>
      </c>
      <c r="H80" s="82">
        <v>0</v>
      </c>
      <c r="I80" s="71">
        <v>1650</v>
      </c>
      <c r="J80" s="82">
        <v>0</v>
      </c>
      <c r="K80" s="71">
        <v>2050</v>
      </c>
      <c r="L80" s="71">
        <f t="shared" si="11"/>
        <v>2050</v>
      </c>
    </row>
    <row r="81" spans="1:12">
      <c r="A81" s="116"/>
      <c r="B81" s="101" t="s">
        <v>43</v>
      </c>
      <c r="C81" s="10" t="s">
        <v>54</v>
      </c>
      <c r="D81" s="66">
        <v>0</v>
      </c>
      <c r="E81" s="71">
        <v>45</v>
      </c>
      <c r="F81" s="82">
        <v>0</v>
      </c>
      <c r="G81" s="71">
        <v>45</v>
      </c>
      <c r="H81" s="82">
        <v>0</v>
      </c>
      <c r="I81" s="71">
        <v>45</v>
      </c>
      <c r="J81" s="82">
        <v>0</v>
      </c>
      <c r="K81" s="71">
        <v>45</v>
      </c>
      <c r="L81" s="71">
        <f t="shared" si="11"/>
        <v>45</v>
      </c>
    </row>
    <row r="82" spans="1:12">
      <c r="A82" s="116"/>
      <c r="B82" s="101" t="s">
        <v>44</v>
      </c>
      <c r="C82" s="10" t="s">
        <v>45</v>
      </c>
      <c r="D82" s="70">
        <v>11696</v>
      </c>
      <c r="E82" s="66">
        <v>0</v>
      </c>
      <c r="F82" s="64">
        <v>11000</v>
      </c>
      <c r="G82" s="82">
        <v>0</v>
      </c>
      <c r="H82" s="70">
        <v>11000</v>
      </c>
      <c r="I82" s="82">
        <v>0</v>
      </c>
      <c r="J82" s="64">
        <f>12700-1700</f>
        <v>11000</v>
      </c>
      <c r="K82" s="82">
        <v>0</v>
      </c>
      <c r="L82" s="63">
        <f t="shared" si="11"/>
        <v>11000</v>
      </c>
    </row>
    <row r="83" spans="1:12">
      <c r="A83" s="116"/>
      <c r="B83" s="101" t="s">
        <v>124</v>
      </c>
      <c r="C83" s="10" t="s">
        <v>125</v>
      </c>
      <c r="D83" s="112">
        <v>489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f t="shared" si="11"/>
        <v>0</v>
      </c>
    </row>
    <row r="84" spans="1:12" ht="25.5">
      <c r="A84" s="116" t="s">
        <v>14</v>
      </c>
      <c r="B84" s="11">
        <v>60</v>
      </c>
      <c r="C84" s="10" t="s">
        <v>36</v>
      </c>
      <c r="D84" s="83">
        <f t="shared" ref="D84:L84" si="12">SUM(D76:D83)</f>
        <v>22436</v>
      </c>
      <c r="E84" s="83">
        <f t="shared" si="12"/>
        <v>32251</v>
      </c>
      <c r="F84" s="83">
        <f t="shared" si="12"/>
        <v>21700</v>
      </c>
      <c r="G84" s="83">
        <f t="shared" si="12"/>
        <v>36295</v>
      </c>
      <c r="H84" s="83">
        <f t="shared" si="12"/>
        <v>21700</v>
      </c>
      <c r="I84" s="83">
        <f t="shared" si="12"/>
        <v>36295</v>
      </c>
      <c r="J84" s="83">
        <f t="shared" si="12"/>
        <v>22699</v>
      </c>
      <c r="K84" s="83">
        <f t="shared" si="12"/>
        <v>41516</v>
      </c>
      <c r="L84" s="83">
        <f t="shared" si="12"/>
        <v>64215</v>
      </c>
    </row>
    <row r="85" spans="1:12">
      <c r="A85" s="116"/>
      <c r="B85" s="11"/>
      <c r="C85" s="10"/>
      <c r="D85" s="71"/>
      <c r="E85" s="63"/>
      <c r="F85" s="71"/>
      <c r="G85" s="71"/>
      <c r="H85" s="71"/>
      <c r="I85" s="71"/>
      <c r="J85" s="71"/>
      <c r="K85" s="71"/>
      <c r="L85" s="71"/>
    </row>
    <row r="86" spans="1:12" ht="25.5">
      <c r="A86" s="11"/>
      <c r="B86" s="11">
        <v>61</v>
      </c>
      <c r="C86" s="10" t="s">
        <v>100</v>
      </c>
      <c r="D86" s="71"/>
      <c r="E86" s="63"/>
      <c r="F86" s="71"/>
      <c r="G86" s="71"/>
      <c r="H86" s="71"/>
      <c r="I86" s="71"/>
      <c r="J86" s="71"/>
      <c r="K86" s="71"/>
      <c r="L86" s="71"/>
    </row>
    <row r="87" spans="1:12">
      <c r="A87" s="11"/>
      <c r="B87" s="101" t="s">
        <v>101</v>
      </c>
      <c r="C87" s="119" t="s">
        <v>46</v>
      </c>
      <c r="D87" s="63">
        <v>877</v>
      </c>
      <c r="E87" s="66">
        <v>0</v>
      </c>
      <c r="F87" s="83">
        <v>1223</v>
      </c>
      <c r="G87" s="66">
        <v>0</v>
      </c>
      <c r="H87" s="63">
        <v>1223</v>
      </c>
      <c r="I87" s="66">
        <v>0</v>
      </c>
      <c r="J87" s="67">
        <v>0</v>
      </c>
      <c r="K87" s="66">
        <v>0</v>
      </c>
      <c r="L87" s="66">
        <f>SUM(J87:K87)</f>
        <v>0</v>
      </c>
    </row>
    <row r="88" spans="1:12" ht="25.5">
      <c r="A88" s="116" t="s">
        <v>14</v>
      </c>
      <c r="B88" s="11">
        <v>61</v>
      </c>
      <c r="C88" s="10" t="s">
        <v>100</v>
      </c>
      <c r="D88" s="85">
        <f t="shared" ref="D88:L88" si="13">D87</f>
        <v>877</v>
      </c>
      <c r="E88" s="79">
        <f t="shared" si="13"/>
        <v>0</v>
      </c>
      <c r="F88" s="85">
        <f t="shared" si="13"/>
        <v>1223</v>
      </c>
      <c r="G88" s="79">
        <f t="shared" si="13"/>
        <v>0</v>
      </c>
      <c r="H88" s="85">
        <f t="shared" si="13"/>
        <v>1223</v>
      </c>
      <c r="I88" s="79">
        <f t="shared" si="13"/>
        <v>0</v>
      </c>
      <c r="J88" s="79">
        <f t="shared" si="13"/>
        <v>0</v>
      </c>
      <c r="K88" s="79">
        <f t="shared" si="13"/>
        <v>0</v>
      </c>
      <c r="L88" s="79">
        <f t="shared" si="13"/>
        <v>0</v>
      </c>
    </row>
    <row r="89" spans="1:12">
      <c r="A89" s="116" t="s">
        <v>14</v>
      </c>
      <c r="B89" s="11">
        <v>61</v>
      </c>
      <c r="C89" s="10" t="s">
        <v>35</v>
      </c>
      <c r="D89" s="84">
        <f t="shared" ref="D89:L89" si="14">D88+D73+D69+D65+D61+D84</f>
        <v>45474</v>
      </c>
      <c r="E89" s="84">
        <f t="shared" si="14"/>
        <v>44655</v>
      </c>
      <c r="F89" s="84">
        <f t="shared" si="14"/>
        <v>42423</v>
      </c>
      <c r="G89" s="84">
        <f t="shared" si="14"/>
        <v>44889</v>
      </c>
      <c r="H89" s="84">
        <f t="shared" si="14"/>
        <v>42423</v>
      </c>
      <c r="I89" s="84">
        <f t="shared" si="14"/>
        <v>44889</v>
      </c>
      <c r="J89" s="85">
        <f t="shared" si="14"/>
        <v>47500</v>
      </c>
      <c r="K89" s="84">
        <f t="shared" si="14"/>
        <v>51531</v>
      </c>
      <c r="L89" s="84">
        <f t="shared" si="14"/>
        <v>99031</v>
      </c>
    </row>
    <row r="90" spans="1:12">
      <c r="A90" s="116"/>
      <c r="B90" s="11"/>
      <c r="C90" s="10"/>
      <c r="D90" s="87"/>
      <c r="E90" s="87"/>
      <c r="F90" s="73"/>
      <c r="G90" s="87"/>
      <c r="H90" s="73"/>
      <c r="I90" s="87"/>
      <c r="J90" s="73"/>
      <c r="K90" s="87"/>
      <c r="L90" s="73"/>
    </row>
    <row r="91" spans="1:12" ht="25.5">
      <c r="A91" s="116"/>
      <c r="B91" s="11">
        <v>62</v>
      </c>
      <c r="C91" s="100" t="s">
        <v>118</v>
      </c>
      <c r="D91" s="66"/>
      <c r="E91" s="66"/>
      <c r="F91" s="63"/>
      <c r="G91" s="66"/>
      <c r="H91" s="97"/>
      <c r="I91" s="66"/>
      <c r="J91" s="63"/>
      <c r="K91" s="66"/>
      <c r="L91" s="63"/>
    </row>
    <row r="92" spans="1:12">
      <c r="A92" s="11" t="s">
        <v>144</v>
      </c>
      <c r="B92" s="11" t="s">
        <v>119</v>
      </c>
      <c r="C92" s="10" t="s">
        <v>46</v>
      </c>
      <c r="D92" s="83">
        <v>1100</v>
      </c>
      <c r="E92" s="67">
        <v>0</v>
      </c>
      <c r="F92" s="83">
        <v>1500</v>
      </c>
      <c r="G92" s="67">
        <v>0</v>
      </c>
      <c r="H92" s="83">
        <v>11514</v>
      </c>
      <c r="I92" s="67">
        <v>0</v>
      </c>
      <c r="J92" s="83">
        <f>2247+1000</f>
        <v>3247</v>
      </c>
      <c r="K92" s="67">
        <v>0</v>
      </c>
      <c r="L92" s="83">
        <f>SUM(J92:K92)</f>
        <v>3247</v>
      </c>
    </row>
    <row r="93" spans="1:12" ht="25.5">
      <c r="A93" s="33" t="s">
        <v>14</v>
      </c>
      <c r="B93" s="114">
        <v>62</v>
      </c>
      <c r="C93" s="115" t="s">
        <v>118</v>
      </c>
      <c r="D93" s="107">
        <f t="shared" ref="D93:L93" si="15">D92</f>
        <v>1100</v>
      </c>
      <c r="E93" s="86">
        <f t="shared" si="15"/>
        <v>0</v>
      </c>
      <c r="F93" s="107">
        <f t="shared" si="15"/>
        <v>1500</v>
      </c>
      <c r="G93" s="86">
        <f t="shared" si="15"/>
        <v>0</v>
      </c>
      <c r="H93" s="122">
        <f t="shared" si="15"/>
        <v>11514</v>
      </c>
      <c r="I93" s="86">
        <f t="shared" si="15"/>
        <v>0</v>
      </c>
      <c r="J93" s="107">
        <f t="shared" si="15"/>
        <v>3247</v>
      </c>
      <c r="K93" s="86">
        <f t="shared" si="15"/>
        <v>0</v>
      </c>
      <c r="L93" s="107">
        <f t="shared" si="15"/>
        <v>3247</v>
      </c>
    </row>
    <row r="94" spans="1:12" ht="2.25" customHeight="1">
      <c r="A94" s="116"/>
      <c r="B94" s="11"/>
      <c r="C94" s="100"/>
      <c r="D94" s="89"/>
      <c r="E94" s="62"/>
      <c r="F94" s="89"/>
      <c r="G94" s="62"/>
      <c r="I94" s="62"/>
      <c r="J94" s="62"/>
      <c r="K94" s="62"/>
      <c r="L94" s="62"/>
    </row>
    <row r="95" spans="1:12" ht="25.5">
      <c r="A95" s="116"/>
      <c r="B95" s="11">
        <v>63</v>
      </c>
      <c r="C95" s="100" t="s">
        <v>143</v>
      </c>
      <c r="D95" s="89"/>
      <c r="E95" s="62"/>
      <c r="F95" s="89"/>
      <c r="G95" s="62"/>
      <c r="I95" s="62"/>
      <c r="J95" s="62"/>
      <c r="K95" s="62"/>
      <c r="L95" s="62"/>
    </row>
    <row r="96" spans="1:12">
      <c r="A96" s="116"/>
      <c r="B96" s="11" t="s">
        <v>132</v>
      </c>
      <c r="C96" s="10" t="s">
        <v>46</v>
      </c>
      <c r="D96" s="67">
        <v>0</v>
      </c>
      <c r="E96" s="67">
        <v>0</v>
      </c>
      <c r="F96" s="83">
        <v>4955</v>
      </c>
      <c r="G96" s="67">
        <v>0</v>
      </c>
      <c r="H96" s="83">
        <v>4955</v>
      </c>
      <c r="I96" s="67">
        <v>0</v>
      </c>
      <c r="J96" s="83">
        <v>17712</v>
      </c>
      <c r="K96" s="67">
        <v>0</v>
      </c>
      <c r="L96" s="83">
        <f>SUM(J96:K96)</f>
        <v>17712</v>
      </c>
    </row>
    <row r="97" spans="1:12" ht="25.5">
      <c r="A97" s="116" t="s">
        <v>14</v>
      </c>
      <c r="B97" s="11">
        <v>63</v>
      </c>
      <c r="C97" s="100" t="s">
        <v>143</v>
      </c>
      <c r="D97" s="86">
        <f t="shared" ref="D97:L97" si="16">D96</f>
        <v>0</v>
      </c>
      <c r="E97" s="86">
        <f t="shared" si="16"/>
        <v>0</v>
      </c>
      <c r="F97" s="107">
        <f t="shared" si="16"/>
        <v>4955</v>
      </c>
      <c r="G97" s="86">
        <f t="shared" si="16"/>
        <v>0</v>
      </c>
      <c r="H97" s="107">
        <f t="shared" si="16"/>
        <v>4955</v>
      </c>
      <c r="I97" s="86">
        <f t="shared" si="16"/>
        <v>0</v>
      </c>
      <c r="J97" s="107">
        <f t="shared" si="16"/>
        <v>17712</v>
      </c>
      <c r="K97" s="86">
        <f t="shared" si="16"/>
        <v>0</v>
      </c>
      <c r="L97" s="107">
        <f t="shared" si="16"/>
        <v>17712</v>
      </c>
    </row>
    <row r="98" spans="1:12">
      <c r="A98" s="116"/>
      <c r="B98" s="11"/>
      <c r="C98" s="100"/>
      <c r="D98" s="62"/>
      <c r="E98" s="62"/>
      <c r="F98" s="62"/>
      <c r="G98" s="62"/>
      <c r="H98" s="103"/>
      <c r="I98" s="62"/>
      <c r="J98" s="62"/>
      <c r="K98" s="62"/>
      <c r="L98" s="62"/>
    </row>
    <row r="99" spans="1:12" ht="25.5">
      <c r="A99" s="116"/>
      <c r="B99" s="11">
        <v>64</v>
      </c>
      <c r="C99" s="100" t="s">
        <v>139</v>
      </c>
      <c r="D99" s="82"/>
      <c r="E99" s="82"/>
      <c r="F99" s="82"/>
      <c r="G99" s="82"/>
      <c r="H99" s="113"/>
      <c r="I99" s="82"/>
      <c r="J99" s="82"/>
      <c r="K99" s="82"/>
      <c r="L99" s="82"/>
    </row>
    <row r="100" spans="1:12">
      <c r="A100" s="11" t="s">
        <v>145</v>
      </c>
      <c r="B100" s="11" t="s">
        <v>133</v>
      </c>
      <c r="C100" s="10" t="s">
        <v>46</v>
      </c>
      <c r="D100" s="67">
        <v>0</v>
      </c>
      <c r="E100" s="67">
        <v>0</v>
      </c>
      <c r="F100" s="83">
        <v>886</v>
      </c>
      <c r="G100" s="67">
        <v>0</v>
      </c>
      <c r="H100" s="83">
        <v>886</v>
      </c>
      <c r="I100" s="67">
        <v>0</v>
      </c>
      <c r="J100" s="83">
        <f>14041+500</f>
        <v>14541</v>
      </c>
      <c r="K100" s="67">
        <v>0</v>
      </c>
      <c r="L100" s="83">
        <f>SUM(J100:K100)</f>
        <v>14541</v>
      </c>
    </row>
    <row r="101" spans="1:12" ht="25.5">
      <c r="A101" s="118" t="s">
        <v>14</v>
      </c>
      <c r="B101" s="11">
        <v>64</v>
      </c>
      <c r="C101" s="100" t="s">
        <v>139</v>
      </c>
      <c r="D101" s="78">
        <f t="shared" ref="D101:L101" si="17">D100</f>
        <v>0</v>
      </c>
      <c r="E101" s="78">
        <f t="shared" si="17"/>
        <v>0</v>
      </c>
      <c r="F101" s="112">
        <f t="shared" si="17"/>
        <v>886</v>
      </c>
      <c r="G101" s="78">
        <f t="shared" si="17"/>
        <v>0</v>
      </c>
      <c r="H101" s="112">
        <f t="shared" si="17"/>
        <v>886</v>
      </c>
      <c r="I101" s="78">
        <f t="shared" si="17"/>
        <v>0</v>
      </c>
      <c r="J101" s="112">
        <f t="shared" si="17"/>
        <v>14541</v>
      </c>
      <c r="K101" s="78">
        <f t="shared" si="17"/>
        <v>0</v>
      </c>
      <c r="L101" s="112">
        <f t="shared" si="17"/>
        <v>14541</v>
      </c>
    </row>
    <row r="102" spans="1:12">
      <c r="A102" s="118" t="s">
        <v>14</v>
      </c>
      <c r="B102" s="28">
        <v>3.0000000000000001E-3</v>
      </c>
      <c r="C102" s="12" t="s">
        <v>34</v>
      </c>
      <c r="D102" s="84">
        <f t="shared" ref="D102:L102" si="18">D89+D93+D97+D101+D55</f>
        <v>46574</v>
      </c>
      <c r="E102" s="84">
        <f t="shared" si="18"/>
        <v>44655</v>
      </c>
      <c r="F102" s="84">
        <f t="shared" si="18"/>
        <v>49764</v>
      </c>
      <c r="G102" s="84">
        <f t="shared" si="18"/>
        <v>44889</v>
      </c>
      <c r="H102" s="84">
        <f t="shared" si="18"/>
        <v>59778</v>
      </c>
      <c r="I102" s="84">
        <f t="shared" si="18"/>
        <v>44889</v>
      </c>
      <c r="J102" s="84">
        <f t="shared" si="18"/>
        <v>169923</v>
      </c>
      <c r="K102" s="84">
        <f t="shared" si="18"/>
        <v>51531</v>
      </c>
      <c r="L102" s="84">
        <f t="shared" si="18"/>
        <v>221454</v>
      </c>
    </row>
    <row r="103" spans="1:12">
      <c r="A103" s="118"/>
      <c r="B103" s="29"/>
      <c r="C103" s="12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1:12">
      <c r="A104" s="116"/>
      <c r="B104" s="28">
        <v>0.10199999999999999</v>
      </c>
      <c r="C104" s="12" t="s">
        <v>64</v>
      </c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1:12">
      <c r="A105" s="116"/>
      <c r="B105" s="11">
        <v>65</v>
      </c>
      <c r="C105" s="10" t="s">
        <v>55</v>
      </c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1:12">
      <c r="A106" s="116"/>
      <c r="B106" s="101" t="s">
        <v>56</v>
      </c>
      <c r="C106" s="10" t="s">
        <v>29</v>
      </c>
      <c r="D106" s="82">
        <v>0</v>
      </c>
      <c r="E106" s="63">
        <v>2151</v>
      </c>
      <c r="F106" s="82">
        <v>0</v>
      </c>
      <c r="G106" s="71">
        <v>2299</v>
      </c>
      <c r="H106" s="82">
        <v>0</v>
      </c>
      <c r="I106" s="71">
        <v>2299</v>
      </c>
      <c r="J106" s="82">
        <v>0</v>
      </c>
      <c r="K106" s="71">
        <v>3032</v>
      </c>
      <c r="L106" s="71">
        <f>SUM(J106:K106)</f>
        <v>3032</v>
      </c>
    </row>
    <row r="107" spans="1:12">
      <c r="A107" s="116"/>
      <c r="B107" s="101" t="s">
        <v>57</v>
      </c>
      <c r="C107" s="10" t="s">
        <v>33</v>
      </c>
      <c r="D107" s="62">
        <v>0</v>
      </c>
      <c r="E107" s="64">
        <v>15</v>
      </c>
      <c r="F107" s="62">
        <v>0</v>
      </c>
      <c r="G107" s="69">
        <v>15</v>
      </c>
      <c r="H107" s="62">
        <v>0</v>
      </c>
      <c r="I107" s="69">
        <v>15</v>
      </c>
      <c r="J107" s="62">
        <v>0</v>
      </c>
      <c r="K107" s="69">
        <v>15</v>
      </c>
      <c r="L107" s="69">
        <f>SUM(J107:K107)</f>
        <v>15</v>
      </c>
    </row>
    <row r="108" spans="1:12">
      <c r="A108" s="116"/>
      <c r="B108" s="101" t="s">
        <v>58</v>
      </c>
      <c r="C108" s="10" t="s">
        <v>102</v>
      </c>
      <c r="D108" s="82">
        <v>0</v>
      </c>
      <c r="E108" s="69">
        <v>56</v>
      </c>
      <c r="F108" s="82">
        <v>0</v>
      </c>
      <c r="G108" s="69">
        <v>57</v>
      </c>
      <c r="H108" s="82">
        <v>0</v>
      </c>
      <c r="I108" s="71">
        <v>57</v>
      </c>
      <c r="J108" s="82">
        <v>0</v>
      </c>
      <c r="K108" s="69">
        <v>57</v>
      </c>
      <c r="L108" s="71">
        <f>SUM(J108:K108)</f>
        <v>57</v>
      </c>
    </row>
    <row r="109" spans="1:12">
      <c r="A109" s="116"/>
      <c r="B109" s="101" t="s">
        <v>59</v>
      </c>
      <c r="C109" s="10" t="s">
        <v>54</v>
      </c>
      <c r="D109" s="82">
        <v>0</v>
      </c>
      <c r="E109" s="63">
        <v>10</v>
      </c>
      <c r="F109" s="82">
        <v>0</v>
      </c>
      <c r="G109" s="71">
        <v>10</v>
      </c>
      <c r="H109" s="82">
        <v>0</v>
      </c>
      <c r="I109" s="71">
        <v>10</v>
      </c>
      <c r="J109" s="82">
        <v>0</v>
      </c>
      <c r="K109" s="71">
        <v>10</v>
      </c>
      <c r="L109" s="71">
        <f>SUM(J109:K109)</f>
        <v>10</v>
      </c>
    </row>
    <row r="110" spans="1:12">
      <c r="A110" s="116"/>
      <c r="B110" s="101" t="s">
        <v>60</v>
      </c>
      <c r="C110" s="10" t="s">
        <v>50</v>
      </c>
      <c r="D110" s="78">
        <v>0</v>
      </c>
      <c r="E110" s="71">
        <v>34</v>
      </c>
      <c r="F110" s="78">
        <v>0</v>
      </c>
      <c r="G110" s="74">
        <v>35</v>
      </c>
      <c r="H110" s="78">
        <v>0</v>
      </c>
      <c r="I110" s="74">
        <v>35</v>
      </c>
      <c r="J110" s="78">
        <v>0</v>
      </c>
      <c r="K110" s="74">
        <v>35</v>
      </c>
      <c r="L110" s="74">
        <f>SUM(J110:K110)</f>
        <v>35</v>
      </c>
    </row>
    <row r="111" spans="1:12">
      <c r="A111" s="116" t="s">
        <v>14</v>
      </c>
      <c r="B111" s="11">
        <v>65</v>
      </c>
      <c r="C111" s="10" t="s">
        <v>55</v>
      </c>
      <c r="D111" s="79">
        <f t="shared" ref="D111:L111" si="19">SUM(D106:D110)</f>
        <v>0</v>
      </c>
      <c r="E111" s="84">
        <f t="shared" si="19"/>
        <v>2266</v>
      </c>
      <c r="F111" s="79">
        <f t="shared" si="19"/>
        <v>0</v>
      </c>
      <c r="G111" s="84">
        <f t="shared" si="19"/>
        <v>2416</v>
      </c>
      <c r="H111" s="79">
        <f t="shared" si="19"/>
        <v>0</v>
      </c>
      <c r="I111" s="84">
        <f t="shared" si="19"/>
        <v>2416</v>
      </c>
      <c r="J111" s="79">
        <f t="shared" si="19"/>
        <v>0</v>
      </c>
      <c r="K111" s="84">
        <f t="shared" si="19"/>
        <v>3149</v>
      </c>
      <c r="L111" s="84">
        <f t="shared" si="19"/>
        <v>3149</v>
      </c>
    </row>
    <row r="112" spans="1:12">
      <c r="A112" s="116"/>
      <c r="B112" s="11"/>
      <c r="C112" s="10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12">
      <c r="A113" s="116"/>
      <c r="B113" s="11">
        <v>66</v>
      </c>
      <c r="C113" s="10" t="s">
        <v>61</v>
      </c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1:12">
      <c r="A114" s="116"/>
      <c r="B114" s="101" t="s">
        <v>62</v>
      </c>
      <c r="C114" s="10" t="s">
        <v>63</v>
      </c>
      <c r="D114" s="82">
        <v>0</v>
      </c>
      <c r="E114" s="66">
        <v>0</v>
      </c>
      <c r="F114" s="63">
        <v>2000</v>
      </c>
      <c r="G114" s="66">
        <v>0</v>
      </c>
      <c r="H114" s="63">
        <v>2000</v>
      </c>
      <c r="I114" s="66">
        <v>0</v>
      </c>
      <c r="J114" s="63">
        <v>2000</v>
      </c>
      <c r="K114" s="66">
        <v>0</v>
      </c>
      <c r="L114" s="63">
        <f>SUM(J114:K114)</f>
        <v>2000</v>
      </c>
    </row>
    <row r="115" spans="1:12">
      <c r="A115" s="116" t="s">
        <v>14</v>
      </c>
      <c r="B115" s="11">
        <v>66</v>
      </c>
      <c r="C115" s="10" t="s">
        <v>61</v>
      </c>
      <c r="D115" s="79">
        <f t="shared" ref="D115:L115" si="20">SUM(D114:D114)</f>
        <v>0</v>
      </c>
      <c r="E115" s="79">
        <f t="shared" si="20"/>
        <v>0</v>
      </c>
      <c r="F115" s="85">
        <f t="shared" si="20"/>
        <v>2000</v>
      </c>
      <c r="G115" s="79">
        <f t="shared" si="20"/>
        <v>0</v>
      </c>
      <c r="H115" s="85">
        <f t="shared" si="20"/>
        <v>2000</v>
      </c>
      <c r="I115" s="79">
        <f t="shared" si="20"/>
        <v>0</v>
      </c>
      <c r="J115" s="85">
        <f t="shared" si="20"/>
        <v>2000</v>
      </c>
      <c r="K115" s="79">
        <f t="shared" si="20"/>
        <v>0</v>
      </c>
      <c r="L115" s="85">
        <f t="shared" si="20"/>
        <v>2000</v>
      </c>
    </row>
    <row r="116" spans="1:12">
      <c r="A116" s="116" t="s">
        <v>14</v>
      </c>
      <c r="B116" s="28">
        <v>0.10199999999999999</v>
      </c>
      <c r="C116" s="12" t="s">
        <v>64</v>
      </c>
      <c r="D116" s="79">
        <f t="shared" ref="D116:L116" si="21">D115+D111</f>
        <v>0</v>
      </c>
      <c r="E116" s="84">
        <f t="shared" si="21"/>
        <v>2266</v>
      </c>
      <c r="F116" s="85">
        <f t="shared" si="21"/>
        <v>2000</v>
      </c>
      <c r="G116" s="84">
        <f t="shared" si="21"/>
        <v>2416</v>
      </c>
      <c r="H116" s="85">
        <f t="shared" si="21"/>
        <v>2000</v>
      </c>
      <c r="I116" s="84">
        <f t="shared" si="21"/>
        <v>2416</v>
      </c>
      <c r="J116" s="85">
        <f t="shared" si="21"/>
        <v>2000</v>
      </c>
      <c r="K116" s="84">
        <f t="shared" si="21"/>
        <v>3149</v>
      </c>
      <c r="L116" s="84">
        <f t="shared" si="21"/>
        <v>5149</v>
      </c>
    </row>
    <row r="117" spans="1:12">
      <c r="A117" s="116"/>
      <c r="B117" s="28"/>
      <c r="C117" s="12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1:12">
      <c r="A118" s="116"/>
      <c r="B118" s="28">
        <v>0.105</v>
      </c>
      <c r="C118" s="12" t="s">
        <v>65</v>
      </c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ht="25.5">
      <c r="A119" s="116"/>
      <c r="B119" s="11">
        <v>67</v>
      </c>
      <c r="C119" s="10" t="s">
        <v>149</v>
      </c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1:12">
      <c r="A120" s="118"/>
      <c r="B120" s="101" t="s">
        <v>66</v>
      </c>
      <c r="C120" s="10" t="s">
        <v>88</v>
      </c>
      <c r="D120" s="74">
        <v>14595</v>
      </c>
      <c r="E120" s="74">
        <v>8121</v>
      </c>
      <c r="F120" s="83">
        <v>20700</v>
      </c>
      <c r="G120" s="74">
        <v>8121</v>
      </c>
      <c r="H120" s="74">
        <v>20700</v>
      </c>
      <c r="I120" s="74">
        <v>8121</v>
      </c>
      <c r="J120" s="83">
        <v>23900</v>
      </c>
      <c r="K120" s="74">
        <v>8121</v>
      </c>
      <c r="L120" s="74">
        <f>SUM(J120:K120)</f>
        <v>32021</v>
      </c>
    </row>
    <row r="121" spans="1:12" ht="25.5">
      <c r="A121" s="118" t="s">
        <v>14</v>
      </c>
      <c r="B121" s="11">
        <v>67</v>
      </c>
      <c r="C121" s="10" t="s">
        <v>149</v>
      </c>
      <c r="D121" s="74">
        <f t="shared" ref="D121:L122" si="22">D120</f>
        <v>14595</v>
      </c>
      <c r="E121" s="74">
        <f t="shared" si="22"/>
        <v>8121</v>
      </c>
      <c r="F121" s="83">
        <f t="shared" si="22"/>
        <v>20700</v>
      </c>
      <c r="G121" s="74">
        <f t="shared" si="22"/>
        <v>8121</v>
      </c>
      <c r="H121" s="74">
        <f t="shared" si="22"/>
        <v>20700</v>
      </c>
      <c r="I121" s="74">
        <f t="shared" si="22"/>
        <v>8121</v>
      </c>
      <c r="J121" s="83">
        <f t="shared" si="22"/>
        <v>23900</v>
      </c>
      <c r="K121" s="74">
        <f t="shared" si="22"/>
        <v>8121</v>
      </c>
      <c r="L121" s="74">
        <f t="shared" si="22"/>
        <v>32021</v>
      </c>
    </row>
    <row r="122" spans="1:12">
      <c r="A122" s="33" t="s">
        <v>14</v>
      </c>
      <c r="B122" s="124">
        <v>0.105</v>
      </c>
      <c r="C122" s="105" t="s">
        <v>65</v>
      </c>
      <c r="D122" s="84">
        <f t="shared" si="22"/>
        <v>14595</v>
      </c>
      <c r="E122" s="84">
        <f t="shared" si="22"/>
        <v>8121</v>
      </c>
      <c r="F122" s="85">
        <f t="shared" si="22"/>
        <v>20700</v>
      </c>
      <c r="G122" s="84">
        <f t="shared" si="22"/>
        <v>8121</v>
      </c>
      <c r="H122" s="84">
        <f t="shared" si="22"/>
        <v>20700</v>
      </c>
      <c r="I122" s="84">
        <f t="shared" si="22"/>
        <v>8121</v>
      </c>
      <c r="J122" s="85">
        <f t="shared" si="22"/>
        <v>23900</v>
      </c>
      <c r="K122" s="84">
        <f t="shared" si="22"/>
        <v>8121</v>
      </c>
      <c r="L122" s="84">
        <f t="shared" si="22"/>
        <v>32021</v>
      </c>
    </row>
    <row r="123" spans="1:12" ht="3" customHeight="1">
      <c r="A123" s="116"/>
      <c r="B123" s="11"/>
      <c r="C123" s="10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1:12">
      <c r="A124" s="116"/>
      <c r="B124" s="28">
        <v>0.2</v>
      </c>
      <c r="C124" s="12" t="s">
        <v>67</v>
      </c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2">
      <c r="A125" s="116"/>
      <c r="B125" s="11">
        <v>68</v>
      </c>
      <c r="C125" s="10" t="s">
        <v>68</v>
      </c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>
      <c r="A126" s="116"/>
      <c r="B126" s="11">
        <v>61</v>
      </c>
      <c r="C126" s="10" t="s">
        <v>69</v>
      </c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12">
      <c r="A127" s="118"/>
      <c r="B127" s="101" t="s">
        <v>70</v>
      </c>
      <c r="C127" s="10" t="s">
        <v>29</v>
      </c>
      <c r="D127" s="70">
        <v>8592</v>
      </c>
      <c r="E127" s="66">
        <v>0</v>
      </c>
      <c r="F127" s="64">
        <v>8800</v>
      </c>
      <c r="G127" s="66">
        <v>0</v>
      </c>
      <c r="H127" s="70">
        <v>8800</v>
      </c>
      <c r="I127" s="66">
        <v>0</v>
      </c>
      <c r="J127" s="64">
        <v>9500</v>
      </c>
      <c r="K127" s="66">
        <v>0</v>
      </c>
      <c r="L127" s="63">
        <f>SUM(J127:K127)</f>
        <v>9500</v>
      </c>
    </row>
    <row r="128" spans="1:12">
      <c r="A128" s="116"/>
      <c r="B128" s="101" t="s">
        <v>71</v>
      </c>
      <c r="C128" s="10" t="s">
        <v>31</v>
      </c>
      <c r="D128" s="82">
        <v>0</v>
      </c>
      <c r="E128" s="66">
        <v>0</v>
      </c>
      <c r="F128" s="64">
        <v>100</v>
      </c>
      <c r="G128" s="66">
        <v>0</v>
      </c>
      <c r="H128" s="70">
        <v>100</v>
      </c>
      <c r="I128" s="66">
        <v>0</v>
      </c>
      <c r="J128" s="64">
        <v>100</v>
      </c>
      <c r="K128" s="66">
        <v>0</v>
      </c>
      <c r="L128" s="63">
        <f>SUM(J128:K128)</f>
        <v>100</v>
      </c>
    </row>
    <row r="129" spans="1:12">
      <c r="A129" s="11"/>
      <c r="B129" s="101" t="s">
        <v>72</v>
      </c>
      <c r="C129" s="10" t="s">
        <v>33</v>
      </c>
      <c r="D129" s="121">
        <v>256</v>
      </c>
      <c r="E129" s="67">
        <v>0</v>
      </c>
      <c r="F129" s="112">
        <v>450</v>
      </c>
      <c r="G129" s="67">
        <v>0</v>
      </c>
      <c r="H129" s="121">
        <v>450</v>
      </c>
      <c r="I129" s="67">
        <v>0</v>
      </c>
      <c r="J129" s="112">
        <v>450</v>
      </c>
      <c r="K129" s="67">
        <v>0</v>
      </c>
      <c r="L129" s="83">
        <f>SUM(J129:K129)</f>
        <v>450</v>
      </c>
    </row>
    <row r="130" spans="1:12">
      <c r="A130" s="116" t="s">
        <v>14</v>
      </c>
      <c r="B130" s="11">
        <v>61</v>
      </c>
      <c r="C130" s="10" t="s">
        <v>69</v>
      </c>
      <c r="D130" s="83">
        <f t="shared" ref="D130:L130" si="23">SUM(D127:D129)</f>
        <v>8848</v>
      </c>
      <c r="E130" s="67">
        <f t="shared" si="23"/>
        <v>0</v>
      </c>
      <c r="F130" s="83">
        <f t="shared" si="23"/>
        <v>9350</v>
      </c>
      <c r="G130" s="67">
        <f t="shared" si="23"/>
        <v>0</v>
      </c>
      <c r="H130" s="83">
        <f t="shared" si="23"/>
        <v>9350</v>
      </c>
      <c r="I130" s="67">
        <f t="shared" si="23"/>
        <v>0</v>
      </c>
      <c r="J130" s="83">
        <f t="shared" si="23"/>
        <v>10050</v>
      </c>
      <c r="K130" s="67">
        <f t="shared" si="23"/>
        <v>0</v>
      </c>
      <c r="L130" s="83">
        <f t="shared" si="23"/>
        <v>10050</v>
      </c>
    </row>
    <row r="131" spans="1:12">
      <c r="A131" s="116"/>
      <c r="B131" s="11"/>
      <c r="C131" s="10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1:12">
      <c r="A132" s="116"/>
      <c r="B132" s="11">
        <v>62</v>
      </c>
      <c r="C132" s="10" t="s">
        <v>73</v>
      </c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>
      <c r="A133" s="116"/>
      <c r="B133" s="101" t="s">
        <v>74</v>
      </c>
      <c r="C133" s="10" t="s">
        <v>29</v>
      </c>
      <c r="D133" s="68">
        <v>9719</v>
      </c>
      <c r="E133" s="77">
        <v>0</v>
      </c>
      <c r="F133" s="89">
        <v>7000</v>
      </c>
      <c r="G133" s="77">
        <v>0</v>
      </c>
      <c r="H133" s="68">
        <v>7000</v>
      </c>
      <c r="I133" s="77">
        <v>0</v>
      </c>
      <c r="J133" s="89">
        <v>9000</v>
      </c>
      <c r="K133" s="77">
        <v>0</v>
      </c>
      <c r="L133" s="65">
        <f>SUM(J133:K133)</f>
        <v>9000</v>
      </c>
    </row>
    <row r="134" spans="1:12">
      <c r="A134" s="116"/>
      <c r="B134" s="101" t="s">
        <v>75</v>
      </c>
      <c r="C134" s="10" t="s">
        <v>31</v>
      </c>
      <c r="D134" s="62">
        <v>0</v>
      </c>
      <c r="E134" s="77">
        <v>0</v>
      </c>
      <c r="F134" s="89">
        <v>100</v>
      </c>
      <c r="G134" s="77">
        <v>0</v>
      </c>
      <c r="H134" s="68">
        <v>100</v>
      </c>
      <c r="I134" s="77">
        <v>0</v>
      </c>
      <c r="J134" s="89">
        <v>100</v>
      </c>
      <c r="K134" s="77">
        <v>0</v>
      </c>
      <c r="L134" s="65">
        <f>SUM(J134:K134)</f>
        <v>100</v>
      </c>
    </row>
    <row r="135" spans="1:12">
      <c r="A135" s="116"/>
      <c r="B135" s="101" t="s">
        <v>76</v>
      </c>
      <c r="C135" s="10" t="s">
        <v>33</v>
      </c>
      <c r="D135" s="68">
        <v>100</v>
      </c>
      <c r="E135" s="77">
        <v>0</v>
      </c>
      <c r="F135" s="89">
        <v>200</v>
      </c>
      <c r="G135" s="77">
        <v>0</v>
      </c>
      <c r="H135" s="68">
        <v>200</v>
      </c>
      <c r="I135" s="77">
        <v>0</v>
      </c>
      <c r="J135" s="89">
        <v>250</v>
      </c>
      <c r="K135" s="77">
        <v>0</v>
      </c>
      <c r="L135" s="65">
        <f>SUM(J135:K135)</f>
        <v>250</v>
      </c>
    </row>
    <row r="136" spans="1:12">
      <c r="A136" s="116"/>
      <c r="B136" s="101" t="s">
        <v>77</v>
      </c>
      <c r="C136" s="10" t="s">
        <v>49</v>
      </c>
      <c r="D136" s="78">
        <v>0</v>
      </c>
      <c r="E136" s="67">
        <v>0</v>
      </c>
      <c r="F136" s="78">
        <v>0</v>
      </c>
      <c r="G136" s="67">
        <v>0</v>
      </c>
      <c r="H136" s="78">
        <v>0</v>
      </c>
      <c r="I136" s="67">
        <v>0</v>
      </c>
      <c r="J136" s="78">
        <v>0</v>
      </c>
      <c r="K136" s="67">
        <v>0</v>
      </c>
      <c r="L136" s="67">
        <f>SUM(J136:K136)</f>
        <v>0</v>
      </c>
    </row>
    <row r="137" spans="1:12">
      <c r="A137" s="116" t="s">
        <v>14</v>
      </c>
      <c r="B137" s="11">
        <v>62</v>
      </c>
      <c r="C137" s="10" t="s">
        <v>73</v>
      </c>
      <c r="D137" s="83">
        <f t="shared" ref="D137:L137" si="24">SUM(D133:D136)</f>
        <v>9819</v>
      </c>
      <c r="E137" s="67">
        <f t="shared" si="24"/>
        <v>0</v>
      </c>
      <c r="F137" s="83">
        <f t="shared" si="24"/>
        <v>7300</v>
      </c>
      <c r="G137" s="67">
        <f t="shared" si="24"/>
        <v>0</v>
      </c>
      <c r="H137" s="83">
        <f t="shared" si="24"/>
        <v>7300</v>
      </c>
      <c r="I137" s="67">
        <f t="shared" si="24"/>
        <v>0</v>
      </c>
      <c r="J137" s="83">
        <f t="shared" si="24"/>
        <v>9350</v>
      </c>
      <c r="K137" s="67">
        <f t="shared" si="24"/>
        <v>0</v>
      </c>
      <c r="L137" s="83">
        <f t="shared" si="24"/>
        <v>9350</v>
      </c>
    </row>
    <row r="138" spans="1:12">
      <c r="A138" s="116" t="s">
        <v>14</v>
      </c>
      <c r="B138" s="11">
        <v>68</v>
      </c>
      <c r="C138" s="10" t="s">
        <v>68</v>
      </c>
      <c r="D138" s="83">
        <f t="shared" ref="D138:I138" si="25">D137+D130</f>
        <v>18667</v>
      </c>
      <c r="E138" s="67">
        <f t="shared" si="25"/>
        <v>0</v>
      </c>
      <c r="F138" s="83">
        <f t="shared" si="25"/>
        <v>16650</v>
      </c>
      <c r="G138" s="67">
        <f t="shared" si="25"/>
        <v>0</v>
      </c>
      <c r="H138" s="83">
        <f t="shared" si="25"/>
        <v>16650</v>
      </c>
      <c r="I138" s="67">
        <f t="shared" si="25"/>
        <v>0</v>
      </c>
      <c r="J138" s="83">
        <f>J137+J130</f>
        <v>19400</v>
      </c>
      <c r="K138" s="67">
        <f>K137+K130</f>
        <v>0</v>
      </c>
      <c r="L138" s="83">
        <f>L137+L130</f>
        <v>19400</v>
      </c>
    </row>
    <row r="139" spans="1:12">
      <c r="A139" s="116" t="s">
        <v>14</v>
      </c>
      <c r="B139" s="28">
        <v>0.2</v>
      </c>
      <c r="C139" s="12" t="s">
        <v>67</v>
      </c>
      <c r="D139" s="83">
        <f t="shared" ref="D139:L139" si="26">D138</f>
        <v>18667</v>
      </c>
      <c r="E139" s="67">
        <f t="shared" si="26"/>
        <v>0</v>
      </c>
      <c r="F139" s="83">
        <f t="shared" si="26"/>
        <v>16650</v>
      </c>
      <c r="G139" s="67">
        <f t="shared" si="26"/>
        <v>0</v>
      </c>
      <c r="H139" s="83">
        <f t="shared" si="26"/>
        <v>16650</v>
      </c>
      <c r="I139" s="67">
        <f t="shared" si="26"/>
        <v>0</v>
      </c>
      <c r="J139" s="83">
        <f t="shared" si="26"/>
        <v>19400</v>
      </c>
      <c r="K139" s="67">
        <f t="shared" si="26"/>
        <v>0</v>
      </c>
      <c r="L139" s="83">
        <f t="shared" si="26"/>
        <v>19400</v>
      </c>
    </row>
    <row r="140" spans="1:12">
      <c r="A140" s="10" t="s">
        <v>14</v>
      </c>
      <c r="B140" s="25">
        <v>2851</v>
      </c>
      <c r="C140" s="12" t="s">
        <v>2</v>
      </c>
      <c r="D140" s="84">
        <f t="shared" ref="D140:L140" si="27">D139+D122+D116+D102+D44</f>
        <v>84426</v>
      </c>
      <c r="E140" s="84">
        <f t="shared" si="27"/>
        <v>74740</v>
      </c>
      <c r="F140" s="84">
        <f t="shared" si="27"/>
        <v>97464</v>
      </c>
      <c r="G140" s="84">
        <f t="shared" si="27"/>
        <v>74400</v>
      </c>
      <c r="H140" s="84">
        <f t="shared" si="27"/>
        <v>107478</v>
      </c>
      <c r="I140" s="84">
        <f t="shared" si="27"/>
        <v>74400</v>
      </c>
      <c r="J140" s="85">
        <f t="shared" si="27"/>
        <v>221523</v>
      </c>
      <c r="K140" s="84">
        <f t="shared" si="27"/>
        <v>85212</v>
      </c>
      <c r="L140" s="84">
        <f t="shared" si="27"/>
        <v>306735</v>
      </c>
    </row>
    <row r="141" spans="1:12">
      <c r="A141" s="10"/>
      <c r="B141" s="25"/>
      <c r="C141" s="10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1:12">
      <c r="A142" s="116" t="s">
        <v>78</v>
      </c>
      <c r="B142" s="25">
        <v>2852</v>
      </c>
      <c r="C142" s="12" t="s">
        <v>3</v>
      </c>
      <c r="D142" s="71"/>
      <c r="E142" s="71"/>
      <c r="F142" s="71"/>
      <c r="G142" s="71"/>
      <c r="H142" s="71"/>
      <c r="I142" s="71"/>
      <c r="J142" s="71"/>
      <c r="K142" s="71"/>
      <c r="L142" s="70"/>
    </row>
    <row r="143" spans="1:12">
      <c r="A143" s="116"/>
      <c r="B143" s="26">
        <v>8</v>
      </c>
      <c r="C143" s="10" t="s">
        <v>79</v>
      </c>
      <c r="D143" s="68"/>
      <c r="E143" s="68"/>
      <c r="F143" s="68"/>
      <c r="G143" s="68"/>
      <c r="H143" s="68"/>
      <c r="I143" s="68"/>
      <c r="J143" s="68"/>
      <c r="K143" s="68"/>
      <c r="L143" s="68"/>
    </row>
    <row r="144" spans="1:12">
      <c r="A144" s="116"/>
      <c r="B144" s="27">
        <v>8.6</v>
      </c>
      <c r="C144" s="12" t="s">
        <v>80</v>
      </c>
      <c r="D144" s="68"/>
      <c r="E144" s="68"/>
      <c r="F144" s="68"/>
      <c r="G144" s="68"/>
      <c r="H144" s="68"/>
      <c r="I144" s="68"/>
      <c r="J144" s="68"/>
      <c r="K144" s="68"/>
      <c r="L144" s="68"/>
    </row>
    <row r="145" spans="1:12">
      <c r="A145" s="116"/>
      <c r="B145" s="26">
        <v>60</v>
      </c>
      <c r="C145" s="10" t="s">
        <v>81</v>
      </c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1:12" ht="25.5">
      <c r="A146" s="116"/>
      <c r="B146" s="11">
        <v>71</v>
      </c>
      <c r="C146" s="10" t="s">
        <v>151</v>
      </c>
      <c r="D146" s="70"/>
      <c r="E146" s="70"/>
      <c r="F146" s="70"/>
      <c r="G146" s="70"/>
      <c r="H146" s="70"/>
      <c r="I146" s="70"/>
      <c r="J146" s="70"/>
      <c r="K146" s="70"/>
      <c r="L146" s="71"/>
    </row>
    <row r="147" spans="1:12">
      <c r="A147" s="116"/>
      <c r="B147" s="101" t="s">
        <v>82</v>
      </c>
      <c r="C147" s="10" t="s">
        <v>46</v>
      </c>
      <c r="D147" s="67">
        <v>0</v>
      </c>
      <c r="E147" s="83">
        <v>4000</v>
      </c>
      <c r="F147" s="67">
        <v>0</v>
      </c>
      <c r="G147" s="83">
        <v>4000</v>
      </c>
      <c r="H147" s="67">
        <v>0</v>
      </c>
      <c r="I147" s="83">
        <v>4000</v>
      </c>
      <c r="J147" s="67">
        <v>0</v>
      </c>
      <c r="K147" s="83">
        <v>4000</v>
      </c>
      <c r="L147" s="83">
        <f>SUM(J147:K147)</f>
        <v>4000</v>
      </c>
    </row>
    <row r="148" spans="1:12">
      <c r="A148" s="116" t="s">
        <v>14</v>
      </c>
      <c r="B148" s="27">
        <v>8.6</v>
      </c>
      <c r="C148" s="12" t="s">
        <v>80</v>
      </c>
      <c r="D148" s="67">
        <f t="shared" ref="D148:L149" si="28">D147</f>
        <v>0</v>
      </c>
      <c r="E148" s="83">
        <f t="shared" si="28"/>
        <v>4000</v>
      </c>
      <c r="F148" s="67">
        <f t="shared" si="28"/>
        <v>0</v>
      </c>
      <c r="G148" s="83">
        <f t="shared" si="28"/>
        <v>4000</v>
      </c>
      <c r="H148" s="67">
        <f t="shared" si="28"/>
        <v>0</v>
      </c>
      <c r="I148" s="83">
        <f t="shared" si="28"/>
        <v>4000</v>
      </c>
      <c r="J148" s="67">
        <f t="shared" si="28"/>
        <v>0</v>
      </c>
      <c r="K148" s="83">
        <f t="shared" si="28"/>
        <v>4000</v>
      </c>
      <c r="L148" s="83">
        <f t="shared" si="28"/>
        <v>4000</v>
      </c>
    </row>
    <row r="149" spans="1:12">
      <c r="A149" s="116" t="s">
        <v>14</v>
      </c>
      <c r="B149" s="26">
        <v>8</v>
      </c>
      <c r="C149" s="10" t="s">
        <v>79</v>
      </c>
      <c r="D149" s="79">
        <f t="shared" si="28"/>
        <v>0</v>
      </c>
      <c r="E149" s="85">
        <f t="shared" si="28"/>
        <v>4000</v>
      </c>
      <c r="F149" s="79">
        <f t="shared" si="28"/>
        <v>0</v>
      </c>
      <c r="G149" s="85">
        <f t="shared" si="28"/>
        <v>4000</v>
      </c>
      <c r="H149" s="79">
        <f t="shared" si="28"/>
        <v>0</v>
      </c>
      <c r="I149" s="85">
        <f t="shared" si="28"/>
        <v>4000</v>
      </c>
      <c r="J149" s="79">
        <f t="shared" si="28"/>
        <v>0</v>
      </c>
      <c r="K149" s="85">
        <f t="shared" si="28"/>
        <v>4000</v>
      </c>
      <c r="L149" s="85">
        <f t="shared" si="28"/>
        <v>4000</v>
      </c>
    </row>
    <row r="150" spans="1:12">
      <c r="A150" s="116"/>
      <c r="B150" s="26"/>
      <c r="C150" s="10"/>
      <c r="D150" s="63"/>
      <c r="E150" s="66"/>
      <c r="F150" s="66"/>
      <c r="G150" s="66"/>
      <c r="H150" s="71"/>
      <c r="I150" s="66"/>
      <c r="J150" s="66"/>
      <c r="K150" s="66"/>
      <c r="L150" s="66"/>
    </row>
    <row r="151" spans="1:12">
      <c r="A151" s="116"/>
      <c r="B151" s="98">
        <v>80</v>
      </c>
      <c r="C151" s="10" t="s">
        <v>108</v>
      </c>
      <c r="D151" s="65"/>
      <c r="E151" s="77"/>
      <c r="F151" s="77"/>
      <c r="G151" s="65"/>
      <c r="H151" s="69"/>
      <c r="I151" s="77"/>
      <c r="J151" s="77"/>
      <c r="K151" s="65"/>
      <c r="L151" s="77"/>
    </row>
    <row r="152" spans="1:12">
      <c r="A152" s="116"/>
      <c r="B152" s="99" t="s">
        <v>123</v>
      </c>
      <c r="C152" s="12" t="s">
        <v>87</v>
      </c>
      <c r="D152" s="65"/>
      <c r="E152" s="77"/>
      <c r="F152" s="77"/>
      <c r="G152" s="65"/>
      <c r="H152" s="69"/>
      <c r="I152" s="77"/>
      <c r="J152" s="77"/>
      <c r="K152" s="65"/>
      <c r="L152" s="77"/>
    </row>
    <row r="153" spans="1:12">
      <c r="A153" s="116"/>
      <c r="B153" s="11">
        <v>61</v>
      </c>
      <c r="C153" s="10" t="s">
        <v>84</v>
      </c>
      <c r="D153" s="65"/>
      <c r="E153" s="77"/>
      <c r="F153" s="65"/>
      <c r="G153" s="65"/>
      <c r="H153" s="69"/>
      <c r="I153" s="77"/>
      <c r="J153" s="65"/>
      <c r="K153" s="65"/>
      <c r="L153" s="65"/>
    </row>
    <row r="154" spans="1:12" ht="25.5">
      <c r="A154" s="118"/>
      <c r="B154" s="101" t="s">
        <v>122</v>
      </c>
      <c r="C154" s="10" t="s">
        <v>130</v>
      </c>
      <c r="D154" s="66">
        <v>0</v>
      </c>
      <c r="E154" s="63">
        <v>26150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f>SUM(J154:K154)</f>
        <v>0</v>
      </c>
    </row>
    <row r="155" spans="1:12">
      <c r="A155" s="33" t="s">
        <v>14</v>
      </c>
      <c r="B155" s="125" t="s">
        <v>123</v>
      </c>
      <c r="C155" s="105" t="s">
        <v>87</v>
      </c>
      <c r="D155" s="79">
        <f t="shared" ref="D155:L155" si="29">SUM(D154:D154)</f>
        <v>0</v>
      </c>
      <c r="E155" s="85">
        <f t="shared" si="29"/>
        <v>26150</v>
      </c>
      <c r="F155" s="79">
        <f t="shared" si="29"/>
        <v>0</v>
      </c>
      <c r="G155" s="79">
        <f t="shared" si="29"/>
        <v>0</v>
      </c>
      <c r="H155" s="79">
        <f t="shared" si="29"/>
        <v>0</v>
      </c>
      <c r="I155" s="79">
        <f t="shared" si="29"/>
        <v>0</v>
      </c>
      <c r="J155" s="79">
        <f t="shared" si="29"/>
        <v>0</v>
      </c>
      <c r="K155" s="79">
        <f t="shared" si="29"/>
        <v>0</v>
      </c>
      <c r="L155" s="79">
        <f t="shared" si="29"/>
        <v>0</v>
      </c>
    </row>
    <row r="156" spans="1:12">
      <c r="A156" s="116" t="s">
        <v>14</v>
      </c>
      <c r="B156" s="98">
        <v>80</v>
      </c>
      <c r="C156" s="10" t="s">
        <v>108</v>
      </c>
      <c r="D156" s="67">
        <f t="shared" ref="D156:L156" si="30">D155</f>
        <v>0</v>
      </c>
      <c r="E156" s="83">
        <f t="shared" si="30"/>
        <v>26150</v>
      </c>
      <c r="F156" s="67">
        <f t="shared" si="30"/>
        <v>0</v>
      </c>
      <c r="G156" s="67">
        <f t="shared" si="30"/>
        <v>0</v>
      </c>
      <c r="H156" s="67">
        <f t="shared" si="30"/>
        <v>0</v>
      </c>
      <c r="I156" s="67">
        <f t="shared" si="30"/>
        <v>0</v>
      </c>
      <c r="J156" s="67">
        <f t="shared" si="30"/>
        <v>0</v>
      </c>
      <c r="K156" s="67">
        <f t="shared" si="30"/>
        <v>0</v>
      </c>
      <c r="L156" s="67">
        <f t="shared" si="30"/>
        <v>0</v>
      </c>
    </row>
    <row r="157" spans="1:12">
      <c r="A157" s="116" t="s">
        <v>14</v>
      </c>
      <c r="B157" s="25">
        <v>2852</v>
      </c>
      <c r="C157" s="12" t="s">
        <v>3</v>
      </c>
      <c r="D157" s="79">
        <f t="shared" ref="D157:L157" si="31">D156+D149</f>
        <v>0</v>
      </c>
      <c r="E157" s="85">
        <f t="shared" si="31"/>
        <v>30150</v>
      </c>
      <c r="F157" s="79">
        <f t="shared" si="31"/>
        <v>0</v>
      </c>
      <c r="G157" s="85">
        <f t="shared" si="31"/>
        <v>4000</v>
      </c>
      <c r="H157" s="79">
        <f t="shared" si="31"/>
        <v>0</v>
      </c>
      <c r="I157" s="85">
        <f t="shared" si="31"/>
        <v>4000</v>
      </c>
      <c r="J157" s="79">
        <f t="shared" si="31"/>
        <v>0</v>
      </c>
      <c r="K157" s="85">
        <f t="shared" si="31"/>
        <v>4000</v>
      </c>
      <c r="L157" s="85">
        <f t="shared" si="31"/>
        <v>4000</v>
      </c>
    </row>
    <row r="158" spans="1:12">
      <c r="A158" s="23" t="s">
        <v>14</v>
      </c>
      <c r="B158" s="31"/>
      <c r="C158" s="24" t="s">
        <v>15</v>
      </c>
      <c r="D158" s="85">
        <f t="shared" ref="D158:L158" si="32">D157+D140+D34</f>
        <v>88226</v>
      </c>
      <c r="E158" s="85">
        <f t="shared" si="32"/>
        <v>147290</v>
      </c>
      <c r="F158" s="85">
        <f t="shared" si="32"/>
        <v>101464</v>
      </c>
      <c r="G158" s="85">
        <f t="shared" si="32"/>
        <v>120800</v>
      </c>
      <c r="H158" s="85">
        <f t="shared" si="32"/>
        <v>111478</v>
      </c>
      <c r="I158" s="85">
        <f t="shared" si="32"/>
        <v>120800</v>
      </c>
      <c r="J158" s="85">
        <f t="shared" si="32"/>
        <v>225523</v>
      </c>
      <c r="K158" s="85">
        <f t="shared" si="32"/>
        <v>131612</v>
      </c>
      <c r="L158" s="85">
        <f t="shared" si="32"/>
        <v>357135</v>
      </c>
    </row>
    <row r="159" spans="1:12">
      <c r="A159" s="116"/>
      <c r="B159" s="11"/>
      <c r="C159" s="12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1:12" ht="15" customHeight="1">
      <c r="A160" s="116"/>
      <c r="B160" s="11"/>
      <c r="C160" s="12" t="s">
        <v>83</v>
      </c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1:12" ht="25.5">
      <c r="A161" s="116" t="s">
        <v>16</v>
      </c>
      <c r="B161" s="32">
        <v>4851</v>
      </c>
      <c r="C161" s="14" t="s">
        <v>4</v>
      </c>
      <c r="D161" s="75"/>
      <c r="E161" s="75"/>
      <c r="F161" s="75"/>
      <c r="G161" s="75"/>
      <c r="H161" s="75"/>
      <c r="I161" s="75"/>
      <c r="J161" s="75"/>
      <c r="K161" s="75"/>
      <c r="L161" s="75"/>
    </row>
    <row r="162" spans="1:12" s="13" customFormat="1">
      <c r="A162" s="22"/>
      <c r="B162" s="28">
        <v>0.10199999999999999</v>
      </c>
      <c r="C162" s="14" t="s">
        <v>64</v>
      </c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1:12" s="13" customFormat="1" ht="25.5">
      <c r="A163" s="22"/>
      <c r="B163" s="11">
        <v>71</v>
      </c>
      <c r="C163" s="10" t="s">
        <v>118</v>
      </c>
      <c r="D163" s="63"/>
      <c r="E163" s="66"/>
      <c r="F163" s="66"/>
      <c r="G163" s="66"/>
      <c r="H163" s="66"/>
      <c r="I163" s="66"/>
      <c r="J163" s="66"/>
      <c r="K163" s="66"/>
      <c r="L163" s="66"/>
    </row>
    <row r="164" spans="1:12" s="13" customFormat="1">
      <c r="A164" s="22"/>
      <c r="B164" s="11" t="s">
        <v>121</v>
      </c>
      <c r="C164" s="10" t="s">
        <v>120</v>
      </c>
      <c r="D164" s="83">
        <v>14796</v>
      </c>
      <c r="E164" s="67">
        <v>0</v>
      </c>
      <c r="F164" s="83">
        <v>1</v>
      </c>
      <c r="G164" s="67">
        <v>0</v>
      </c>
      <c r="H164" s="83">
        <v>1</v>
      </c>
      <c r="I164" s="67">
        <v>0</v>
      </c>
      <c r="J164" s="67">
        <v>0</v>
      </c>
      <c r="K164" s="67">
        <v>0</v>
      </c>
      <c r="L164" s="67">
        <f>SUM(J164:K164)</f>
        <v>0</v>
      </c>
    </row>
    <row r="165" spans="1:12" s="13" customFormat="1">
      <c r="A165" s="22" t="s">
        <v>14</v>
      </c>
      <c r="B165" s="28">
        <v>0.10199999999999999</v>
      </c>
      <c r="C165" s="14" t="s">
        <v>64</v>
      </c>
      <c r="D165" s="83">
        <f t="shared" ref="D165:L165" si="33">D164</f>
        <v>14796</v>
      </c>
      <c r="E165" s="67">
        <f t="shared" si="33"/>
        <v>0</v>
      </c>
      <c r="F165" s="83">
        <f t="shared" si="33"/>
        <v>1</v>
      </c>
      <c r="G165" s="67">
        <f t="shared" si="33"/>
        <v>0</v>
      </c>
      <c r="H165" s="83">
        <f t="shared" si="33"/>
        <v>1</v>
      </c>
      <c r="I165" s="67">
        <f t="shared" si="33"/>
        <v>0</v>
      </c>
      <c r="J165" s="67">
        <f t="shared" si="33"/>
        <v>0</v>
      </c>
      <c r="K165" s="67">
        <f t="shared" si="33"/>
        <v>0</v>
      </c>
      <c r="L165" s="67">
        <f t="shared" si="33"/>
        <v>0</v>
      </c>
    </row>
    <row r="166" spans="1:12" s="13" customFormat="1" ht="25.5">
      <c r="A166" s="116" t="s">
        <v>14</v>
      </c>
      <c r="B166" s="32">
        <v>4851</v>
      </c>
      <c r="C166" s="14" t="s">
        <v>4</v>
      </c>
      <c r="D166" s="85">
        <f t="shared" ref="D166:L166" si="34">D165</f>
        <v>14796</v>
      </c>
      <c r="E166" s="79">
        <f t="shared" si="34"/>
        <v>0</v>
      </c>
      <c r="F166" s="85">
        <f t="shared" si="34"/>
        <v>1</v>
      </c>
      <c r="G166" s="79">
        <f t="shared" si="34"/>
        <v>0</v>
      </c>
      <c r="H166" s="85">
        <f t="shared" si="34"/>
        <v>1</v>
      </c>
      <c r="I166" s="79">
        <f t="shared" si="34"/>
        <v>0</v>
      </c>
      <c r="J166" s="79">
        <f t="shared" si="34"/>
        <v>0</v>
      </c>
      <c r="K166" s="79">
        <f t="shared" si="34"/>
        <v>0</v>
      </c>
      <c r="L166" s="79">
        <f t="shared" si="34"/>
        <v>0</v>
      </c>
    </row>
    <row r="167" spans="1:12" s="13" customFormat="1">
      <c r="A167" s="116"/>
      <c r="B167" s="32"/>
      <c r="C167" s="15"/>
      <c r="D167" s="76"/>
      <c r="E167" s="76"/>
      <c r="F167" s="76"/>
      <c r="G167" s="76"/>
      <c r="H167" s="76"/>
      <c r="I167" s="76"/>
      <c r="J167" s="76"/>
      <c r="K167" s="76"/>
      <c r="L167" s="76"/>
    </row>
    <row r="168" spans="1:12" s="13" customFormat="1" ht="25.5">
      <c r="A168" s="116" t="s">
        <v>16</v>
      </c>
      <c r="B168" s="25">
        <v>4860</v>
      </c>
      <c r="C168" s="12" t="s">
        <v>105</v>
      </c>
      <c r="D168" s="70"/>
      <c r="E168" s="70"/>
      <c r="F168" s="70"/>
      <c r="G168" s="70"/>
      <c r="H168" s="70"/>
      <c r="I168" s="70"/>
      <c r="J168" s="70"/>
      <c r="K168" s="70"/>
      <c r="L168" s="70"/>
    </row>
    <row r="169" spans="1:12">
      <c r="A169" s="116"/>
      <c r="B169" s="11">
        <v>60</v>
      </c>
      <c r="C169" s="10" t="s">
        <v>80</v>
      </c>
      <c r="D169" s="70"/>
      <c r="E169" s="70"/>
      <c r="F169" s="70"/>
      <c r="G169" s="70"/>
      <c r="H169" s="70"/>
      <c r="I169" s="70"/>
      <c r="J169" s="70"/>
      <c r="K169" s="70"/>
      <c r="L169" s="70"/>
    </row>
    <row r="170" spans="1:12">
      <c r="A170" s="116"/>
      <c r="B170" s="28">
        <v>60.6</v>
      </c>
      <c r="C170" s="12" t="s">
        <v>80</v>
      </c>
      <c r="D170" s="70"/>
      <c r="E170" s="70"/>
      <c r="F170" s="70"/>
      <c r="G170" s="70"/>
      <c r="H170" s="70"/>
      <c r="I170" s="70"/>
      <c r="J170" s="70"/>
      <c r="K170" s="70"/>
      <c r="L170" s="70"/>
    </row>
    <row r="171" spans="1:12">
      <c r="A171" s="116"/>
      <c r="B171" s="11">
        <v>60</v>
      </c>
      <c r="C171" s="10" t="s">
        <v>84</v>
      </c>
      <c r="D171" s="70"/>
      <c r="E171" s="70"/>
      <c r="F171" s="70"/>
      <c r="G171" s="70"/>
      <c r="H171" s="70"/>
      <c r="I171" s="70"/>
      <c r="J171" s="70"/>
      <c r="K171" s="70"/>
      <c r="L171" s="70"/>
    </row>
    <row r="172" spans="1:12" ht="25.5">
      <c r="A172" s="116"/>
      <c r="B172" s="101" t="s">
        <v>22</v>
      </c>
      <c r="C172" s="10" t="s">
        <v>103</v>
      </c>
      <c r="D172" s="83">
        <v>5108</v>
      </c>
      <c r="E172" s="67">
        <v>0</v>
      </c>
      <c r="F172" s="67">
        <v>0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67">
        <f>SUM(J172:K172)</f>
        <v>0</v>
      </c>
    </row>
    <row r="173" spans="1:12">
      <c r="A173" s="116" t="s">
        <v>14</v>
      </c>
      <c r="B173" s="11">
        <v>60</v>
      </c>
      <c r="C173" s="10" t="s">
        <v>84</v>
      </c>
      <c r="D173" s="83">
        <f t="shared" ref="D173:L173" si="35">SUM(D172:D172)</f>
        <v>5108</v>
      </c>
      <c r="E173" s="67">
        <f t="shared" si="35"/>
        <v>0</v>
      </c>
      <c r="F173" s="67">
        <f t="shared" si="35"/>
        <v>0</v>
      </c>
      <c r="G173" s="67">
        <f t="shared" si="35"/>
        <v>0</v>
      </c>
      <c r="H173" s="67">
        <f t="shared" si="35"/>
        <v>0</v>
      </c>
      <c r="I173" s="67">
        <f t="shared" si="35"/>
        <v>0</v>
      </c>
      <c r="J173" s="67">
        <f t="shared" si="35"/>
        <v>0</v>
      </c>
      <c r="K173" s="67">
        <f t="shared" si="35"/>
        <v>0</v>
      </c>
      <c r="L173" s="67">
        <f t="shared" si="35"/>
        <v>0</v>
      </c>
    </row>
    <row r="174" spans="1:12">
      <c r="A174" s="116"/>
      <c r="B174" s="11"/>
      <c r="C174" s="10"/>
      <c r="D174" s="63"/>
      <c r="E174" s="66"/>
      <c r="F174" s="66"/>
      <c r="G174" s="66"/>
      <c r="H174" s="63"/>
      <c r="I174" s="66"/>
      <c r="J174" s="63"/>
      <c r="K174" s="66"/>
      <c r="L174" s="63"/>
    </row>
    <row r="175" spans="1:12">
      <c r="A175" s="116"/>
      <c r="B175" s="88">
        <v>61</v>
      </c>
      <c r="C175" s="10" t="s">
        <v>109</v>
      </c>
      <c r="D175" s="77"/>
      <c r="E175" s="77"/>
      <c r="F175" s="77"/>
      <c r="G175" s="65"/>
      <c r="H175" s="65"/>
      <c r="I175" s="77"/>
      <c r="J175" s="77"/>
      <c r="K175" s="65"/>
      <c r="L175" s="77"/>
    </row>
    <row r="176" spans="1:12">
      <c r="A176" s="11" t="s">
        <v>146</v>
      </c>
      <c r="B176" s="101" t="s">
        <v>106</v>
      </c>
      <c r="C176" s="10" t="s">
        <v>107</v>
      </c>
      <c r="D176" s="65">
        <v>20499</v>
      </c>
      <c r="E176" s="77">
        <v>0</v>
      </c>
      <c r="F176" s="65">
        <v>21500</v>
      </c>
      <c r="G176" s="77">
        <v>0</v>
      </c>
      <c r="H176" s="65">
        <v>21500</v>
      </c>
      <c r="I176" s="77">
        <v>0</v>
      </c>
      <c r="J176" s="65">
        <v>19500</v>
      </c>
      <c r="K176" s="77">
        <v>0</v>
      </c>
      <c r="L176" s="65">
        <f>SUM(J176:K176)</f>
        <v>19500</v>
      </c>
    </row>
    <row r="177" spans="1:12">
      <c r="A177" s="116"/>
      <c r="B177" s="101"/>
      <c r="C177" s="10"/>
      <c r="D177" s="77"/>
      <c r="E177" s="77"/>
      <c r="F177" s="65"/>
      <c r="G177" s="77"/>
      <c r="H177" s="65"/>
      <c r="I177" s="77"/>
      <c r="J177" s="77"/>
      <c r="K177" s="77"/>
      <c r="L177" s="77"/>
    </row>
    <row r="178" spans="1:12" ht="25.5">
      <c r="A178" s="116"/>
      <c r="B178" s="88">
        <v>62</v>
      </c>
      <c r="C178" s="10" t="s">
        <v>128</v>
      </c>
      <c r="D178" s="66"/>
      <c r="E178" s="66"/>
      <c r="F178" s="63"/>
      <c r="G178" s="66"/>
      <c r="H178" s="63"/>
      <c r="I178" s="66"/>
      <c r="J178" s="66"/>
      <c r="K178" s="66"/>
      <c r="L178" s="66"/>
    </row>
    <row r="179" spans="1:12">
      <c r="A179" s="116"/>
      <c r="B179" s="101" t="s">
        <v>129</v>
      </c>
      <c r="C179" s="10" t="s">
        <v>107</v>
      </c>
      <c r="D179" s="63">
        <v>1500</v>
      </c>
      <c r="E179" s="66">
        <v>0</v>
      </c>
      <c r="F179" s="63">
        <v>26800</v>
      </c>
      <c r="G179" s="66">
        <v>0</v>
      </c>
      <c r="H179" s="63">
        <v>26800</v>
      </c>
      <c r="I179" s="66">
        <v>0</v>
      </c>
      <c r="J179" s="66">
        <v>0</v>
      </c>
      <c r="K179" s="66">
        <v>0</v>
      </c>
      <c r="L179" s="66">
        <f>SUM(J179:K179)</f>
        <v>0</v>
      </c>
    </row>
    <row r="180" spans="1:12">
      <c r="A180" s="118" t="s">
        <v>14</v>
      </c>
      <c r="B180" s="28">
        <v>60.6</v>
      </c>
      <c r="C180" s="12" t="s">
        <v>80</v>
      </c>
      <c r="D180" s="85">
        <f t="shared" ref="D180:L180" si="36">D179+D176+D173</f>
        <v>27107</v>
      </c>
      <c r="E180" s="79">
        <f t="shared" si="36"/>
        <v>0</v>
      </c>
      <c r="F180" s="85">
        <f t="shared" si="36"/>
        <v>48300</v>
      </c>
      <c r="G180" s="79">
        <f t="shared" si="36"/>
        <v>0</v>
      </c>
      <c r="H180" s="85">
        <f t="shared" si="36"/>
        <v>48300</v>
      </c>
      <c r="I180" s="79">
        <f t="shared" si="36"/>
        <v>0</v>
      </c>
      <c r="J180" s="85">
        <f t="shared" si="36"/>
        <v>19500</v>
      </c>
      <c r="K180" s="79">
        <f t="shared" si="36"/>
        <v>0</v>
      </c>
      <c r="L180" s="85">
        <f t="shared" si="36"/>
        <v>19500</v>
      </c>
    </row>
    <row r="181" spans="1:12">
      <c r="A181" s="118" t="s">
        <v>14</v>
      </c>
      <c r="B181" s="11">
        <v>60</v>
      </c>
      <c r="C181" s="10" t="s">
        <v>80</v>
      </c>
      <c r="D181" s="83">
        <f t="shared" ref="D181:L182" si="37">D180</f>
        <v>27107</v>
      </c>
      <c r="E181" s="67">
        <f t="shared" si="37"/>
        <v>0</v>
      </c>
      <c r="F181" s="83">
        <f t="shared" si="37"/>
        <v>48300</v>
      </c>
      <c r="G181" s="67">
        <f t="shared" si="37"/>
        <v>0</v>
      </c>
      <c r="H181" s="83">
        <f t="shared" si="37"/>
        <v>48300</v>
      </c>
      <c r="I181" s="67">
        <f t="shared" si="37"/>
        <v>0</v>
      </c>
      <c r="J181" s="83">
        <f t="shared" si="37"/>
        <v>19500</v>
      </c>
      <c r="K181" s="67">
        <f t="shared" si="37"/>
        <v>0</v>
      </c>
      <c r="L181" s="83">
        <f t="shared" si="37"/>
        <v>19500</v>
      </c>
    </row>
    <row r="182" spans="1:12" ht="25.5">
      <c r="A182" s="33" t="s">
        <v>14</v>
      </c>
      <c r="B182" s="104">
        <v>4860</v>
      </c>
      <c r="C182" s="105" t="s">
        <v>105</v>
      </c>
      <c r="D182" s="83">
        <f t="shared" si="37"/>
        <v>27107</v>
      </c>
      <c r="E182" s="67">
        <f t="shared" si="37"/>
        <v>0</v>
      </c>
      <c r="F182" s="83">
        <f t="shared" si="37"/>
        <v>48300</v>
      </c>
      <c r="G182" s="67">
        <f t="shared" si="37"/>
        <v>0</v>
      </c>
      <c r="H182" s="83">
        <f t="shared" si="37"/>
        <v>48300</v>
      </c>
      <c r="I182" s="67">
        <f t="shared" si="37"/>
        <v>0</v>
      </c>
      <c r="J182" s="83">
        <f t="shared" si="37"/>
        <v>19500</v>
      </c>
      <c r="K182" s="67">
        <f t="shared" si="37"/>
        <v>0</v>
      </c>
      <c r="L182" s="83">
        <f t="shared" si="37"/>
        <v>19500</v>
      </c>
    </row>
    <row r="183" spans="1:12" ht="3.75" customHeight="1">
      <c r="A183" s="116"/>
      <c r="B183" s="25"/>
      <c r="C183" s="12"/>
      <c r="D183" s="63"/>
      <c r="E183" s="66"/>
      <c r="F183" s="63"/>
      <c r="G183" s="66"/>
      <c r="H183" s="63"/>
      <c r="I183" s="66"/>
      <c r="J183" s="63"/>
      <c r="K183" s="66"/>
      <c r="L183" s="63"/>
    </row>
    <row r="184" spans="1:12" ht="25.5">
      <c r="A184" s="91" t="s">
        <v>78</v>
      </c>
      <c r="B184" s="92">
        <v>7475</v>
      </c>
      <c r="C184" s="93" t="s">
        <v>110</v>
      </c>
      <c r="D184" s="64"/>
      <c r="E184" s="82"/>
      <c r="F184" s="64"/>
      <c r="G184" s="82"/>
      <c r="H184" s="64"/>
      <c r="I184" s="82"/>
      <c r="J184" s="64"/>
      <c r="K184" s="82"/>
      <c r="L184" s="64"/>
    </row>
    <row r="185" spans="1:12">
      <c r="A185" s="91"/>
      <c r="B185" s="30">
        <v>0.10100000000000001</v>
      </c>
      <c r="C185" s="93" t="s">
        <v>115</v>
      </c>
      <c r="D185" s="64"/>
      <c r="E185" s="82"/>
      <c r="F185" s="64"/>
      <c r="G185" s="82"/>
      <c r="H185" s="64"/>
      <c r="I185" s="82"/>
      <c r="J185" s="64"/>
      <c r="K185" s="82"/>
      <c r="L185" s="64"/>
    </row>
    <row r="186" spans="1:12">
      <c r="A186" s="91"/>
      <c r="B186" s="95">
        <v>60</v>
      </c>
      <c r="C186" s="96" t="s">
        <v>111</v>
      </c>
      <c r="D186" s="64"/>
      <c r="E186" s="82"/>
      <c r="F186" s="64"/>
      <c r="G186" s="82"/>
      <c r="H186" s="64"/>
      <c r="I186" s="82"/>
      <c r="J186" s="64"/>
      <c r="K186" s="82"/>
      <c r="L186" s="64"/>
    </row>
    <row r="187" spans="1:12">
      <c r="A187" s="91"/>
      <c r="B187" s="95" t="s">
        <v>112</v>
      </c>
      <c r="C187" s="96" t="s">
        <v>113</v>
      </c>
      <c r="D187" s="82">
        <v>0</v>
      </c>
      <c r="E187" s="82">
        <v>0</v>
      </c>
      <c r="F187" s="82">
        <v>0</v>
      </c>
      <c r="G187" s="82">
        <v>0</v>
      </c>
      <c r="H187" s="82">
        <v>0</v>
      </c>
      <c r="I187" s="82">
        <v>0</v>
      </c>
      <c r="J187" s="64">
        <v>150000</v>
      </c>
      <c r="K187" s="82">
        <v>0</v>
      </c>
      <c r="L187" s="64">
        <f>SUM(J187:K187)</f>
        <v>150000</v>
      </c>
    </row>
    <row r="188" spans="1:12">
      <c r="A188" s="91" t="s">
        <v>14</v>
      </c>
      <c r="B188" s="30">
        <v>0.10100000000000001</v>
      </c>
      <c r="C188" s="93" t="s">
        <v>115</v>
      </c>
      <c r="D188" s="86">
        <f t="shared" ref="D188:L189" si="38">D187</f>
        <v>0</v>
      </c>
      <c r="E188" s="86">
        <f t="shared" si="38"/>
        <v>0</v>
      </c>
      <c r="F188" s="86">
        <f t="shared" si="38"/>
        <v>0</v>
      </c>
      <c r="G188" s="86">
        <f t="shared" si="38"/>
        <v>0</v>
      </c>
      <c r="H188" s="86">
        <f t="shared" si="38"/>
        <v>0</v>
      </c>
      <c r="I188" s="86">
        <f t="shared" si="38"/>
        <v>0</v>
      </c>
      <c r="J188" s="107">
        <f t="shared" si="38"/>
        <v>150000</v>
      </c>
      <c r="K188" s="86">
        <f t="shared" si="38"/>
        <v>0</v>
      </c>
      <c r="L188" s="107">
        <f t="shared" si="38"/>
        <v>150000</v>
      </c>
    </row>
    <row r="189" spans="1:12" ht="25.5">
      <c r="A189" s="91" t="s">
        <v>14</v>
      </c>
      <c r="B189" s="92">
        <v>7475</v>
      </c>
      <c r="C189" s="93" t="s">
        <v>110</v>
      </c>
      <c r="D189" s="86">
        <f t="shared" si="38"/>
        <v>0</v>
      </c>
      <c r="E189" s="86">
        <f t="shared" si="38"/>
        <v>0</v>
      </c>
      <c r="F189" s="86">
        <f t="shared" si="38"/>
        <v>0</v>
      </c>
      <c r="G189" s="86">
        <f t="shared" si="38"/>
        <v>0</v>
      </c>
      <c r="H189" s="86">
        <f t="shared" si="38"/>
        <v>0</v>
      </c>
      <c r="I189" s="86">
        <f t="shared" si="38"/>
        <v>0</v>
      </c>
      <c r="J189" s="107">
        <f t="shared" si="38"/>
        <v>150000</v>
      </c>
      <c r="K189" s="86">
        <f t="shared" si="38"/>
        <v>0</v>
      </c>
      <c r="L189" s="107">
        <f t="shared" si="38"/>
        <v>150000</v>
      </c>
    </row>
    <row r="190" spans="1:12">
      <c r="A190" s="23" t="s">
        <v>14</v>
      </c>
      <c r="B190" s="31"/>
      <c r="C190" s="24" t="s">
        <v>83</v>
      </c>
      <c r="D190" s="85">
        <f t="shared" ref="D190:L190" si="39">D182+D166+D189</f>
        <v>41903</v>
      </c>
      <c r="E190" s="79">
        <f t="shared" si="39"/>
        <v>0</v>
      </c>
      <c r="F190" s="85">
        <f t="shared" si="39"/>
        <v>48301</v>
      </c>
      <c r="G190" s="79">
        <f t="shared" si="39"/>
        <v>0</v>
      </c>
      <c r="H190" s="85">
        <f t="shared" si="39"/>
        <v>48301</v>
      </c>
      <c r="I190" s="79">
        <f t="shared" si="39"/>
        <v>0</v>
      </c>
      <c r="J190" s="85">
        <f t="shared" si="39"/>
        <v>169500</v>
      </c>
      <c r="K190" s="79">
        <f t="shared" si="39"/>
        <v>0</v>
      </c>
      <c r="L190" s="85">
        <f t="shared" si="39"/>
        <v>169500</v>
      </c>
    </row>
    <row r="191" spans="1:12">
      <c r="A191" s="23" t="s">
        <v>14</v>
      </c>
      <c r="B191" s="31"/>
      <c r="C191" s="24" t="s">
        <v>7</v>
      </c>
      <c r="D191" s="84">
        <f t="shared" ref="D191:L191" si="40">D190+D158</f>
        <v>130129</v>
      </c>
      <c r="E191" s="84">
        <f t="shared" si="40"/>
        <v>147290</v>
      </c>
      <c r="F191" s="84">
        <f t="shared" si="40"/>
        <v>149765</v>
      </c>
      <c r="G191" s="84">
        <f t="shared" si="40"/>
        <v>120800</v>
      </c>
      <c r="H191" s="84">
        <f t="shared" si="40"/>
        <v>159779</v>
      </c>
      <c r="I191" s="84">
        <f t="shared" si="40"/>
        <v>120800</v>
      </c>
      <c r="J191" s="85">
        <f t="shared" si="40"/>
        <v>395023</v>
      </c>
      <c r="K191" s="84">
        <f t="shared" si="40"/>
        <v>131612</v>
      </c>
      <c r="L191" s="84">
        <f t="shared" si="40"/>
        <v>526635</v>
      </c>
    </row>
    <row r="192" spans="1:12">
      <c r="A192" s="108"/>
      <c r="B192" s="109"/>
      <c r="C192" s="94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25.5">
      <c r="A193" s="118" t="s">
        <v>136</v>
      </c>
      <c r="B193" s="11">
        <v>2851</v>
      </c>
      <c r="C193" s="110" t="s">
        <v>150</v>
      </c>
      <c r="D193" s="111">
        <v>0</v>
      </c>
      <c r="E193" s="81">
        <v>85</v>
      </c>
      <c r="F193" s="82">
        <v>0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</row>
    <row r="194" spans="1:12">
      <c r="A194" s="91"/>
      <c r="B194" s="25"/>
      <c r="C194" s="12"/>
      <c r="D194" s="64"/>
      <c r="E194" s="64"/>
      <c r="F194" s="82"/>
      <c r="G194" s="82"/>
      <c r="H194" s="82"/>
      <c r="I194" s="82"/>
      <c r="J194" s="82"/>
      <c r="K194" s="82"/>
      <c r="L194" s="82"/>
    </row>
    <row r="195" spans="1:12">
      <c r="A195" s="123" t="s">
        <v>147</v>
      </c>
      <c r="B195" s="11" t="s">
        <v>144</v>
      </c>
      <c r="C195" s="10" t="s">
        <v>148</v>
      </c>
      <c r="D195" s="81"/>
      <c r="E195" s="81"/>
      <c r="F195" s="81"/>
      <c r="G195" s="81"/>
      <c r="H195" s="81"/>
      <c r="I195" s="81"/>
      <c r="J195" s="81">
        <v>1000</v>
      </c>
      <c r="K195" s="81"/>
      <c r="L195" s="81"/>
    </row>
    <row r="196" spans="1:12">
      <c r="A196" s="80"/>
      <c r="B196" s="11" t="s">
        <v>145</v>
      </c>
      <c r="C196" s="10" t="s">
        <v>148</v>
      </c>
      <c r="D196" s="81"/>
      <c r="E196" s="81"/>
      <c r="F196" s="81"/>
      <c r="G196" s="81"/>
      <c r="H196" s="81"/>
      <c r="I196" s="81"/>
      <c r="J196" s="81">
        <v>500</v>
      </c>
      <c r="K196" s="81"/>
      <c r="L196" s="81"/>
    </row>
    <row r="197" spans="1:12">
      <c r="A197" s="80"/>
      <c r="B197" s="11" t="s">
        <v>146</v>
      </c>
      <c r="C197" s="10" t="s">
        <v>127</v>
      </c>
      <c r="D197" s="81"/>
      <c r="E197" s="81"/>
      <c r="F197" s="81"/>
      <c r="G197" s="81"/>
      <c r="H197" s="81"/>
      <c r="I197" s="81"/>
      <c r="J197" s="81">
        <v>1500</v>
      </c>
      <c r="K197" s="81"/>
      <c r="L197" s="81"/>
    </row>
    <row r="198" spans="1:12">
      <c r="A198" s="33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1:12">
      <c r="F199" s="37"/>
      <c r="G199" s="37"/>
      <c r="I199" s="37"/>
      <c r="L199" s="37"/>
    </row>
    <row r="200" spans="1:12">
      <c r="F200" s="37"/>
      <c r="G200" s="37"/>
      <c r="I200" s="37"/>
      <c r="L200" s="37"/>
    </row>
    <row r="201" spans="1:12">
      <c r="F201" s="37"/>
      <c r="G201" s="37"/>
      <c r="I201" s="37"/>
      <c r="L201" s="37"/>
    </row>
    <row r="202" spans="1:12">
      <c r="F202" s="37"/>
      <c r="G202" s="37"/>
      <c r="I202" s="37"/>
      <c r="L202" s="37"/>
    </row>
    <row r="203" spans="1:12">
      <c r="F203" s="37"/>
      <c r="G203" s="37"/>
      <c r="I203" s="37"/>
      <c r="L203" s="37"/>
    </row>
    <row r="204" spans="1:12">
      <c r="F204" s="37"/>
      <c r="G204" s="37"/>
      <c r="I204" s="37"/>
      <c r="L204" s="37"/>
    </row>
    <row r="205" spans="1:12">
      <c r="F205" s="37"/>
      <c r="G205" s="37"/>
      <c r="I205" s="37"/>
      <c r="L205" s="37"/>
    </row>
    <row r="206" spans="1:12">
      <c r="F206" s="37"/>
      <c r="G206" s="37"/>
      <c r="I206" s="37"/>
      <c r="L206" s="37"/>
    </row>
    <row r="207" spans="1:12">
      <c r="F207" s="37"/>
      <c r="G207" s="37"/>
      <c r="I207" s="37"/>
      <c r="L207" s="37"/>
    </row>
    <row r="208" spans="1:12">
      <c r="F208" s="37"/>
      <c r="G208" s="37"/>
      <c r="I208" s="37"/>
      <c r="L208" s="37"/>
    </row>
    <row r="209" spans="6:12">
      <c r="F209" s="37"/>
      <c r="G209" s="37"/>
      <c r="I209" s="37"/>
      <c r="L209" s="37"/>
    </row>
    <row r="210" spans="6:12">
      <c r="F210" s="37"/>
      <c r="G210" s="37"/>
      <c r="I210" s="37"/>
      <c r="L210" s="37"/>
    </row>
    <row r="211" spans="6:12">
      <c r="F211" s="37"/>
      <c r="G211" s="37"/>
      <c r="I211" s="37"/>
      <c r="L211" s="37"/>
    </row>
    <row r="212" spans="6:12">
      <c r="F212" s="37"/>
      <c r="G212" s="37"/>
      <c r="I212" s="37"/>
      <c r="L212" s="37"/>
    </row>
    <row r="213" spans="6:12">
      <c r="F213" s="37"/>
      <c r="G213" s="37"/>
      <c r="I213" s="37"/>
      <c r="L213" s="37"/>
    </row>
    <row r="214" spans="6:12">
      <c r="F214" s="37"/>
      <c r="G214" s="37"/>
      <c r="I214" s="37"/>
      <c r="L214" s="37"/>
    </row>
    <row r="215" spans="6:12">
      <c r="F215" s="37"/>
      <c r="G215" s="37"/>
      <c r="I215" s="37"/>
      <c r="L215" s="37"/>
    </row>
    <row r="216" spans="6:12">
      <c r="F216" s="37"/>
      <c r="G216" s="37"/>
      <c r="I216" s="37"/>
      <c r="L216" s="37"/>
    </row>
  </sheetData>
  <autoFilter ref="A19:L194"/>
  <mergeCells count="10">
    <mergeCell ref="B198:L198"/>
    <mergeCell ref="B4:D4"/>
    <mergeCell ref="H18:I18"/>
    <mergeCell ref="J18:L18"/>
    <mergeCell ref="D17:E17"/>
    <mergeCell ref="F17:G17"/>
    <mergeCell ref="H17:I17"/>
    <mergeCell ref="J17:L17"/>
    <mergeCell ref="D18:E18"/>
    <mergeCell ref="F18:G18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60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dem16</vt:lpstr>
      <vt:lpstr>'dem16'!cicap</vt:lpstr>
      <vt:lpstr>'dem16'!i</vt:lpstr>
      <vt:lpstr>'dem16'!loan</vt:lpstr>
      <vt:lpstr>'dem16'!np</vt:lpstr>
      <vt:lpstr>'dem16'!plant</vt:lpstr>
      <vt:lpstr>'dem16'!Print_Area</vt:lpstr>
      <vt:lpstr>'dem16'!Print_Titles</vt:lpstr>
      <vt:lpstr>'dem16'!voted</vt:lpstr>
      <vt:lpstr>'dem16'!vsi</vt:lpstr>
      <vt:lpstr>'dem16'!vsicap</vt:lpstr>
      <vt:lpstr>'dem16'!vsirec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2014-06-16T06:21:41Z</cp:lastPrinted>
  <dcterms:created xsi:type="dcterms:W3CDTF">2004-06-02T16:17:45Z</dcterms:created>
  <dcterms:modified xsi:type="dcterms:W3CDTF">2014-06-16T06:21:46Z</dcterms:modified>
</cp:coreProperties>
</file>