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016"/>
  </bookViews>
  <sheets>
    <sheet name="dem22" sheetId="4" r:id="rId1"/>
  </sheets>
  <definedNames>
    <definedName name="_xlnm._FilterDatabase" localSheetId="0" hidden="1">'dem22'!$A$26:$G$330</definedName>
    <definedName name="_rec2" localSheetId="0">'dem22'!#REF!</definedName>
    <definedName name="_Regression_Int" localSheetId="0" hidden="1">1</definedName>
    <definedName name="censusrec" localSheetId="0">'dem22'!#REF!</definedName>
    <definedName name="crfrec" localSheetId="0">'dem22'!$D$326:$G$326</definedName>
    <definedName name="css" localSheetId="0">'dem22'!$D$290:$G$290</definedName>
    <definedName name="da" localSheetId="0">'dem22'!$D$218:$G$218</definedName>
    <definedName name="darec" localSheetId="0">'dem22'!#REF!</definedName>
    <definedName name="housing" localSheetId="0">'dem22'!#REF!</definedName>
    <definedName name="lr" localSheetId="0">'dem22'!$D$75:$G$75</definedName>
    <definedName name="lrrec" localSheetId="0">'dem22'!#REF!</definedName>
    <definedName name="nc" localSheetId="0">'dem22'!$D$266:$G$266</definedName>
    <definedName name="ncfund" localSheetId="0">'dem22'!#REF!</definedName>
    <definedName name="ncfund1" localSheetId="0">'dem22'!#REF!</definedName>
    <definedName name="ncrec1" localSheetId="0">'dem22'!#REF!</definedName>
    <definedName name="ncrec2" localSheetId="0">'dem22'!#REF!</definedName>
    <definedName name="np" localSheetId="0">'dem22'!#REF!</definedName>
    <definedName name="Nutrition" localSheetId="0">#REF!</definedName>
    <definedName name="oas" localSheetId="0">'dem22'!#REF!</definedName>
    <definedName name="_xlnm.Print_Area" localSheetId="0">'dem22'!$A$1:$G$328</definedName>
    <definedName name="_xlnm.Print_Titles" localSheetId="0">'dem22'!$23:$26</definedName>
    <definedName name="pwcap" localSheetId="0">'dem22'!$D$317:$G$317</definedName>
    <definedName name="rec" localSheetId="0">'dem22'!#REF!</definedName>
    <definedName name="reform" localSheetId="0">'dem22'!$D$280:$G$280</definedName>
    <definedName name="revise" localSheetId="0">'dem22'!$D$339:$F$339</definedName>
    <definedName name="roads" localSheetId="0">'dem22'!#REF!</definedName>
    <definedName name="scst" localSheetId="0">#REF!</definedName>
    <definedName name="ses" localSheetId="0">'dem22'!#REF!</definedName>
    <definedName name="sgs" localSheetId="0">'dem22'!$D$87:$G$87</definedName>
    <definedName name="SocialSecurity" localSheetId="0">#REF!</definedName>
    <definedName name="socialwelfare" localSheetId="0">#REF!</definedName>
    <definedName name="sss" localSheetId="0">'dem22'!#REF!</definedName>
    <definedName name="summary" localSheetId="0">'dem22'!$D$332:$F$332</definedName>
    <definedName name="water" localSheetId="0">'dem22'!#REF!</definedName>
    <definedName name="welfarecap" localSheetId="0">#REF!</definedName>
    <definedName name="Z_239EE218_578E_4317_BEED_14D5D7089E27_.wvu.FilterData" localSheetId="0" hidden="1">'dem22'!$A$1:$G$327</definedName>
    <definedName name="Z_239EE218_578E_4317_BEED_14D5D7089E27_.wvu.PrintArea" localSheetId="0" hidden="1">'dem22'!$A$1:$G$327</definedName>
    <definedName name="Z_239EE218_578E_4317_BEED_14D5D7089E27_.wvu.PrintTitles" localSheetId="0" hidden="1">'dem22'!$23:$26</definedName>
    <definedName name="Z_302A3EA3_AE96_11D5_A646_0050BA3D7AFD_.wvu.FilterData" localSheetId="0" hidden="1">'dem22'!$A$1:$G$327</definedName>
    <definedName name="Z_302A3EA3_AE96_11D5_A646_0050BA3D7AFD_.wvu.PrintArea" localSheetId="0" hidden="1">'dem22'!$A$1:$G$327</definedName>
    <definedName name="Z_302A3EA3_AE96_11D5_A646_0050BA3D7AFD_.wvu.PrintTitles" localSheetId="0" hidden="1">'dem22'!$23:$26</definedName>
    <definedName name="Z_36DBA021_0ECB_11D4_8064_004005726899_.wvu.FilterData" localSheetId="0" hidden="1">'dem22'!$C$27:$C$326</definedName>
    <definedName name="Z_36DBA021_0ECB_11D4_8064_004005726899_.wvu.PrintArea" localSheetId="0" hidden="1">'dem22'!$A$1:$G$327</definedName>
    <definedName name="Z_36DBA021_0ECB_11D4_8064_004005726899_.wvu.PrintTitles" localSheetId="0" hidden="1">'dem22'!$23:$26</definedName>
    <definedName name="Z_93EBE921_AE91_11D5_8685_004005726899_.wvu.FilterData" localSheetId="0" hidden="1">'dem22'!$C$27:$C$326</definedName>
    <definedName name="Z_93EBE921_AE91_11D5_8685_004005726899_.wvu.PrintArea" localSheetId="0" hidden="1">'dem22'!$A$1:$G$327</definedName>
    <definedName name="Z_93EBE921_AE91_11D5_8685_004005726899_.wvu.PrintTitles" localSheetId="0" hidden="1">'dem22'!$23:$26</definedName>
    <definedName name="Z_94DA79C1_0FDE_11D5_9579_000021DAEEA2_.wvu.FilterData" localSheetId="0" hidden="1">'dem22'!$C$27:$C$326</definedName>
    <definedName name="Z_94DA79C1_0FDE_11D5_9579_000021DAEEA2_.wvu.PrintArea" localSheetId="0" hidden="1">'dem22'!$A$1:$G$327</definedName>
    <definedName name="Z_94DA79C1_0FDE_11D5_9579_000021DAEEA2_.wvu.PrintTitles" localSheetId="0" hidden="1">'dem22'!$23:$26</definedName>
    <definedName name="Z_B4CB096A_161F_11D5_8064_004005726899_.wvu.FilterData" localSheetId="0" hidden="1">'dem22'!$C$27:$C$326</definedName>
    <definedName name="Z_B4CB099B_161F_11D5_8064_004005726899_.wvu.FilterData" localSheetId="0" hidden="1">'dem22'!$C$27:$C$326</definedName>
    <definedName name="Z_C868F8C3_16D7_11D5_A68D_81D6213F5331_.wvu.FilterData" localSheetId="0" hidden="1">'dem22'!$C$27:$C$326</definedName>
    <definedName name="Z_C868F8C3_16D7_11D5_A68D_81D6213F5331_.wvu.PrintArea" localSheetId="0" hidden="1">'dem22'!$A$1:$G$327</definedName>
    <definedName name="Z_C868F8C3_16D7_11D5_A68D_81D6213F5331_.wvu.PrintTitles" localSheetId="0" hidden="1">'dem22'!$23:$26</definedName>
    <definedName name="Z_E5DF37BD_125C_11D5_8DC4_D0F5D88B3549_.wvu.FilterData" localSheetId="0" hidden="1">'dem22'!$C$27:$C$326</definedName>
    <definedName name="Z_E5DF37BD_125C_11D5_8DC4_D0F5D88B3549_.wvu.PrintArea" localSheetId="0" hidden="1">'dem22'!$A$1:$G$327</definedName>
    <definedName name="Z_E5DF37BD_125C_11D5_8DC4_D0F5D88B3549_.wvu.PrintTitles" localSheetId="0" hidden="1">'dem22'!$23:$26</definedName>
    <definedName name="Z_F8ADACC1_164E_11D6_B603_000021DAEEA2_.wvu.FilterData" localSheetId="0" hidden="1">'dem22'!$C$27:$C$326</definedName>
    <definedName name="Z_F8ADACC1_164E_11D6_B603_000021DAEEA2_.wvu.PrintArea" localSheetId="0" hidden="1">'dem22'!$A$1:$G$327</definedName>
    <definedName name="Z_F8ADACC1_164E_11D6_B603_000021DAEEA2_.wvu.PrintTitles" localSheetId="0" hidden="1">'dem22'!$23:$26</definedName>
  </definedNames>
  <calcPr calcId="125725"/>
</workbook>
</file>

<file path=xl/calcChain.xml><?xml version="1.0" encoding="utf-8"?>
<calcChain xmlns="http://schemas.openxmlformats.org/spreadsheetml/2006/main">
  <c r="E278" i="4"/>
  <c r="F278"/>
  <c r="D278"/>
  <c r="F313" l="1"/>
  <c r="F84"/>
  <c r="F214" l="1"/>
  <c r="F207"/>
  <c r="F200"/>
  <c r="F193"/>
  <c r="F186"/>
  <c r="F179"/>
  <c r="F172"/>
  <c r="F164"/>
  <c r="F157"/>
  <c r="F149"/>
  <c r="F142"/>
  <c r="F135"/>
  <c r="F123"/>
  <c r="F113"/>
  <c r="F104"/>
  <c r="F95"/>
  <c r="F62"/>
  <c r="F56"/>
  <c r="F50"/>
  <c r="F44"/>
  <c r="F314" l="1"/>
  <c r="F201"/>
  <c r="F173"/>
  <c r="F143"/>
  <c r="F107"/>
  <c r="F98"/>
  <c r="F51"/>
  <c r="F45"/>
  <c r="E314"/>
  <c r="D314"/>
  <c r="F310"/>
  <c r="E310"/>
  <c r="D310"/>
  <c r="F309"/>
  <c r="E309"/>
  <c r="D309"/>
  <c r="F305"/>
  <c r="E305"/>
  <c r="D305"/>
  <c r="F300"/>
  <c r="E300"/>
  <c r="D300"/>
  <c r="F287"/>
  <c r="F288" s="1"/>
  <c r="E287"/>
  <c r="E288" s="1"/>
  <c r="D287"/>
  <c r="D288" s="1"/>
  <c r="F279"/>
  <c r="E279"/>
  <c r="D279"/>
  <c r="F272"/>
  <c r="F273" s="1"/>
  <c r="E272"/>
  <c r="E273" s="1"/>
  <c r="D272"/>
  <c r="D273" s="1"/>
  <c r="F264"/>
  <c r="E264"/>
  <c r="D264"/>
  <c r="F255"/>
  <c r="F256" s="1"/>
  <c r="E255"/>
  <c r="E256" s="1"/>
  <c r="D255"/>
  <c r="D256" s="1"/>
  <c r="F245"/>
  <c r="F246" s="1"/>
  <c r="E245"/>
  <c r="E246" s="1"/>
  <c r="D245"/>
  <c r="D246" s="1"/>
  <c r="F238"/>
  <c r="E238"/>
  <c r="D238"/>
  <c r="F232"/>
  <c r="E232"/>
  <c r="D232"/>
  <c r="F228"/>
  <c r="E228"/>
  <c r="D228"/>
  <c r="F224"/>
  <c r="E224"/>
  <c r="D224"/>
  <c r="F215"/>
  <c r="E215"/>
  <c r="D215"/>
  <c r="F208"/>
  <c r="E208"/>
  <c r="D208"/>
  <c r="E201"/>
  <c r="D201"/>
  <c r="F194"/>
  <c r="E194"/>
  <c r="D194"/>
  <c r="F187"/>
  <c r="E187"/>
  <c r="D187"/>
  <c r="F180"/>
  <c r="E180"/>
  <c r="D180"/>
  <c r="E173"/>
  <c r="D173"/>
  <c r="F166"/>
  <c r="E166"/>
  <c r="D166"/>
  <c r="F158"/>
  <c r="E158"/>
  <c r="D158"/>
  <c r="F151"/>
  <c r="E151"/>
  <c r="D151"/>
  <c r="E143"/>
  <c r="D143"/>
  <c r="F136"/>
  <c r="E136"/>
  <c r="D136"/>
  <c r="F126"/>
  <c r="E126"/>
  <c r="D126"/>
  <c r="F117"/>
  <c r="E117"/>
  <c r="D117"/>
  <c r="E107"/>
  <c r="D107"/>
  <c r="E98"/>
  <c r="D98"/>
  <c r="F85"/>
  <c r="F86" s="1"/>
  <c r="F87" s="1"/>
  <c r="E85"/>
  <c r="E86" s="1"/>
  <c r="E87" s="1"/>
  <c r="D85"/>
  <c r="D86" s="1"/>
  <c r="D87" s="1"/>
  <c r="F73"/>
  <c r="F74" s="1"/>
  <c r="E73"/>
  <c r="E74" s="1"/>
  <c r="D73"/>
  <c r="D74" s="1"/>
  <c r="F63"/>
  <c r="E63"/>
  <c r="D63"/>
  <c r="F57"/>
  <c r="E57"/>
  <c r="D57"/>
  <c r="E51"/>
  <c r="D51"/>
  <c r="E45"/>
  <c r="D45"/>
  <c r="F36"/>
  <c r="F37" s="1"/>
  <c r="E36"/>
  <c r="E37" s="1"/>
  <c r="D36"/>
  <c r="D37" s="1"/>
  <c r="D315" l="1"/>
  <c r="D316" s="1"/>
  <c r="D317" s="1"/>
  <c r="D318" s="1"/>
  <c r="F315"/>
  <c r="F316" s="1"/>
  <c r="F317" s="1"/>
  <c r="F318" s="1"/>
  <c r="E315"/>
  <c r="E316" s="1"/>
  <c r="E317" s="1"/>
  <c r="E318" s="1"/>
  <c r="E280"/>
  <c r="D289"/>
  <c r="D290" s="1"/>
  <c r="F289"/>
  <c r="F290" s="1"/>
  <c r="E289"/>
  <c r="E290" s="1"/>
  <c r="F265"/>
  <c r="E127"/>
  <c r="E217"/>
  <c r="F239"/>
  <c r="E239"/>
  <c r="E65"/>
  <c r="E64" s="1"/>
  <c r="D280"/>
  <c r="F280"/>
  <c r="F217"/>
  <c r="F216" s="1"/>
  <c r="F127"/>
  <c r="F65"/>
  <c r="F64" s="1"/>
  <c r="D265"/>
  <c r="D239"/>
  <c r="D217"/>
  <c r="D216" s="1"/>
  <c r="D127"/>
  <c r="D65"/>
  <c r="D64" s="1"/>
  <c r="E265"/>
  <c r="F266" l="1"/>
  <c r="F75"/>
  <c r="F218"/>
  <c r="E266"/>
  <c r="E218"/>
  <c r="E216"/>
  <c r="E75"/>
  <c r="D266"/>
  <c r="D218"/>
  <c r="D75"/>
  <c r="E291" l="1"/>
  <c r="E319" s="1"/>
  <c r="D291"/>
  <c r="D319" s="1"/>
  <c r="F291"/>
  <c r="F319" s="1"/>
  <c r="G327" l="1"/>
  <c r="G326"/>
  <c r="E20" l="1"/>
  <c r="D20" l="1"/>
  <c r="F20" s="1"/>
</calcChain>
</file>

<file path=xl/comments1.xml><?xml version="1.0" encoding="utf-8"?>
<comments xmlns="http://schemas.openxmlformats.org/spreadsheetml/2006/main">
  <authors>
    <author>lenovo</author>
  </authors>
  <commentList>
    <comment ref="G243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Rs. 6 crore from State &amp; Rs. 50.00 crore from 15th FC</t>
        </r>
      </text>
    </comment>
  </commentList>
</comments>
</file>

<file path=xl/sharedStrings.xml><?xml version="1.0" encoding="utf-8"?>
<sst xmlns="http://schemas.openxmlformats.org/spreadsheetml/2006/main" count="506" uniqueCount="247">
  <si>
    <t>(ii) Collection of Taxes on Property and Capital Transactions</t>
  </si>
  <si>
    <t>Land Revenue</t>
  </si>
  <si>
    <t>(d) Administrative Services</t>
  </si>
  <si>
    <t>Secretariat-General Services</t>
  </si>
  <si>
    <t>District Administration</t>
  </si>
  <si>
    <t>Relief on Account of Natural Calamities</t>
  </si>
  <si>
    <t>(j) General Economic Services</t>
  </si>
  <si>
    <t>Capital Outlay on Public Works</t>
  </si>
  <si>
    <t>Voted</t>
  </si>
  <si>
    <t>Major /Sub-Major/Minor/Sub/Detailed Heads</t>
  </si>
  <si>
    <t>Total</t>
  </si>
  <si>
    <t>REVENUE SECTION</t>
  </si>
  <si>
    <t>M.H.</t>
  </si>
  <si>
    <t>Direction and Administration</t>
  </si>
  <si>
    <t>Head Office Establishment</t>
  </si>
  <si>
    <t>00.44.01</t>
  </si>
  <si>
    <t>00.44.11</t>
  </si>
  <si>
    <t>Travel Expenses</t>
  </si>
  <si>
    <t>00.44.13</t>
  </si>
  <si>
    <t>Office Expenses</t>
  </si>
  <si>
    <t>00.44.50</t>
  </si>
  <si>
    <t>Other Charges</t>
  </si>
  <si>
    <t>Collection Charges</t>
  </si>
  <si>
    <t>East District</t>
  </si>
  <si>
    <t>60.45.01</t>
  </si>
  <si>
    <t>60.45.11</t>
  </si>
  <si>
    <t>60.45.13</t>
  </si>
  <si>
    <t>West District</t>
  </si>
  <si>
    <t>60.46.01</t>
  </si>
  <si>
    <t>60.46.11</t>
  </si>
  <si>
    <t>60.46.13</t>
  </si>
  <si>
    <t>North District</t>
  </si>
  <si>
    <t>60.47.01</t>
  </si>
  <si>
    <t>60.47.11</t>
  </si>
  <si>
    <t>60.47.13</t>
  </si>
  <si>
    <t>South District</t>
  </si>
  <si>
    <t>60.48.01</t>
  </si>
  <si>
    <t>60.48.11</t>
  </si>
  <si>
    <t>60.48.13</t>
  </si>
  <si>
    <t>Land Records</t>
  </si>
  <si>
    <t>61.00.01</t>
  </si>
  <si>
    <t>61.00.11</t>
  </si>
  <si>
    <t>61.00.13</t>
  </si>
  <si>
    <t>Land Revenue Department</t>
  </si>
  <si>
    <t>23.00.01</t>
  </si>
  <si>
    <t>23.00.11</t>
  </si>
  <si>
    <t>23.00.13</t>
  </si>
  <si>
    <t>District Establishments</t>
  </si>
  <si>
    <t>00.45.01</t>
  </si>
  <si>
    <t>Salaries</t>
  </si>
  <si>
    <t>00.45.11</t>
  </si>
  <si>
    <t>00.45.13</t>
  </si>
  <si>
    <t>00.45.50</t>
  </si>
  <si>
    <t>Other Charges (Entertainment)</t>
  </si>
  <si>
    <t>00.46.01</t>
  </si>
  <si>
    <t>00.46.11</t>
  </si>
  <si>
    <t>00.46.13</t>
  </si>
  <si>
    <t>00.46.50</t>
  </si>
  <si>
    <t>00.47.01</t>
  </si>
  <si>
    <t>00.47.11</t>
  </si>
  <si>
    <t>00.47.13</t>
  </si>
  <si>
    <t>00.47.50</t>
  </si>
  <si>
    <t>00.48.01</t>
  </si>
  <si>
    <t>00.48.11</t>
  </si>
  <si>
    <t>00.48.13</t>
  </si>
  <si>
    <t>00.48.50</t>
  </si>
  <si>
    <t>Sub-Divisional Establishments</t>
  </si>
  <si>
    <t>Pakyong Sub-Division</t>
  </si>
  <si>
    <t>60.50.01</t>
  </si>
  <si>
    <t>60.50.11</t>
  </si>
  <si>
    <t>60.50.13</t>
  </si>
  <si>
    <t>Rongli Sub-Division</t>
  </si>
  <si>
    <t>60.51.01</t>
  </si>
  <si>
    <t>60.51.11</t>
  </si>
  <si>
    <t>60.51.13</t>
  </si>
  <si>
    <t>60.52.01</t>
  </si>
  <si>
    <t>60.52.11</t>
  </si>
  <si>
    <t>60.52.13</t>
  </si>
  <si>
    <t>60.52.14</t>
  </si>
  <si>
    <t>Soreng Sub-Division</t>
  </si>
  <si>
    <t>Chungthang Sub-Division</t>
  </si>
  <si>
    <t>60.55.01</t>
  </si>
  <si>
    <t>60.55.11</t>
  </si>
  <si>
    <t>60.55.13</t>
  </si>
  <si>
    <t>Ravangla Sub-Division</t>
  </si>
  <si>
    <t>60.57.01</t>
  </si>
  <si>
    <t>60.57.11</t>
  </si>
  <si>
    <t>60.57.13</t>
  </si>
  <si>
    <t>60.57.14</t>
  </si>
  <si>
    <t>Other Establishments</t>
  </si>
  <si>
    <t>00.00.71</t>
  </si>
  <si>
    <t>Ex-gratia Payment</t>
  </si>
  <si>
    <t>00.00.72</t>
  </si>
  <si>
    <t>00.00.73</t>
  </si>
  <si>
    <t>00.00.75</t>
  </si>
  <si>
    <t>Restoration of Communication Links</t>
  </si>
  <si>
    <t>00.00.78</t>
  </si>
  <si>
    <t>Other Works</t>
  </si>
  <si>
    <t>General</t>
  </si>
  <si>
    <t>Establishment</t>
  </si>
  <si>
    <t>60.00.01</t>
  </si>
  <si>
    <t>60.00.11</t>
  </si>
  <si>
    <t>60.00.13</t>
  </si>
  <si>
    <t>Other Expenditure</t>
  </si>
  <si>
    <t>Land Bank Schemes</t>
  </si>
  <si>
    <t>60.00.72</t>
  </si>
  <si>
    <t>Purchase of Land</t>
  </si>
  <si>
    <t>CAPITAL SECTION</t>
  </si>
  <si>
    <t>Construction</t>
  </si>
  <si>
    <t>00.45.71</t>
  </si>
  <si>
    <t>00.46.71</t>
  </si>
  <si>
    <t>00.47.71</t>
  </si>
  <si>
    <t>00.48.71</t>
  </si>
  <si>
    <t>Revenue</t>
  </si>
  <si>
    <t>Capital</t>
  </si>
  <si>
    <t>II. Details of the estimates and the heads under which this grant will be accounted for:</t>
  </si>
  <si>
    <t>Secretariat</t>
  </si>
  <si>
    <t>A - General Services (b) Fiscal Services</t>
  </si>
  <si>
    <t>C - Economic Services (b) Rural Development</t>
  </si>
  <si>
    <t>A - Capital Account of General Services</t>
  </si>
  <si>
    <t>Major Works</t>
  </si>
  <si>
    <t>District Collectorate</t>
  </si>
  <si>
    <t>Note:</t>
  </si>
  <si>
    <t>Restoration of Drinking Water Supply, Drainage of Flood Water</t>
  </si>
  <si>
    <t>Census Surveys and Statistics</t>
  </si>
  <si>
    <t>Census</t>
  </si>
  <si>
    <t>MH</t>
  </si>
  <si>
    <t xml:space="preserve">Capacity Building for Disaster Response </t>
  </si>
  <si>
    <t>Land Reforms</t>
  </si>
  <si>
    <t>Rent, Rates and Taxes</t>
  </si>
  <si>
    <t>Flood, Cyclones, etc.</t>
  </si>
  <si>
    <t>Gratuitous Relief</t>
  </si>
  <si>
    <t>Repairs and Restoration of Damaged Roads and Bridges</t>
  </si>
  <si>
    <t>Repairs and Restoration of Damaged Water Supply, Drainage and Sewerage Works</t>
  </si>
  <si>
    <t>Repairs and Restoration of Power Houses and Lines</t>
  </si>
  <si>
    <t>Maintenance of Land Records</t>
  </si>
  <si>
    <t>State Disaster Response Fund</t>
  </si>
  <si>
    <t>Transfer to Reserve Fund and Deposit Accounts- State Disaster Response Fund</t>
  </si>
  <si>
    <t>Transfer to Reserve Funds and Deposit 
Account -State Disaster Response Fund</t>
  </si>
  <si>
    <t>(In Thousands of Rupees)</t>
  </si>
  <si>
    <t>Housing</t>
  </si>
  <si>
    <t>Reconstruction of Assets Damaged by 18th September Earthquake (SPA)</t>
  </si>
  <si>
    <t>Reconstruction of Tashiling Secretariat</t>
  </si>
  <si>
    <t>Capital Outlay on Water Supply &amp; Sanitation</t>
  </si>
  <si>
    <t>B - Capital Accounts of Social Services</t>
  </si>
  <si>
    <t>(c) Water  Supply, Sanitation, Housing &amp; Urban Development</t>
  </si>
  <si>
    <t>Rec</t>
  </si>
  <si>
    <t>75.66.53</t>
  </si>
  <si>
    <t>75.67.53</t>
  </si>
  <si>
    <t>B-Social Services, (c) Water Supply, Sanitation</t>
  </si>
  <si>
    <t>Housing &amp; Urban Development</t>
  </si>
  <si>
    <t xml:space="preserve"> (g) Social Welfare and Nutrition</t>
  </si>
  <si>
    <t>Kabi</t>
  </si>
  <si>
    <t>Rangpo</t>
  </si>
  <si>
    <t>Yangang</t>
  </si>
  <si>
    <t>Jorethang</t>
  </si>
  <si>
    <t>Dentam</t>
  </si>
  <si>
    <t>60.58.01</t>
  </si>
  <si>
    <t>60.58.11</t>
  </si>
  <si>
    <t>60.58.13</t>
  </si>
  <si>
    <t>60.59.01</t>
  </si>
  <si>
    <t>60.59.11</t>
  </si>
  <si>
    <t>60.59.13</t>
  </si>
  <si>
    <t>60.60.01</t>
  </si>
  <si>
    <t>60.60.11</t>
  </si>
  <si>
    <t>60.60.13</t>
  </si>
  <si>
    <t>60.61.01</t>
  </si>
  <si>
    <t>60.61.11</t>
  </si>
  <si>
    <t>60.61.13</t>
  </si>
  <si>
    <t>60.62.01</t>
  </si>
  <si>
    <t>60.62.11</t>
  </si>
  <si>
    <t>60.62.13</t>
  </si>
  <si>
    <t>60.63.01</t>
  </si>
  <si>
    <t>60.63.11</t>
  </si>
  <si>
    <t>60.63.13</t>
  </si>
  <si>
    <t>60.64.01</t>
  </si>
  <si>
    <t>60.64.11</t>
  </si>
  <si>
    <t>60.64.13</t>
  </si>
  <si>
    <t>Dzongu</t>
  </si>
  <si>
    <t>Yoksum</t>
  </si>
  <si>
    <t>National Scheme for Modernization of Police and other Forces</t>
  </si>
  <si>
    <t>19.76.53</t>
  </si>
  <si>
    <t>71.00.50</t>
  </si>
  <si>
    <t>Cadastral Survey</t>
  </si>
  <si>
    <t>00.47.14</t>
  </si>
  <si>
    <t>62.00.72</t>
  </si>
  <si>
    <t>62.00.73</t>
  </si>
  <si>
    <t>Major Works (Central Share)</t>
  </si>
  <si>
    <t>78.00.71</t>
  </si>
  <si>
    <t>Umbrella Pilot Scheme to Demonstrate benefits of Land slide mitigation measure at Mangan (Central Share)</t>
  </si>
  <si>
    <t>Management of Natural Disasters, Contingency Plans in Disaster Prone Areas</t>
  </si>
  <si>
    <t>Strengthening of State Disaster Management Authorities and District Disaster Management Authorities in the State (Central Share)</t>
  </si>
  <si>
    <t>Transfer to State Disaster Mitigation Fund</t>
  </si>
  <si>
    <t>62.00.74</t>
  </si>
  <si>
    <t>Training of Community Volunteers in Disaster Response in selected 30 most prone districts of India (Aapda Mitra in East District - Central Share)</t>
  </si>
  <si>
    <t>62.00.75</t>
  </si>
  <si>
    <t>23.00.42</t>
  </si>
  <si>
    <t>Sikkim Land Record Computerisation Project</t>
  </si>
  <si>
    <t>Retrofitting of Damaged Government Buildings</t>
  </si>
  <si>
    <t>Construction of Civil Defence Training Institute 
(Central Share)</t>
  </si>
  <si>
    <t>2019-20</t>
  </si>
  <si>
    <t>00.00.74</t>
  </si>
  <si>
    <t>Work under Flood/Landslide (NDRF)</t>
  </si>
  <si>
    <t>00.44.02</t>
  </si>
  <si>
    <t>Wages</t>
  </si>
  <si>
    <t>61.00.02</t>
  </si>
  <si>
    <t>23.00.02</t>
  </si>
  <si>
    <t>00.45.02</t>
  </si>
  <si>
    <t>00.46.02</t>
  </si>
  <si>
    <t>00.47.02</t>
  </si>
  <si>
    <t>00.48.02</t>
  </si>
  <si>
    <t>60.50.02</t>
  </si>
  <si>
    <t>60.51.02</t>
  </si>
  <si>
    <t>60.52.02</t>
  </si>
  <si>
    <t>60.55.02</t>
  </si>
  <si>
    <t>60.57.02</t>
  </si>
  <si>
    <t>60.58.02</t>
  </si>
  <si>
    <t>60.59.02</t>
  </si>
  <si>
    <t>60.60.02</t>
  </si>
  <si>
    <t>60.61.02</t>
  </si>
  <si>
    <t>60.62.02</t>
  </si>
  <si>
    <t>60.63.02</t>
  </si>
  <si>
    <t>60.64.02</t>
  </si>
  <si>
    <t>02.00.50</t>
  </si>
  <si>
    <t>Census Enumeration for Decennial Population Census-2021 (Reimbursable by the Govt. of India)</t>
  </si>
  <si>
    <t xml:space="preserve">Lump sum provision for revision of Pay &amp; 
Allowances </t>
  </si>
  <si>
    <t>Drawing, Design &amp; Execution of Tashiling 
Secretariat</t>
  </si>
  <si>
    <t>I. Estimate of the amount required in the year ending 31st March, 2021 to defray the charges in respect of Land Revenue and Disaster Management</t>
  </si>
  <si>
    <t>2018-19</t>
  </si>
  <si>
    <t>60.00.02</t>
  </si>
  <si>
    <t>DEMAND NO. 22</t>
  </si>
  <si>
    <t>LAND REVENUE AND DISASTER MANAGEMENT</t>
  </si>
  <si>
    <t>Actuals</t>
  </si>
  <si>
    <t>Budget 
Estimate</t>
  </si>
  <si>
    <t>Revised 
Estimate</t>
  </si>
  <si>
    <t xml:space="preserve">                                             2020-21</t>
  </si>
  <si>
    <t>Secretariat - General Services</t>
  </si>
  <si>
    <t>Transfer to Reserve Funds and Deposit Account -State Disaster Response Fund</t>
  </si>
  <si>
    <t>Census Surveys and Statistic</t>
  </si>
  <si>
    <t xml:space="preserve">District Adm 00.911- Deduct recoveries of overpayments </t>
  </si>
  <si>
    <t>Secretariat-General Services 00.911- Deduct recoveries of overpayments</t>
  </si>
  <si>
    <t>District Adm 00.911- Deduct recoveries of overpayments</t>
  </si>
  <si>
    <t>The estimate prepage does not include the recoveries shown below which are adjusted in accounts as reduction of expenditure by debit to 8121- General and Other Reserve Funds,122-State Disaster Response Fund and Credit to 2245- Relief on Account of Natural Calamities, 02- Flood and Cyclone etc. and 80- General</t>
  </si>
  <si>
    <t>Relief on Account of Natural Calamities, 05.901- Deduct amount met from Calamity Relief Fund</t>
  </si>
  <si>
    <t>Relief on Account of Natural Calamities, 80.901- Deduct amount met from State Disaster Mitigation Fund</t>
  </si>
  <si>
    <t>Relief on Account of Natural Calamities, 80.911- Deduct recoveries of over payments</t>
  </si>
  <si>
    <t>Works related to State Disaster Mitigation 
Fund</t>
  </si>
</sst>
</file>

<file path=xl/styles.xml><?xml version="1.0" encoding="utf-8"?>
<styleSheet xmlns="http://schemas.openxmlformats.org/spreadsheetml/2006/main">
  <numFmts count="11">
    <numFmt numFmtId="164" formatCode="_ * #,##0.00_ ;_ * \-#,##0.00_ ;_ * &quot;-&quot;??_ ;_ @_ "/>
    <numFmt numFmtId="165" formatCode="0_)"/>
    <numFmt numFmtId="166" formatCode="0#"/>
    <numFmt numFmtId="167" formatCode="0##"/>
    <numFmt numFmtId="168" formatCode="00000#"/>
    <numFmt numFmtId="169" formatCode="00.000"/>
    <numFmt numFmtId="170" formatCode="00.00"/>
    <numFmt numFmtId="171" formatCode="00.\4\4"/>
    <numFmt numFmtId="172" formatCode="00.0#"/>
    <numFmt numFmtId="173" formatCode="_-* #,##0.00\ _k_r_-;\-* #,##0.00\ _k_r_-;_-* &quot;-&quot;??\ _k_r_-;_-@_-"/>
    <numFmt numFmtId="174" formatCode="0#.#00"/>
  </numFmts>
  <fonts count="10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Courier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165" fontId="2" fillId="0" borderId="0"/>
    <xf numFmtId="0" fontId="2" fillId="0" borderId="0"/>
  </cellStyleXfs>
  <cellXfs count="143">
    <xf numFmtId="0" fontId="0" fillId="0" borderId="0" xfId="0"/>
    <xf numFmtId="0" fontId="6" fillId="0" borderId="2" xfId="7" applyFont="1" applyFill="1" applyBorder="1" applyAlignment="1" applyProtection="1">
      <alignment horizontal="left" vertical="top" wrapText="1"/>
    </xf>
    <xf numFmtId="0" fontId="6" fillId="0" borderId="2" xfId="7" applyFont="1" applyFill="1" applyBorder="1" applyAlignment="1" applyProtection="1">
      <alignment horizontal="right" vertical="top" wrapText="1"/>
    </xf>
    <xf numFmtId="0" fontId="6" fillId="0" borderId="0" xfId="6" applyFont="1" applyFill="1" applyBorder="1" applyAlignment="1" applyProtection="1">
      <alignment horizontal="left" vertical="top"/>
    </xf>
    <xf numFmtId="0" fontId="6" fillId="0" borderId="2" xfId="6" applyNumberFormat="1" applyFont="1" applyFill="1" applyBorder="1" applyAlignment="1" applyProtection="1">
      <alignment horizontal="right"/>
    </xf>
    <xf numFmtId="0" fontId="6" fillId="0" borderId="2" xfId="6" applyNumberFormat="1" applyFont="1" applyFill="1" applyBorder="1" applyAlignment="1" applyProtection="1">
      <alignment horizontal="right" vertical="top" wrapText="1"/>
    </xf>
    <xf numFmtId="0" fontId="6" fillId="0" borderId="0" xfId="7" applyFont="1" applyFill="1" applyProtection="1"/>
    <xf numFmtId="0" fontId="6" fillId="0" borderId="0" xfId="7" applyFont="1" applyFill="1" applyBorder="1" applyAlignment="1" applyProtection="1">
      <alignment horizontal="left" vertical="top" wrapText="1"/>
    </xf>
    <xf numFmtId="0" fontId="6" fillId="0" borderId="0" xfId="6" applyNumberFormat="1" applyFont="1" applyFill="1" applyBorder="1" applyAlignment="1" applyProtection="1">
      <alignment horizontal="right" vertical="center"/>
    </xf>
    <xf numFmtId="0" fontId="6" fillId="0" borderId="0" xfId="6" applyNumberFormat="1" applyFont="1" applyFill="1" applyBorder="1" applyAlignment="1" applyProtection="1">
      <alignment horizontal="right"/>
    </xf>
    <xf numFmtId="0" fontId="6" fillId="0" borderId="0" xfId="7" applyFont="1" applyFill="1" applyAlignment="1" applyProtection="1">
      <alignment horizontal="right" vertical="center"/>
    </xf>
    <xf numFmtId="0" fontId="6" fillId="0" borderId="1" xfId="7" applyFont="1" applyFill="1" applyBorder="1" applyAlignment="1" applyProtection="1">
      <alignment horizontal="left" vertical="top" wrapText="1"/>
    </xf>
    <xf numFmtId="0" fontId="6" fillId="0" borderId="1" xfId="7" applyFont="1" applyFill="1" applyBorder="1" applyAlignment="1" applyProtection="1">
      <alignment horizontal="right" vertical="top" wrapText="1"/>
    </xf>
    <xf numFmtId="0" fontId="6" fillId="0" borderId="1" xfId="6" applyFont="1" applyFill="1" applyBorder="1" applyAlignment="1" applyProtection="1">
      <alignment horizontal="left"/>
    </xf>
    <xf numFmtId="0" fontId="6" fillId="0" borderId="1" xfId="6" applyNumberFormat="1" applyFont="1" applyFill="1" applyBorder="1" applyAlignment="1" applyProtection="1">
      <alignment horizontal="right"/>
    </xf>
    <xf numFmtId="0" fontId="6" fillId="0" borderId="1" xfId="6" applyNumberFormat="1" applyFont="1" applyFill="1" applyBorder="1" applyAlignment="1" applyProtection="1">
      <alignment vertical="center" wrapText="1"/>
    </xf>
    <xf numFmtId="0" fontId="6" fillId="0" borderId="0" xfId="5" applyFont="1" applyFill="1" applyAlignment="1">
      <alignment vertical="top" wrapText="1"/>
    </xf>
    <xf numFmtId="0" fontId="7" fillId="0" borderId="0" xfId="5" applyFont="1" applyFill="1" applyBorder="1" applyAlignment="1" applyProtection="1"/>
    <xf numFmtId="0" fontId="7" fillId="0" borderId="0" xfId="5" applyFont="1" applyFill="1" applyBorder="1" applyAlignment="1" applyProtection="1">
      <alignment horizontal="center"/>
    </xf>
    <xf numFmtId="0" fontId="6" fillId="0" borderId="0" xfId="5" applyNumberFormat="1" applyFont="1" applyFill="1"/>
    <xf numFmtId="0" fontId="6" fillId="0" borderId="0" xfId="5" applyFont="1" applyFill="1"/>
    <xf numFmtId="0" fontId="6" fillId="0" borderId="0" xfId="5" applyFont="1" applyFill="1" applyBorder="1" applyAlignment="1">
      <alignment vertical="top" wrapText="1"/>
    </xf>
    <xf numFmtId="0" fontId="6" fillId="0" borderId="0" xfId="5" applyFont="1" applyFill="1" applyBorder="1" applyAlignment="1">
      <alignment horizontal="right" vertical="top" wrapText="1"/>
    </xf>
    <xf numFmtId="0" fontId="6" fillId="0" borderId="0" xfId="5" applyNumberFormat="1" applyFont="1" applyFill="1" applyBorder="1" applyAlignment="1" applyProtection="1">
      <alignment horizontal="center"/>
    </xf>
    <xf numFmtId="0" fontId="7" fillId="0" borderId="0" xfId="5" applyNumberFormat="1" applyFont="1" applyFill="1" applyBorder="1" applyAlignment="1" applyProtection="1">
      <alignment horizontal="center"/>
    </xf>
    <xf numFmtId="0" fontId="6" fillId="0" borderId="0" xfId="5" applyFont="1" applyFill="1" applyBorder="1" applyAlignment="1" applyProtection="1">
      <alignment horizontal="center"/>
    </xf>
    <xf numFmtId="0" fontId="6" fillId="0" borderId="0" xfId="5" applyFont="1" applyFill="1" applyAlignment="1">
      <alignment horizontal="right" vertical="top" wrapText="1"/>
    </xf>
    <xf numFmtId="0" fontId="6" fillId="0" borderId="0" xfId="5" applyNumberFormat="1" applyFont="1" applyFill="1" applyAlignment="1" applyProtection="1">
      <alignment horizontal="right"/>
    </xf>
    <xf numFmtId="0" fontId="7" fillId="0" borderId="0" xfId="5" applyNumberFormat="1" applyFont="1" applyFill="1" applyAlignment="1" applyProtection="1">
      <alignment horizontal="center"/>
    </xf>
    <xf numFmtId="0" fontId="6" fillId="0" borderId="0" xfId="5" applyFont="1" applyFill="1" applyAlignment="1" applyProtection="1">
      <alignment horizontal="center"/>
    </xf>
    <xf numFmtId="0" fontId="6" fillId="0" borderId="0" xfId="5" applyNumberFormat="1" applyFont="1" applyFill="1" applyAlignment="1" applyProtection="1">
      <alignment horizontal="center"/>
    </xf>
    <xf numFmtId="0" fontId="6" fillId="0" borderId="0" xfId="5" applyNumberFormat="1" applyFont="1" applyFill="1" applyAlignment="1">
      <alignment horizontal="right"/>
    </xf>
    <xf numFmtId="0" fontId="6" fillId="0" borderId="0" xfId="5" applyFont="1" applyFill="1" applyAlignment="1" applyProtection="1"/>
    <xf numFmtId="0" fontId="6" fillId="0" borderId="0" xfId="5" applyFont="1" applyFill="1" applyAlignment="1" applyProtection="1">
      <alignment horizontal="left"/>
    </xf>
    <xf numFmtId="0" fontId="6" fillId="0" borderId="0" xfId="8" applyNumberFormat="1" applyFont="1" applyFill="1" applyAlignment="1" applyProtection="1">
      <alignment horizontal="right"/>
    </xf>
    <xf numFmtId="0" fontId="7" fillId="0" borderId="0" xfId="8" applyNumberFormat="1" applyFont="1" applyFill="1" applyAlignment="1" applyProtection="1">
      <alignment horizontal="center"/>
    </xf>
    <xf numFmtId="0" fontId="6" fillId="0" borderId="0" xfId="8" applyNumberFormat="1" applyFont="1" applyFill="1" applyProtection="1"/>
    <xf numFmtId="0" fontId="6" fillId="0" borderId="0" xfId="8" applyNumberFormat="1" applyFont="1" applyFill="1" applyAlignment="1" applyProtection="1">
      <alignment horizontal="left"/>
    </xf>
    <xf numFmtId="0" fontId="6" fillId="0" borderId="0" xfId="5" applyNumberFormat="1" applyFont="1" applyFill="1" applyAlignment="1" applyProtection="1">
      <alignment horizontal="left"/>
    </xf>
    <xf numFmtId="165" fontId="7" fillId="0" borderId="0" xfId="9" applyFont="1" applyFill="1" applyBorder="1" applyAlignment="1">
      <alignment horizontal="center" vertical="top" wrapText="1"/>
    </xf>
    <xf numFmtId="165" fontId="6" fillId="0" borderId="0" xfId="9" applyNumberFormat="1" applyFont="1" applyFill="1" applyBorder="1" applyAlignment="1" applyProtection="1">
      <alignment horizontal="left" vertical="top"/>
    </xf>
    <xf numFmtId="0" fontId="6" fillId="0" borderId="0" xfId="2" applyNumberFormat="1" applyFont="1" applyFill="1" applyAlignment="1" applyProtection="1">
      <alignment horizontal="right"/>
    </xf>
    <xf numFmtId="0" fontId="7" fillId="0" borderId="0" xfId="4" applyFont="1" applyFill="1" applyBorder="1" applyAlignment="1">
      <alignment horizontal="center" vertical="top" wrapText="1"/>
    </xf>
    <xf numFmtId="0" fontId="6" fillId="0" borderId="0" xfId="4" applyFont="1" applyFill="1" applyBorder="1" applyAlignment="1" applyProtection="1">
      <alignment horizontal="left" vertical="top"/>
    </xf>
    <xf numFmtId="0" fontId="7" fillId="0" borderId="0" xfId="2" applyFont="1" applyFill="1" applyBorder="1" applyAlignment="1">
      <alignment horizontal="center" vertical="top" wrapText="1"/>
    </xf>
    <xf numFmtId="0" fontId="6" fillId="0" borderId="0" xfId="2" applyFont="1" applyFill="1" applyBorder="1" applyAlignment="1" applyProtection="1">
      <alignment horizontal="left" vertical="top"/>
    </xf>
    <xf numFmtId="0" fontId="6" fillId="0" borderId="0" xfId="5" applyNumberFormat="1" applyFont="1" applyFill="1" applyAlignment="1">
      <alignment horizontal="center"/>
    </xf>
    <xf numFmtId="0" fontId="7" fillId="0" borderId="0" xfId="5" applyNumberFormat="1" applyFont="1" applyFill="1" applyBorder="1"/>
    <xf numFmtId="0" fontId="7" fillId="0" borderId="0" xfId="3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>
      <alignment horizontal="center"/>
    </xf>
    <xf numFmtId="0" fontId="6" fillId="0" borderId="1" xfId="6" applyFont="1" applyFill="1" applyBorder="1"/>
    <xf numFmtId="0" fontId="6" fillId="0" borderId="1" xfId="6" applyNumberFormat="1" applyFont="1" applyFill="1" applyBorder="1"/>
    <xf numFmtId="0" fontId="8" fillId="0" borderId="1" xfId="6" applyNumberFormat="1" applyFont="1" applyFill="1" applyBorder="1" applyAlignment="1" applyProtection="1">
      <alignment horizontal="right"/>
    </xf>
    <xf numFmtId="0" fontId="7" fillId="0" borderId="0" xfId="5" applyFont="1" applyFill="1" applyAlignment="1" applyProtection="1">
      <alignment horizontal="left" vertical="top" wrapText="1"/>
    </xf>
    <xf numFmtId="0" fontId="7" fillId="0" borderId="0" xfId="5" applyFont="1" applyFill="1" applyAlignment="1">
      <alignment horizontal="right" vertical="top" wrapText="1"/>
    </xf>
    <xf numFmtId="169" fontId="7" fillId="0" borderId="0" xfId="5" applyNumberFormat="1" applyFont="1" applyFill="1" applyAlignment="1">
      <alignment horizontal="right" vertical="top" wrapText="1"/>
    </xf>
    <xf numFmtId="171" fontId="6" fillId="0" borderId="0" xfId="5" applyNumberFormat="1" applyFont="1" applyFill="1" applyAlignment="1">
      <alignment horizontal="right" vertical="top" wrapText="1"/>
    </xf>
    <xf numFmtId="0" fontId="6" fillId="0" borderId="0" xfId="5" applyFont="1" applyFill="1" applyBorder="1" applyAlignment="1" applyProtection="1">
      <alignment horizontal="left" vertical="center" wrapText="1"/>
    </xf>
    <xf numFmtId="164" fontId="6" fillId="0" borderId="0" xfId="1" applyFont="1" applyFill="1" applyAlignment="1" applyProtection="1">
      <alignment horizontal="right" wrapText="1"/>
    </xf>
    <xf numFmtId="164" fontId="6" fillId="0" borderId="0" xfId="1" applyFont="1" applyFill="1" applyBorder="1" applyAlignment="1" applyProtection="1">
      <alignment horizontal="right" wrapText="1"/>
    </xf>
    <xf numFmtId="164" fontId="6" fillId="0" borderId="1" xfId="1" applyFont="1" applyFill="1" applyBorder="1" applyAlignment="1" applyProtection="1">
      <alignment horizontal="right" wrapText="1"/>
    </xf>
    <xf numFmtId="0" fontId="6" fillId="0" borderId="1" xfId="5" applyFont="1" applyFill="1" applyBorder="1" applyAlignment="1">
      <alignment vertical="top" wrapText="1"/>
    </xf>
    <xf numFmtId="0" fontId="6" fillId="0" borderId="1" xfId="5" applyFont="1" applyFill="1" applyBorder="1" applyAlignment="1" applyProtection="1">
      <alignment horizontal="left" vertical="top" wrapText="1"/>
    </xf>
    <xf numFmtId="0" fontId="6" fillId="0" borderId="1" xfId="5" applyNumberFormat="1" applyFont="1" applyFill="1" applyBorder="1" applyAlignment="1" applyProtection="1">
      <alignment horizontal="right" wrapText="1"/>
    </xf>
    <xf numFmtId="169" fontId="7" fillId="0" borderId="0" xfId="5" applyNumberFormat="1" applyFont="1" applyFill="1" applyBorder="1" applyAlignment="1">
      <alignment horizontal="right" vertical="top" wrapText="1"/>
    </xf>
    <xf numFmtId="0" fontId="7" fillId="0" borderId="0" xfId="5" applyFont="1" applyFill="1" applyBorder="1" applyAlignment="1" applyProtection="1">
      <alignment horizontal="left" vertical="top" wrapText="1"/>
    </xf>
    <xf numFmtId="0" fontId="6" fillId="0" borderId="0" xfId="5" applyNumberFormat="1" applyFont="1" applyFill="1" applyBorder="1" applyAlignment="1" applyProtection="1">
      <alignment horizontal="right"/>
    </xf>
    <xf numFmtId="0" fontId="6" fillId="0" borderId="0" xfId="5" applyFont="1" applyFill="1" applyBorder="1" applyAlignment="1" applyProtection="1">
      <alignment horizontal="left" vertical="top" wrapText="1"/>
    </xf>
    <xf numFmtId="0" fontId="6" fillId="0" borderId="0" xfId="5" applyNumberFormat="1" applyFont="1" applyFill="1" applyBorder="1" applyAlignment="1">
      <alignment horizontal="right"/>
    </xf>
    <xf numFmtId="0" fontId="6" fillId="0" borderId="1" xfId="5" applyNumberFormat="1" applyFont="1" applyFill="1" applyBorder="1" applyAlignment="1" applyProtection="1">
      <alignment horizontal="right"/>
    </xf>
    <xf numFmtId="164" fontId="6" fillId="0" borderId="3" xfId="1" applyFont="1" applyFill="1" applyBorder="1" applyAlignment="1" applyProtection="1">
      <alignment horizontal="right" wrapText="1"/>
    </xf>
    <xf numFmtId="0" fontId="6" fillId="0" borderId="3" xfId="5" applyNumberFormat="1" applyFont="1" applyFill="1" applyBorder="1" applyAlignment="1" applyProtection="1">
      <alignment horizontal="right" wrapText="1"/>
    </xf>
    <xf numFmtId="0" fontId="6" fillId="0" borderId="1" xfId="1" applyNumberFormat="1" applyFont="1" applyFill="1" applyBorder="1" applyAlignment="1" applyProtection="1">
      <alignment horizontal="right" wrapText="1"/>
    </xf>
    <xf numFmtId="0" fontId="7" fillId="0" borderId="0" xfId="5" applyFont="1" applyFill="1" applyBorder="1" applyAlignment="1">
      <alignment horizontal="right" vertical="top" wrapText="1"/>
    </xf>
    <xf numFmtId="0" fontId="6" fillId="0" borderId="0" xfId="1" applyNumberFormat="1" applyFont="1" applyFill="1" applyBorder="1" applyAlignment="1" applyProtection="1">
      <alignment horizontal="right" wrapText="1"/>
    </xf>
    <xf numFmtId="0" fontId="6" fillId="0" borderId="0" xfId="5" applyFont="1" applyFill="1" applyBorder="1"/>
    <xf numFmtId="172" fontId="6" fillId="0" borderId="0" xfId="5" applyNumberFormat="1" applyFont="1" applyFill="1" applyBorder="1" applyAlignment="1">
      <alignment horizontal="right" vertical="top" wrapText="1"/>
    </xf>
    <xf numFmtId="170" fontId="6" fillId="0" borderId="0" xfId="5" applyNumberFormat="1" applyFont="1" applyFill="1" applyBorder="1" applyAlignment="1">
      <alignment horizontal="right" vertical="top" wrapText="1"/>
    </xf>
    <xf numFmtId="167" fontId="7" fillId="0" borderId="0" xfId="5" applyNumberFormat="1" applyFont="1" applyFill="1" applyBorder="1" applyAlignment="1">
      <alignment horizontal="right" vertical="top" wrapText="1"/>
    </xf>
    <xf numFmtId="0" fontId="6" fillId="0" borderId="0" xfId="5" applyNumberFormat="1" applyFont="1" applyFill="1" applyBorder="1" applyAlignment="1" applyProtection="1">
      <alignment horizontal="right" wrapText="1"/>
    </xf>
    <xf numFmtId="0" fontId="6" fillId="0" borderId="3" xfId="1" applyNumberFormat="1" applyFont="1" applyFill="1" applyBorder="1" applyAlignment="1" applyProtection="1">
      <alignment horizontal="right" wrapText="1"/>
    </xf>
    <xf numFmtId="0" fontId="6" fillId="0" borderId="0" xfId="5" applyFont="1" applyFill="1" applyBorder="1" applyAlignment="1" applyProtection="1">
      <alignment vertical="top" wrapText="1"/>
    </xf>
    <xf numFmtId="0" fontId="7" fillId="0" borderId="0" xfId="8" applyFont="1" applyFill="1" applyBorder="1" applyAlignment="1">
      <alignment horizontal="right" vertical="top" wrapText="1"/>
    </xf>
    <xf numFmtId="0" fontId="7" fillId="0" borderId="0" xfId="8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 applyProtection="1">
      <alignment horizontal="left" vertical="top" wrapText="1"/>
    </xf>
    <xf numFmtId="166" fontId="6" fillId="0" borderId="0" xfId="5" applyNumberFormat="1" applyFont="1" applyFill="1" applyBorder="1" applyAlignment="1">
      <alignment horizontal="right" vertical="top" wrapText="1"/>
    </xf>
    <xf numFmtId="168" fontId="6" fillId="0" borderId="0" xfId="5" applyNumberFormat="1" applyFont="1" applyFill="1" applyBorder="1" applyAlignment="1">
      <alignment horizontal="right" vertical="top" wrapText="1"/>
    </xf>
    <xf numFmtId="0" fontId="7" fillId="0" borderId="0" xfId="5" applyFont="1" applyFill="1" applyBorder="1" applyAlignment="1" applyProtection="1">
      <alignment vertical="top" wrapText="1"/>
    </xf>
    <xf numFmtId="164" fontId="6" fillId="0" borderId="1" xfId="1" applyFont="1" applyFill="1" applyBorder="1" applyAlignment="1">
      <alignment horizontal="right" wrapText="1"/>
    </xf>
    <xf numFmtId="0" fontId="6" fillId="0" borderId="0" xfId="5" applyFont="1" applyFill="1" applyBorder="1" applyAlignment="1" applyProtection="1">
      <alignment vertical="center" wrapText="1"/>
    </xf>
    <xf numFmtId="0" fontId="6" fillId="0" borderId="0" xfId="10" applyFont="1" applyFill="1" applyBorder="1" applyAlignment="1" applyProtection="1">
      <alignment vertical="top" wrapText="1"/>
    </xf>
    <xf numFmtId="164" fontId="6" fillId="0" borderId="0" xfId="1" applyFont="1" applyFill="1" applyBorder="1" applyAlignment="1">
      <alignment horizontal="right" wrapText="1"/>
    </xf>
    <xf numFmtId="0" fontId="6" fillId="0" borderId="0" xfId="1" applyNumberFormat="1" applyFont="1" applyFill="1" applyBorder="1" applyAlignment="1" applyProtection="1">
      <alignment horizontal="right"/>
    </xf>
    <xf numFmtId="0" fontId="6" fillId="0" borderId="2" xfId="1" applyNumberFormat="1" applyFont="1" applyFill="1" applyBorder="1" applyAlignment="1" applyProtection="1">
      <alignment horizontal="right" wrapText="1"/>
    </xf>
    <xf numFmtId="164" fontId="6" fillId="0" borderId="2" xfId="1" applyFont="1" applyFill="1" applyBorder="1" applyAlignment="1" applyProtection="1">
      <alignment horizontal="right" wrapText="1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vertical="center" wrapText="1"/>
    </xf>
    <xf numFmtId="0" fontId="6" fillId="0" borderId="0" xfId="5" applyFont="1" applyFill="1" applyBorder="1" applyAlignment="1">
      <alignment vertical="center" wrapText="1"/>
    </xf>
    <xf numFmtId="165" fontId="6" fillId="0" borderId="0" xfId="9" applyFont="1" applyFill="1" applyBorder="1" applyAlignment="1">
      <alignment vertical="top" wrapText="1"/>
    </xf>
    <xf numFmtId="165" fontId="7" fillId="0" borderId="0" xfId="9" applyFont="1" applyFill="1" applyBorder="1" applyAlignment="1">
      <alignment horizontal="right" vertical="top" wrapText="1"/>
    </xf>
    <xf numFmtId="165" fontId="7" fillId="0" borderId="0" xfId="9" applyNumberFormat="1" applyFont="1" applyFill="1" applyBorder="1" applyAlignment="1" applyProtection="1">
      <alignment horizontal="left" vertical="top" wrapText="1"/>
    </xf>
    <xf numFmtId="166" fontId="6" fillId="0" borderId="0" xfId="9" applyNumberFormat="1" applyFont="1" applyFill="1" applyBorder="1" applyAlignment="1">
      <alignment horizontal="right" vertical="top" wrapText="1"/>
    </xf>
    <xf numFmtId="165" fontId="6" fillId="0" borderId="0" xfId="9" applyNumberFormat="1" applyFont="1" applyFill="1" applyBorder="1" applyAlignment="1" applyProtection="1">
      <alignment horizontal="left" vertical="top" wrapText="1"/>
    </xf>
    <xf numFmtId="174" fontId="7" fillId="0" borderId="0" xfId="5" applyNumberFormat="1" applyFont="1" applyFill="1" applyBorder="1" applyAlignment="1">
      <alignment horizontal="right" vertical="top"/>
    </xf>
    <xf numFmtId="0" fontId="6" fillId="0" borderId="3" xfId="5" applyFont="1" applyFill="1" applyBorder="1" applyAlignment="1">
      <alignment vertical="top" wrapText="1"/>
    </xf>
    <xf numFmtId="0" fontId="6" fillId="0" borderId="3" xfId="5" applyFont="1" applyFill="1" applyBorder="1" applyAlignment="1">
      <alignment horizontal="right" vertical="top" wrapText="1"/>
    </xf>
    <xf numFmtId="0" fontId="7" fillId="0" borderId="3" xfId="5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>
      <alignment vertical="top" wrapText="1"/>
    </xf>
    <xf numFmtId="0" fontId="6" fillId="0" borderId="0" xfId="8" applyFont="1" applyFill="1" applyBorder="1" applyAlignment="1">
      <alignment horizontal="right" vertical="top" wrapText="1"/>
    </xf>
    <xf numFmtId="0" fontId="6" fillId="0" borderId="0" xfId="5" applyFont="1" applyFill="1" applyBorder="1" applyAlignment="1">
      <alignment vertical="top"/>
    </xf>
    <xf numFmtId="0" fontId="7" fillId="0" borderId="3" xfId="5" applyFont="1" applyFill="1" applyBorder="1" applyAlignment="1">
      <alignment horizontal="right" vertical="top" wrapText="1"/>
    </xf>
    <xf numFmtId="0" fontId="7" fillId="0" borderId="3" xfId="8" applyFont="1" applyFill="1" applyBorder="1" applyAlignment="1" applyProtection="1">
      <alignment horizontal="left" vertical="top" wrapText="1"/>
    </xf>
    <xf numFmtId="0" fontId="6" fillId="0" borderId="2" xfId="7" applyFont="1" applyFill="1" applyBorder="1" applyAlignment="1" applyProtection="1">
      <alignment vertical="top"/>
    </xf>
    <xf numFmtId="0" fontId="6" fillId="0" borderId="0" xfId="5" applyFont="1" applyFill="1" applyAlignment="1" applyProtection="1">
      <alignment horizontal="right" vertical="top" wrapText="1"/>
    </xf>
    <xf numFmtId="173" fontId="6" fillId="0" borderId="0" xfId="1" applyNumberFormat="1" applyFont="1" applyFill="1" applyBorder="1" applyAlignment="1" applyProtection="1">
      <alignment horizontal="right" wrapText="1"/>
    </xf>
    <xf numFmtId="0" fontId="6" fillId="0" borderId="0" xfId="5" applyNumberFormat="1" applyFont="1" applyFill="1" applyBorder="1"/>
    <xf numFmtId="0" fontId="6" fillId="0" borderId="0" xfId="5" applyFont="1" applyFill="1" applyBorder="1" applyAlignment="1" applyProtection="1">
      <alignment horizontal="left"/>
    </xf>
    <xf numFmtId="0" fontId="6" fillId="0" borderId="0" xfId="7" applyNumberFormat="1" applyFont="1" applyFill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center"/>
    </xf>
    <xf numFmtId="0" fontId="6" fillId="0" borderId="0" xfId="5" applyFont="1" applyFill="1" applyAlignment="1">
      <alignment horizontal="right"/>
    </xf>
    <xf numFmtId="0" fontId="6" fillId="0" borderId="0" xfId="5" applyFont="1" applyFill="1" applyBorder="1" applyAlignment="1">
      <alignment horizontal="left" vertical="top" wrapText="1"/>
    </xf>
    <xf numFmtId="0" fontId="6" fillId="0" borderId="0" xfId="5" applyFont="1" applyFill="1" applyBorder="1" applyAlignment="1">
      <alignment horizontal="left" vertical="top"/>
    </xf>
    <xf numFmtId="0" fontId="6" fillId="0" borderId="0" xfId="5" applyFont="1" applyFill="1" applyBorder="1" applyAlignment="1">
      <alignment horizontal="left"/>
    </xf>
    <xf numFmtId="0" fontId="9" fillId="0" borderId="4" xfId="0" applyFont="1" applyFill="1" applyBorder="1" applyAlignment="1">
      <alignment vertical="top" wrapText="1"/>
    </xf>
    <xf numFmtId="0" fontId="6" fillId="0" borderId="0" xfId="5" applyNumberFormat="1" applyFont="1" applyFill="1" applyAlignment="1"/>
    <xf numFmtId="0" fontId="6" fillId="0" borderId="1" xfId="1" applyNumberFormat="1" applyFont="1" applyFill="1" applyBorder="1" applyAlignment="1">
      <alignment horizontal="right" wrapText="1"/>
    </xf>
    <xf numFmtId="171" fontId="6" fillId="0" borderId="0" xfId="5" applyNumberFormat="1" applyFont="1" applyFill="1" applyBorder="1" applyAlignment="1">
      <alignment horizontal="right" vertical="top" wrapText="1"/>
    </xf>
    <xf numFmtId="172" fontId="6" fillId="0" borderId="1" xfId="5" applyNumberFormat="1" applyFont="1" applyFill="1" applyBorder="1" applyAlignment="1">
      <alignment horizontal="right" vertical="top" wrapText="1"/>
    </xf>
    <xf numFmtId="0" fontId="6" fillId="0" borderId="1" xfId="5" applyFont="1" applyFill="1" applyBorder="1" applyAlignment="1">
      <alignment horizontal="right" vertical="top" wrapText="1"/>
    </xf>
    <xf numFmtId="169" fontId="7" fillId="0" borderId="1" xfId="5" applyNumberFormat="1" applyFont="1" applyFill="1" applyBorder="1" applyAlignment="1">
      <alignment horizontal="right" vertical="top" wrapText="1"/>
    </xf>
    <xf numFmtId="0" fontId="7" fillId="0" borderId="1" xfId="5" applyFont="1" applyFill="1" applyBorder="1" applyAlignment="1" applyProtection="1">
      <alignment vertical="top" wrapText="1"/>
    </xf>
    <xf numFmtId="0" fontId="7" fillId="0" borderId="0" xfId="5" applyNumberFormat="1" applyFont="1" applyFill="1" applyBorder="1" applyAlignment="1" applyProtection="1">
      <alignment horizontal="right"/>
    </xf>
    <xf numFmtId="0" fontId="6" fillId="0" borderId="0" xfId="5" applyFont="1" applyFill="1" applyAlignment="1" applyProtection="1">
      <alignment horizontal="left" vertical="top" wrapText="1"/>
    </xf>
    <xf numFmtId="0" fontId="6" fillId="0" borderId="0" xfId="5" applyFont="1" applyFill="1" applyAlignment="1" applyProtection="1">
      <alignment horizontal="left" vertical="top" wrapText="1"/>
    </xf>
    <xf numFmtId="0" fontId="6" fillId="0" borderId="0" xfId="6" applyFont="1" applyFill="1" applyBorder="1" applyAlignment="1" applyProtection="1">
      <alignment horizontal="center"/>
    </xf>
    <xf numFmtId="0" fontId="6" fillId="0" borderId="0" xfId="1" applyNumberFormat="1" applyFont="1" applyFill="1" applyAlignment="1" applyProtection="1">
      <alignment horizontal="right" wrapText="1"/>
    </xf>
    <xf numFmtId="168" fontId="6" fillId="0" borderId="0" xfId="10" applyNumberFormat="1" applyFont="1" applyFill="1" applyBorder="1" applyAlignment="1">
      <alignment horizontal="right" vertical="top" wrapText="1"/>
    </xf>
    <xf numFmtId="169" fontId="6" fillId="0" borderId="0" xfId="5" applyNumberFormat="1" applyFont="1" applyFill="1" applyBorder="1" applyAlignment="1">
      <alignment horizontal="right" vertical="top" wrapText="1"/>
    </xf>
    <xf numFmtId="0" fontId="6" fillId="0" borderId="3" xfId="1" applyNumberFormat="1" applyFont="1" applyFill="1" applyBorder="1" applyAlignment="1">
      <alignment horizontal="right" wrapText="1"/>
    </xf>
    <xf numFmtId="164" fontId="6" fillId="0" borderId="3" xfId="1" applyFont="1" applyFill="1" applyBorder="1" applyAlignment="1">
      <alignment horizontal="right" wrapText="1"/>
    </xf>
    <xf numFmtId="165" fontId="6" fillId="0" borderId="0" xfId="9" applyFont="1" applyFill="1" applyBorder="1" applyAlignment="1">
      <alignment horizontal="right" vertical="top" wrapText="1"/>
    </xf>
  </cellXfs>
  <cellStyles count="11">
    <cellStyle name="Comma" xfId="1" builtinId="3"/>
    <cellStyle name="Normal" xfId="0" builtinId="0"/>
    <cellStyle name="Normal_budget 2004-05_2.6.04" xfId="2"/>
    <cellStyle name="Normal_BUDGET FOR  03-04" xfId="3"/>
    <cellStyle name="Normal_BUDGET FOR  03-04 10-02-03" xfId="4"/>
    <cellStyle name="Normal_budget for 03-04" xfId="5"/>
    <cellStyle name="Normal_budget for 03-04 2" xfId="10"/>
    <cellStyle name="Normal_BUDGET-2000" xfId="6"/>
    <cellStyle name="Normal_budgetDocNIC02-03" xfId="7"/>
    <cellStyle name="Normal_DEMAND17" xfId="8"/>
    <cellStyle name="Normal_DEMAND51" xfId="9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325" transitionEvaluation="1" codeName="Sheet1">
    <tabColor rgb="FFC00000"/>
  </sheetPr>
  <dimension ref="A1:G355"/>
  <sheetViews>
    <sheetView tabSelected="1" view="pageBreakPreview" topLeftCell="A325" zoomScaleNormal="145" zoomScaleSheetLayoutView="100" workbookViewId="0">
      <selection activeCell="I337" sqref="I337"/>
    </sheetView>
  </sheetViews>
  <sheetFormatPr defaultColWidth="12.44140625" defaultRowHeight="13.2"/>
  <cols>
    <col min="1" max="1" width="5.77734375" style="16" customWidth="1"/>
    <col min="2" max="2" width="8.21875" style="26" customWidth="1"/>
    <col min="3" max="3" width="32.77734375" style="20" customWidth="1"/>
    <col min="4" max="4" width="11.33203125" style="19" customWidth="1"/>
    <col min="5" max="5" width="11.33203125" style="20" customWidth="1"/>
    <col min="6" max="7" width="11.33203125" style="19" customWidth="1"/>
    <col min="8" max="16384" width="12.44140625" style="20"/>
  </cols>
  <sheetData>
    <row r="1" spans="1:7">
      <c r="B1" s="17"/>
      <c r="C1" s="17"/>
      <c r="D1" s="18" t="s">
        <v>230</v>
      </c>
      <c r="E1" s="17"/>
      <c r="G1" s="17"/>
    </row>
    <row r="2" spans="1:7">
      <c r="B2" s="17"/>
      <c r="C2" s="17"/>
      <c r="D2" s="18" t="s">
        <v>231</v>
      </c>
      <c r="E2" s="17"/>
      <c r="G2" s="17"/>
    </row>
    <row r="3" spans="1:7">
      <c r="A3" s="21"/>
      <c r="B3" s="22"/>
      <c r="C3" s="23"/>
      <c r="D3" s="24"/>
      <c r="E3" s="25"/>
      <c r="G3" s="23"/>
    </row>
    <row r="4" spans="1:7">
      <c r="C4" s="27" t="s">
        <v>117</v>
      </c>
      <c r="D4" s="28"/>
      <c r="E4" s="29"/>
      <c r="G4" s="30"/>
    </row>
    <row r="5" spans="1:7">
      <c r="C5" s="31" t="s">
        <v>0</v>
      </c>
      <c r="D5" s="28">
        <v>2029</v>
      </c>
      <c r="E5" s="32" t="s">
        <v>1</v>
      </c>
      <c r="G5" s="30"/>
    </row>
    <row r="6" spans="1:7">
      <c r="C6" s="27" t="s">
        <v>2</v>
      </c>
      <c r="D6" s="28">
        <v>2052</v>
      </c>
      <c r="E6" s="33" t="s">
        <v>3</v>
      </c>
      <c r="G6" s="30"/>
    </row>
    <row r="7" spans="1:7">
      <c r="C7" s="31"/>
      <c r="D7" s="28">
        <v>2053</v>
      </c>
      <c r="E7" s="33" t="s">
        <v>4</v>
      </c>
      <c r="G7" s="30"/>
    </row>
    <row r="8" spans="1:7">
      <c r="C8" s="34" t="s">
        <v>149</v>
      </c>
      <c r="D8" s="35">
        <v>2216</v>
      </c>
      <c r="E8" s="36"/>
      <c r="G8" s="30"/>
    </row>
    <row r="9" spans="1:7">
      <c r="C9" s="34" t="s">
        <v>150</v>
      </c>
      <c r="D9" s="35"/>
      <c r="E9" s="37" t="s">
        <v>140</v>
      </c>
      <c r="G9" s="30"/>
    </row>
    <row r="10" spans="1:7">
      <c r="C10" s="27" t="s">
        <v>151</v>
      </c>
      <c r="D10" s="28">
        <v>2245</v>
      </c>
      <c r="E10" s="38" t="s">
        <v>5</v>
      </c>
      <c r="G10" s="30"/>
    </row>
    <row r="11" spans="1:7">
      <c r="C11" s="27" t="s">
        <v>118</v>
      </c>
      <c r="D11" s="28">
        <v>2506</v>
      </c>
      <c r="E11" s="38" t="s">
        <v>128</v>
      </c>
      <c r="G11" s="30"/>
    </row>
    <row r="12" spans="1:7">
      <c r="C12" s="27" t="s">
        <v>6</v>
      </c>
      <c r="D12" s="39">
        <v>3454</v>
      </c>
      <c r="E12" s="40" t="s">
        <v>124</v>
      </c>
      <c r="G12" s="30"/>
    </row>
    <row r="13" spans="1:7">
      <c r="C13" s="27" t="s">
        <v>119</v>
      </c>
      <c r="D13" s="28">
        <v>4059</v>
      </c>
      <c r="E13" s="38" t="s">
        <v>7</v>
      </c>
      <c r="G13" s="30"/>
    </row>
    <row r="14" spans="1:7">
      <c r="C14" s="41" t="s">
        <v>144</v>
      </c>
      <c r="D14" s="28"/>
      <c r="E14" s="38"/>
      <c r="G14" s="30"/>
    </row>
    <row r="15" spans="1:7">
      <c r="C15" s="41" t="s">
        <v>145</v>
      </c>
      <c r="D15" s="42">
        <v>4215</v>
      </c>
      <c r="E15" s="43" t="s">
        <v>143</v>
      </c>
      <c r="G15" s="30"/>
    </row>
    <row r="16" spans="1:7">
      <c r="C16" s="41"/>
      <c r="D16" s="44"/>
      <c r="E16" s="45"/>
      <c r="G16" s="30"/>
    </row>
    <row r="17" spans="1:7" ht="28.2" customHeight="1">
      <c r="A17" s="135" t="s">
        <v>227</v>
      </c>
      <c r="B17" s="135"/>
      <c r="C17" s="135"/>
      <c r="D17" s="135"/>
      <c r="E17" s="135"/>
      <c r="F17" s="135"/>
      <c r="G17" s="135"/>
    </row>
    <row r="18" spans="1:7">
      <c r="A18" s="32"/>
      <c r="C18" s="19"/>
      <c r="D18" s="46"/>
      <c r="E18" s="30"/>
      <c r="G18" s="30"/>
    </row>
    <row r="19" spans="1:7">
      <c r="C19" s="47"/>
      <c r="D19" s="48" t="s">
        <v>113</v>
      </c>
      <c r="E19" s="48" t="s">
        <v>114</v>
      </c>
      <c r="F19" s="48" t="s">
        <v>10</v>
      </c>
    </row>
    <row r="20" spans="1:7">
      <c r="C20" s="133" t="s">
        <v>8</v>
      </c>
      <c r="D20" s="24">
        <f>G291</f>
        <v>2006360</v>
      </c>
      <c r="E20" s="49">
        <f>G318</f>
        <v>50000</v>
      </c>
      <c r="F20" s="24">
        <f>E20+D20</f>
        <v>2056360</v>
      </c>
    </row>
    <row r="21" spans="1:7">
      <c r="D21" s="24"/>
      <c r="E21" s="49"/>
      <c r="F21" s="24"/>
    </row>
    <row r="22" spans="1:7">
      <c r="A22" s="32" t="s">
        <v>115</v>
      </c>
      <c r="C22" s="33"/>
      <c r="E22" s="19"/>
    </row>
    <row r="23" spans="1:7">
      <c r="C23" s="50"/>
      <c r="D23" s="51"/>
      <c r="E23" s="51"/>
      <c r="F23" s="51"/>
      <c r="G23" s="52" t="s">
        <v>139</v>
      </c>
    </row>
    <row r="24" spans="1:7" s="6" customFormat="1" ht="26.4">
      <c r="A24" s="1"/>
      <c r="B24" s="2"/>
      <c r="C24" s="3"/>
      <c r="D24" s="4" t="s">
        <v>232</v>
      </c>
      <c r="E24" s="5" t="s">
        <v>233</v>
      </c>
      <c r="F24" s="5" t="s">
        <v>234</v>
      </c>
      <c r="G24" s="5" t="s">
        <v>233</v>
      </c>
    </row>
    <row r="25" spans="1:7" s="6" customFormat="1">
      <c r="A25" s="7"/>
      <c r="B25" s="136" t="s">
        <v>9</v>
      </c>
      <c r="C25" s="136"/>
      <c r="D25" s="8" t="s">
        <v>228</v>
      </c>
      <c r="E25" s="8" t="s">
        <v>200</v>
      </c>
      <c r="F25" s="9" t="s">
        <v>200</v>
      </c>
      <c r="G25" s="10" t="s">
        <v>235</v>
      </c>
    </row>
    <row r="26" spans="1:7" s="6" customFormat="1">
      <c r="A26" s="11"/>
      <c r="B26" s="12"/>
      <c r="C26" s="13"/>
      <c r="D26" s="14"/>
      <c r="E26" s="14"/>
      <c r="F26" s="14"/>
      <c r="G26" s="15"/>
    </row>
    <row r="27" spans="1:7">
      <c r="C27" s="53" t="s">
        <v>11</v>
      </c>
      <c r="D27" s="38"/>
      <c r="E27" s="38"/>
      <c r="F27" s="38"/>
      <c r="G27" s="38"/>
    </row>
    <row r="28" spans="1:7">
      <c r="A28" s="16" t="s">
        <v>12</v>
      </c>
      <c r="B28" s="54">
        <v>2029</v>
      </c>
      <c r="C28" s="53" t="s">
        <v>1</v>
      </c>
      <c r="E28" s="19"/>
    </row>
    <row r="29" spans="1:7">
      <c r="B29" s="55">
        <v>1E-3</v>
      </c>
      <c r="C29" s="53" t="s">
        <v>13</v>
      </c>
      <c r="E29" s="19"/>
    </row>
    <row r="30" spans="1:7">
      <c r="B30" s="56">
        <v>0.44</v>
      </c>
      <c r="C30" s="134" t="s">
        <v>14</v>
      </c>
      <c r="D30" s="126"/>
      <c r="E30" s="126"/>
      <c r="F30" s="126"/>
      <c r="G30" s="126"/>
    </row>
    <row r="31" spans="1:7">
      <c r="A31" s="21"/>
      <c r="B31" s="86" t="s">
        <v>15</v>
      </c>
      <c r="C31" s="57" t="s">
        <v>49</v>
      </c>
      <c r="D31" s="137">
        <v>14570</v>
      </c>
      <c r="E31" s="137">
        <v>14800</v>
      </c>
      <c r="F31" s="137">
        <v>14800</v>
      </c>
      <c r="G31" s="27">
        <v>16635</v>
      </c>
    </row>
    <row r="32" spans="1:7">
      <c r="A32" s="21"/>
      <c r="B32" s="86" t="s">
        <v>203</v>
      </c>
      <c r="C32" s="57" t="s">
        <v>204</v>
      </c>
      <c r="D32" s="58">
        <v>0</v>
      </c>
      <c r="E32" s="137">
        <v>367</v>
      </c>
      <c r="F32" s="137">
        <v>367</v>
      </c>
      <c r="G32" s="27">
        <v>489</v>
      </c>
    </row>
    <row r="33" spans="1:7">
      <c r="A33" s="21"/>
      <c r="B33" s="86" t="s">
        <v>16</v>
      </c>
      <c r="C33" s="57" t="s">
        <v>17</v>
      </c>
      <c r="D33" s="74">
        <v>167</v>
      </c>
      <c r="E33" s="74">
        <v>132</v>
      </c>
      <c r="F33" s="74">
        <v>132</v>
      </c>
      <c r="G33" s="66">
        <v>150</v>
      </c>
    </row>
    <row r="34" spans="1:7">
      <c r="A34" s="21"/>
      <c r="B34" s="86" t="s">
        <v>18</v>
      </c>
      <c r="C34" s="57" t="s">
        <v>19</v>
      </c>
      <c r="D34" s="74">
        <v>3059</v>
      </c>
      <c r="E34" s="74">
        <v>1577</v>
      </c>
      <c r="F34" s="74">
        <v>1577</v>
      </c>
      <c r="G34" s="66">
        <v>1600</v>
      </c>
    </row>
    <row r="35" spans="1:7">
      <c r="A35" s="21"/>
      <c r="B35" s="86" t="s">
        <v>20</v>
      </c>
      <c r="C35" s="57" t="s">
        <v>21</v>
      </c>
      <c r="D35" s="72">
        <v>8921</v>
      </c>
      <c r="E35" s="72">
        <v>3692</v>
      </c>
      <c r="F35" s="72">
        <v>3692</v>
      </c>
      <c r="G35" s="72">
        <v>3692</v>
      </c>
    </row>
    <row r="36" spans="1:7">
      <c r="A36" s="21" t="s">
        <v>10</v>
      </c>
      <c r="B36" s="128">
        <v>0.44</v>
      </c>
      <c r="C36" s="67" t="s">
        <v>14</v>
      </c>
      <c r="D36" s="72">
        <f t="shared" ref="D36:F36" si="0">SUM(D31:D35)</f>
        <v>26717</v>
      </c>
      <c r="E36" s="72">
        <f t="shared" si="0"/>
        <v>20568</v>
      </c>
      <c r="F36" s="72">
        <f t="shared" si="0"/>
        <v>20568</v>
      </c>
      <c r="G36" s="63">
        <v>22566</v>
      </c>
    </row>
    <row r="37" spans="1:7">
      <c r="A37" s="21" t="s">
        <v>10</v>
      </c>
      <c r="B37" s="64">
        <v>1E-3</v>
      </c>
      <c r="C37" s="65" t="s">
        <v>13</v>
      </c>
      <c r="D37" s="72">
        <f t="shared" ref="D37:F37" si="1">D36</f>
        <v>26717</v>
      </c>
      <c r="E37" s="72">
        <f t="shared" si="1"/>
        <v>20568</v>
      </c>
      <c r="F37" s="72">
        <f t="shared" si="1"/>
        <v>20568</v>
      </c>
      <c r="G37" s="63">
        <v>22566</v>
      </c>
    </row>
    <row r="38" spans="1:7">
      <c r="A38" s="21"/>
      <c r="B38" s="22"/>
      <c r="C38" s="21"/>
      <c r="D38" s="31"/>
      <c r="E38" s="31"/>
      <c r="F38" s="31"/>
      <c r="G38" s="31"/>
    </row>
    <row r="39" spans="1:7">
      <c r="A39" s="21"/>
      <c r="B39" s="64">
        <v>0.10100000000000001</v>
      </c>
      <c r="C39" s="65" t="s">
        <v>22</v>
      </c>
      <c r="D39" s="66"/>
      <c r="E39" s="66"/>
      <c r="F39" s="66"/>
      <c r="G39" s="66"/>
    </row>
    <row r="40" spans="1:7">
      <c r="A40" s="21"/>
      <c r="B40" s="22">
        <v>60</v>
      </c>
      <c r="C40" s="67" t="s">
        <v>121</v>
      </c>
      <c r="D40" s="68"/>
      <c r="E40" s="68"/>
      <c r="F40" s="68"/>
      <c r="G40" s="68"/>
    </row>
    <row r="41" spans="1:7">
      <c r="A41" s="21"/>
      <c r="B41" s="22">
        <v>45</v>
      </c>
      <c r="C41" s="67" t="s">
        <v>23</v>
      </c>
      <c r="D41" s="68"/>
      <c r="E41" s="68"/>
      <c r="F41" s="68"/>
      <c r="G41" s="68"/>
    </row>
    <row r="42" spans="1:7">
      <c r="A42" s="21"/>
      <c r="B42" s="86" t="s">
        <v>24</v>
      </c>
      <c r="C42" s="67" t="s">
        <v>49</v>
      </c>
      <c r="D42" s="74">
        <v>25519</v>
      </c>
      <c r="E42" s="74">
        <v>40295</v>
      </c>
      <c r="F42" s="74">
        <v>40295</v>
      </c>
      <c r="G42" s="66">
        <v>44388</v>
      </c>
    </row>
    <row r="43" spans="1:7">
      <c r="A43" s="21"/>
      <c r="B43" s="86" t="s">
        <v>25</v>
      </c>
      <c r="C43" s="67" t="s">
        <v>17</v>
      </c>
      <c r="D43" s="74">
        <v>106</v>
      </c>
      <c r="E43" s="74">
        <v>80</v>
      </c>
      <c r="F43" s="74">
        <v>80</v>
      </c>
      <c r="G43" s="66">
        <v>150</v>
      </c>
    </row>
    <row r="44" spans="1:7">
      <c r="A44" s="21"/>
      <c r="B44" s="86" t="s">
        <v>26</v>
      </c>
      <c r="C44" s="67" t="s">
        <v>19</v>
      </c>
      <c r="D44" s="74">
        <v>773</v>
      </c>
      <c r="E44" s="74">
        <v>593</v>
      </c>
      <c r="F44" s="74">
        <f>197+E44</f>
        <v>790</v>
      </c>
      <c r="G44" s="69">
        <v>790</v>
      </c>
    </row>
    <row r="45" spans="1:7">
      <c r="A45" s="21" t="s">
        <v>10</v>
      </c>
      <c r="B45" s="22">
        <v>45</v>
      </c>
      <c r="C45" s="67" t="s">
        <v>23</v>
      </c>
      <c r="D45" s="80">
        <f t="shared" ref="D45:F45" si="2">SUM(D42:D44)</f>
        <v>26398</v>
      </c>
      <c r="E45" s="80">
        <f t="shared" si="2"/>
        <v>40968</v>
      </c>
      <c r="F45" s="80">
        <f t="shared" si="2"/>
        <v>41165</v>
      </c>
      <c r="G45" s="71">
        <v>45328</v>
      </c>
    </row>
    <row r="46" spans="1:7">
      <c r="A46" s="21"/>
      <c r="B46" s="22"/>
      <c r="C46" s="67"/>
      <c r="D46" s="66"/>
      <c r="E46" s="66"/>
      <c r="F46" s="66"/>
      <c r="G46" s="66"/>
    </row>
    <row r="47" spans="1:7">
      <c r="A47" s="21"/>
      <c r="B47" s="22">
        <v>46</v>
      </c>
      <c r="C47" s="67" t="s">
        <v>27</v>
      </c>
      <c r="D47" s="31"/>
      <c r="E47" s="31"/>
      <c r="F47" s="31"/>
      <c r="G47" s="31"/>
    </row>
    <row r="48" spans="1:7">
      <c r="A48" s="21"/>
      <c r="B48" s="86" t="s">
        <v>28</v>
      </c>
      <c r="C48" s="67" t="s">
        <v>49</v>
      </c>
      <c r="D48" s="137">
        <v>6429</v>
      </c>
      <c r="E48" s="137">
        <v>5922</v>
      </c>
      <c r="F48" s="137">
        <v>5922</v>
      </c>
      <c r="G48" s="27">
        <v>6872</v>
      </c>
    </row>
    <row r="49" spans="1:7">
      <c r="A49" s="21"/>
      <c r="B49" s="86" t="s">
        <v>29</v>
      </c>
      <c r="C49" s="67" t="s">
        <v>17</v>
      </c>
      <c r="D49" s="137">
        <v>90</v>
      </c>
      <c r="E49" s="137">
        <v>68</v>
      </c>
      <c r="F49" s="137">
        <v>68</v>
      </c>
      <c r="G49" s="27">
        <v>150</v>
      </c>
    </row>
    <row r="50" spans="1:7">
      <c r="A50" s="21"/>
      <c r="B50" s="86" t="s">
        <v>30</v>
      </c>
      <c r="C50" s="67" t="s">
        <v>19</v>
      </c>
      <c r="D50" s="74">
        <v>436</v>
      </c>
      <c r="E50" s="137">
        <v>327</v>
      </c>
      <c r="F50" s="137">
        <f>E50+109</f>
        <v>436</v>
      </c>
      <c r="G50" s="69">
        <v>450</v>
      </c>
    </row>
    <row r="51" spans="1:7">
      <c r="A51" s="21" t="s">
        <v>10</v>
      </c>
      <c r="B51" s="22">
        <v>46</v>
      </c>
      <c r="C51" s="67" t="s">
        <v>27</v>
      </c>
      <c r="D51" s="80">
        <f t="shared" ref="D51:F51" si="3">SUM(D48:D50)</f>
        <v>6955</v>
      </c>
      <c r="E51" s="80">
        <f t="shared" si="3"/>
        <v>6317</v>
      </c>
      <c r="F51" s="80">
        <f t="shared" si="3"/>
        <v>6426</v>
      </c>
      <c r="G51" s="71">
        <v>7472</v>
      </c>
    </row>
    <row r="52" spans="1:7">
      <c r="A52" s="21"/>
      <c r="B52" s="22"/>
      <c r="C52" s="67"/>
      <c r="D52" s="66"/>
      <c r="E52" s="66"/>
      <c r="F52" s="66"/>
      <c r="G52" s="66"/>
    </row>
    <row r="53" spans="1:7">
      <c r="A53" s="21"/>
      <c r="B53" s="22">
        <v>47</v>
      </c>
      <c r="C53" s="67" t="s">
        <v>31</v>
      </c>
      <c r="D53" s="31"/>
      <c r="E53" s="31"/>
      <c r="F53" s="31"/>
      <c r="G53" s="31"/>
    </row>
    <row r="54" spans="1:7">
      <c r="A54" s="21"/>
      <c r="B54" s="86" t="s">
        <v>32</v>
      </c>
      <c r="C54" s="67" t="s">
        <v>49</v>
      </c>
      <c r="D54" s="137">
        <v>5795</v>
      </c>
      <c r="E54" s="137">
        <v>9976</v>
      </c>
      <c r="F54" s="137">
        <v>9976</v>
      </c>
      <c r="G54" s="27">
        <v>10823</v>
      </c>
    </row>
    <row r="55" spans="1:7">
      <c r="A55" s="21"/>
      <c r="B55" s="86" t="s">
        <v>33</v>
      </c>
      <c r="C55" s="67" t="s">
        <v>17</v>
      </c>
      <c r="D55" s="137">
        <v>200</v>
      </c>
      <c r="E55" s="137">
        <v>150</v>
      </c>
      <c r="F55" s="137">
        <v>150</v>
      </c>
      <c r="G55" s="27">
        <v>200</v>
      </c>
    </row>
    <row r="56" spans="1:7">
      <c r="A56" s="21"/>
      <c r="B56" s="86" t="s">
        <v>34</v>
      </c>
      <c r="C56" s="67" t="s">
        <v>19</v>
      </c>
      <c r="D56" s="74">
        <v>163</v>
      </c>
      <c r="E56" s="137">
        <v>122</v>
      </c>
      <c r="F56" s="137">
        <f>E56+41</f>
        <v>163</v>
      </c>
      <c r="G56" s="66">
        <v>300</v>
      </c>
    </row>
    <row r="57" spans="1:7">
      <c r="A57" s="61" t="s">
        <v>10</v>
      </c>
      <c r="B57" s="130">
        <v>47</v>
      </c>
      <c r="C57" s="62" t="s">
        <v>31</v>
      </c>
      <c r="D57" s="80">
        <f t="shared" ref="D57:F57" si="4">SUM(D54:D56)</f>
        <v>6158</v>
      </c>
      <c r="E57" s="80">
        <f t="shared" si="4"/>
        <v>10248</v>
      </c>
      <c r="F57" s="80">
        <f t="shared" si="4"/>
        <v>10289</v>
      </c>
      <c r="G57" s="71">
        <v>11323</v>
      </c>
    </row>
    <row r="58" spans="1:7">
      <c r="A58" s="21"/>
      <c r="B58" s="22"/>
      <c r="C58" s="67"/>
      <c r="D58" s="66"/>
      <c r="E58" s="66"/>
      <c r="F58" s="66"/>
      <c r="G58" s="66"/>
    </row>
    <row r="59" spans="1:7" ht="14.85" customHeight="1">
      <c r="A59" s="21"/>
      <c r="B59" s="22">
        <v>48</v>
      </c>
      <c r="C59" s="67" t="s">
        <v>35</v>
      </c>
      <c r="D59" s="31"/>
      <c r="E59" s="31"/>
      <c r="F59" s="31"/>
      <c r="G59" s="31"/>
    </row>
    <row r="60" spans="1:7" ht="14.85" customHeight="1">
      <c r="A60" s="21"/>
      <c r="B60" s="86" t="s">
        <v>36</v>
      </c>
      <c r="C60" s="67" t="s">
        <v>49</v>
      </c>
      <c r="D60" s="137">
        <v>5890</v>
      </c>
      <c r="E60" s="137">
        <v>18019</v>
      </c>
      <c r="F60" s="137">
        <v>18019</v>
      </c>
      <c r="G60" s="27">
        <v>25760</v>
      </c>
    </row>
    <row r="61" spans="1:7" ht="14.85" customHeight="1">
      <c r="A61" s="21"/>
      <c r="B61" s="86" t="s">
        <v>37</v>
      </c>
      <c r="C61" s="67" t="s">
        <v>17</v>
      </c>
      <c r="D61" s="137">
        <v>248</v>
      </c>
      <c r="E61" s="137">
        <v>186</v>
      </c>
      <c r="F61" s="137">
        <v>186</v>
      </c>
      <c r="G61" s="27">
        <v>300</v>
      </c>
    </row>
    <row r="62" spans="1:7" ht="14.85" customHeight="1">
      <c r="A62" s="21"/>
      <c r="B62" s="86" t="s">
        <v>38</v>
      </c>
      <c r="C62" s="67" t="s">
        <v>19</v>
      </c>
      <c r="D62" s="74">
        <v>681</v>
      </c>
      <c r="E62" s="137">
        <v>506</v>
      </c>
      <c r="F62" s="137">
        <f>E62+169</f>
        <v>675</v>
      </c>
      <c r="G62" s="66">
        <v>680</v>
      </c>
    </row>
    <row r="63" spans="1:7" ht="14.85" customHeight="1">
      <c r="A63" s="21" t="s">
        <v>10</v>
      </c>
      <c r="B63" s="22">
        <v>48</v>
      </c>
      <c r="C63" s="67" t="s">
        <v>35</v>
      </c>
      <c r="D63" s="80">
        <f t="shared" ref="D63:F63" si="5">SUM(D60:D62)</f>
        <v>6819</v>
      </c>
      <c r="E63" s="80">
        <f t="shared" si="5"/>
        <v>18711</v>
      </c>
      <c r="F63" s="80">
        <f t="shared" si="5"/>
        <v>18880</v>
      </c>
      <c r="G63" s="71">
        <v>26740</v>
      </c>
    </row>
    <row r="64" spans="1:7" ht="14.85" customHeight="1">
      <c r="A64" s="21" t="s">
        <v>10</v>
      </c>
      <c r="B64" s="22">
        <v>60</v>
      </c>
      <c r="C64" s="67" t="s">
        <v>121</v>
      </c>
      <c r="D64" s="72">
        <f t="shared" ref="D64:F64" si="6">D65</f>
        <v>46330</v>
      </c>
      <c r="E64" s="72">
        <f t="shared" si="6"/>
        <v>76244</v>
      </c>
      <c r="F64" s="72">
        <f t="shared" si="6"/>
        <v>76760</v>
      </c>
      <c r="G64" s="72">
        <v>90863</v>
      </c>
    </row>
    <row r="65" spans="1:7" ht="14.85" customHeight="1">
      <c r="A65" s="21" t="s">
        <v>10</v>
      </c>
      <c r="B65" s="64">
        <v>0.10100000000000001</v>
      </c>
      <c r="C65" s="65" t="s">
        <v>22</v>
      </c>
      <c r="D65" s="72">
        <f t="shared" ref="D65:F65" si="7">D63+D57+D51+D45</f>
        <v>46330</v>
      </c>
      <c r="E65" s="72">
        <f t="shared" si="7"/>
        <v>76244</v>
      </c>
      <c r="F65" s="72">
        <f t="shared" si="7"/>
        <v>76760</v>
      </c>
      <c r="G65" s="63">
        <v>90863</v>
      </c>
    </row>
    <row r="66" spans="1:7">
      <c r="A66" s="21"/>
      <c r="B66" s="73"/>
      <c r="C66" s="65"/>
      <c r="D66" s="66"/>
      <c r="E66" s="66"/>
      <c r="F66" s="66"/>
      <c r="G66" s="66"/>
    </row>
    <row r="67" spans="1:7">
      <c r="A67" s="21"/>
      <c r="B67" s="64">
        <v>0.10299999999999999</v>
      </c>
      <c r="C67" s="65" t="s">
        <v>39</v>
      </c>
      <c r="D67" s="66"/>
      <c r="E67" s="66"/>
      <c r="F67" s="66"/>
      <c r="G67" s="66"/>
    </row>
    <row r="68" spans="1:7">
      <c r="A68" s="21"/>
      <c r="B68" s="22">
        <v>61</v>
      </c>
      <c r="C68" s="67" t="s">
        <v>39</v>
      </c>
      <c r="D68" s="68"/>
      <c r="E68" s="68"/>
      <c r="F68" s="68"/>
      <c r="G68" s="68"/>
    </row>
    <row r="69" spans="1:7">
      <c r="A69" s="21"/>
      <c r="B69" s="86" t="s">
        <v>40</v>
      </c>
      <c r="C69" s="67" t="s">
        <v>49</v>
      </c>
      <c r="D69" s="74">
        <v>5979</v>
      </c>
      <c r="E69" s="74">
        <v>11882</v>
      </c>
      <c r="F69" s="74">
        <v>11882</v>
      </c>
      <c r="G69" s="66">
        <v>8707</v>
      </c>
    </row>
    <row r="70" spans="1:7">
      <c r="A70" s="21"/>
      <c r="B70" s="86" t="s">
        <v>205</v>
      </c>
      <c r="C70" s="67" t="s">
        <v>204</v>
      </c>
      <c r="D70" s="59">
        <v>0</v>
      </c>
      <c r="E70" s="74">
        <v>110</v>
      </c>
      <c r="F70" s="74">
        <v>110</v>
      </c>
      <c r="G70" s="66">
        <v>110</v>
      </c>
    </row>
    <row r="71" spans="1:7">
      <c r="A71" s="21"/>
      <c r="B71" s="86" t="s">
        <v>41</v>
      </c>
      <c r="C71" s="67" t="s">
        <v>17</v>
      </c>
      <c r="D71" s="74">
        <v>10</v>
      </c>
      <c r="E71" s="74">
        <v>101</v>
      </c>
      <c r="F71" s="74">
        <v>101</v>
      </c>
      <c r="G71" s="66">
        <v>135</v>
      </c>
    </row>
    <row r="72" spans="1:7">
      <c r="A72" s="21"/>
      <c r="B72" s="86" t="s">
        <v>42</v>
      </c>
      <c r="C72" s="67" t="s">
        <v>19</v>
      </c>
      <c r="D72" s="72">
        <v>275</v>
      </c>
      <c r="E72" s="72">
        <v>77</v>
      </c>
      <c r="F72" s="72">
        <v>77</v>
      </c>
      <c r="G72" s="69">
        <v>150</v>
      </c>
    </row>
    <row r="73" spans="1:7">
      <c r="A73" s="21" t="s">
        <v>10</v>
      </c>
      <c r="B73" s="22">
        <v>61</v>
      </c>
      <c r="C73" s="67" t="s">
        <v>39</v>
      </c>
      <c r="D73" s="72">
        <f t="shared" ref="D73:F73" si="8">SUM(D69:D72)</f>
        <v>6264</v>
      </c>
      <c r="E73" s="72">
        <f t="shared" si="8"/>
        <v>12170</v>
      </c>
      <c r="F73" s="72">
        <f t="shared" si="8"/>
        <v>12170</v>
      </c>
      <c r="G73" s="63">
        <v>9102</v>
      </c>
    </row>
    <row r="74" spans="1:7">
      <c r="A74" s="21" t="s">
        <v>10</v>
      </c>
      <c r="B74" s="64">
        <v>0.10299999999999999</v>
      </c>
      <c r="C74" s="65" t="s">
        <v>39</v>
      </c>
      <c r="D74" s="72">
        <f t="shared" ref="D74:F74" si="9">D73</f>
        <v>6264</v>
      </c>
      <c r="E74" s="72">
        <f t="shared" si="9"/>
        <v>12170</v>
      </c>
      <c r="F74" s="72">
        <f t="shared" si="9"/>
        <v>12170</v>
      </c>
      <c r="G74" s="63">
        <v>9102</v>
      </c>
    </row>
    <row r="75" spans="1:7">
      <c r="A75" s="21" t="s">
        <v>10</v>
      </c>
      <c r="B75" s="73">
        <v>2029</v>
      </c>
      <c r="C75" s="65" t="s">
        <v>1</v>
      </c>
      <c r="D75" s="72">
        <f t="shared" ref="D75:F75" si="10">D74+D65+D37</f>
        <v>79311</v>
      </c>
      <c r="E75" s="72">
        <f t="shared" si="10"/>
        <v>108982</v>
      </c>
      <c r="F75" s="72">
        <f t="shared" si="10"/>
        <v>109498</v>
      </c>
      <c r="G75" s="63">
        <v>122531</v>
      </c>
    </row>
    <row r="76" spans="1:7" ht="15" customHeight="1">
      <c r="A76" s="21"/>
      <c r="B76" s="73"/>
      <c r="C76" s="65"/>
      <c r="D76" s="66"/>
      <c r="E76" s="74"/>
      <c r="F76" s="66"/>
      <c r="G76" s="66"/>
    </row>
    <row r="77" spans="1:7" ht="14.85" customHeight="1">
      <c r="A77" s="21" t="s">
        <v>12</v>
      </c>
      <c r="B77" s="73">
        <v>2052</v>
      </c>
      <c r="C77" s="65" t="s">
        <v>236</v>
      </c>
      <c r="D77" s="66"/>
      <c r="E77" s="66"/>
      <c r="F77" s="66"/>
      <c r="G77" s="66"/>
    </row>
    <row r="78" spans="1:7" ht="14.85" customHeight="1">
      <c r="A78" s="21"/>
      <c r="B78" s="64">
        <v>0.09</v>
      </c>
      <c r="C78" s="65" t="s">
        <v>116</v>
      </c>
      <c r="D78" s="66"/>
      <c r="E78" s="66"/>
      <c r="F78" s="66"/>
      <c r="G78" s="66"/>
    </row>
    <row r="79" spans="1:7" ht="14.85" customHeight="1">
      <c r="A79" s="21"/>
      <c r="B79" s="22">
        <v>23</v>
      </c>
      <c r="C79" s="67" t="s">
        <v>43</v>
      </c>
      <c r="D79" s="68"/>
      <c r="E79" s="68"/>
      <c r="F79" s="68"/>
      <c r="G79" s="68"/>
    </row>
    <row r="80" spans="1:7" ht="14.85" customHeight="1">
      <c r="A80" s="21"/>
      <c r="B80" s="86" t="s">
        <v>44</v>
      </c>
      <c r="C80" s="57" t="s">
        <v>49</v>
      </c>
      <c r="D80" s="74">
        <v>44046</v>
      </c>
      <c r="E80" s="74">
        <v>81994</v>
      </c>
      <c r="F80" s="74">
        <v>81994</v>
      </c>
      <c r="G80" s="66">
        <v>50766</v>
      </c>
    </row>
    <row r="81" spans="1:7" ht="14.85" customHeight="1">
      <c r="A81" s="21"/>
      <c r="B81" s="86" t="s">
        <v>206</v>
      </c>
      <c r="C81" s="57" t="s">
        <v>204</v>
      </c>
      <c r="D81" s="59">
        <v>0</v>
      </c>
      <c r="E81" s="74">
        <v>144</v>
      </c>
      <c r="F81" s="74">
        <v>144</v>
      </c>
      <c r="G81" s="66">
        <v>288</v>
      </c>
    </row>
    <row r="82" spans="1:7" ht="14.85" customHeight="1">
      <c r="A82" s="21"/>
      <c r="B82" s="86" t="s">
        <v>45</v>
      </c>
      <c r="C82" s="57" t="s">
        <v>17</v>
      </c>
      <c r="D82" s="74">
        <v>177</v>
      </c>
      <c r="E82" s="74">
        <v>150</v>
      </c>
      <c r="F82" s="74">
        <v>150</v>
      </c>
      <c r="G82" s="66">
        <v>200</v>
      </c>
    </row>
    <row r="83" spans="1:7" ht="14.85" customHeight="1">
      <c r="A83" s="21"/>
      <c r="B83" s="86" t="s">
        <v>46</v>
      </c>
      <c r="C83" s="57" t="s">
        <v>19</v>
      </c>
      <c r="D83" s="137">
        <v>683</v>
      </c>
      <c r="E83" s="137">
        <v>2003</v>
      </c>
      <c r="F83" s="137">
        <v>2003</v>
      </c>
      <c r="G83" s="27">
        <v>2000</v>
      </c>
    </row>
    <row r="84" spans="1:7" ht="28.95" customHeight="1">
      <c r="A84" s="21"/>
      <c r="B84" s="86" t="s">
        <v>196</v>
      </c>
      <c r="C84" s="67" t="s">
        <v>225</v>
      </c>
      <c r="D84" s="58">
        <v>0</v>
      </c>
      <c r="E84" s="137">
        <v>47825</v>
      </c>
      <c r="F84" s="137">
        <f>47825-40000</f>
        <v>7825</v>
      </c>
      <c r="G84" s="58">
        <v>0</v>
      </c>
    </row>
    <row r="85" spans="1:7" ht="14.85" customHeight="1">
      <c r="A85" s="21" t="s">
        <v>10</v>
      </c>
      <c r="B85" s="22">
        <v>23</v>
      </c>
      <c r="C85" s="67" t="s">
        <v>43</v>
      </c>
      <c r="D85" s="80">
        <f t="shared" ref="D85:F85" si="11">SUM(D80:D84)</f>
        <v>44906</v>
      </c>
      <c r="E85" s="71">
        <f t="shared" si="11"/>
        <v>132116</v>
      </c>
      <c r="F85" s="71">
        <f t="shared" si="11"/>
        <v>92116</v>
      </c>
      <c r="G85" s="71">
        <v>53254</v>
      </c>
    </row>
    <row r="86" spans="1:7" ht="14.85" customHeight="1">
      <c r="A86" s="21" t="s">
        <v>10</v>
      </c>
      <c r="B86" s="64">
        <v>0.09</v>
      </c>
      <c r="C86" s="65" t="s">
        <v>116</v>
      </c>
      <c r="D86" s="80">
        <f t="shared" ref="D86:F87" si="12">D85</f>
        <v>44906</v>
      </c>
      <c r="E86" s="80">
        <f t="shared" si="12"/>
        <v>132116</v>
      </c>
      <c r="F86" s="80">
        <f t="shared" si="12"/>
        <v>92116</v>
      </c>
      <c r="G86" s="71">
        <v>53254</v>
      </c>
    </row>
    <row r="87" spans="1:7" ht="14.85" customHeight="1">
      <c r="A87" s="21" t="s">
        <v>10</v>
      </c>
      <c r="B87" s="73">
        <v>2052</v>
      </c>
      <c r="C87" s="65" t="s">
        <v>236</v>
      </c>
      <c r="D87" s="80">
        <f t="shared" si="12"/>
        <v>44906</v>
      </c>
      <c r="E87" s="80">
        <f t="shared" si="12"/>
        <v>132116</v>
      </c>
      <c r="F87" s="80">
        <f t="shared" si="12"/>
        <v>92116</v>
      </c>
      <c r="G87" s="71">
        <v>53254</v>
      </c>
    </row>
    <row r="88" spans="1:7" ht="15" customHeight="1">
      <c r="A88" s="21"/>
      <c r="B88" s="73"/>
      <c r="C88" s="65"/>
      <c r="D88" s="66"/>
      <c r="E88" s="66"/>
      <c r="F88" s="66"/>
      <c r="G88" s="66"/>
    </row>
    <row r="89" spans="1:7" ht="14.4" customHeight="1">
      <c r="A89" s="21" t="s">
        <v>12</v>
      </c>
      <c r="B89" s="73">
        <v>2053</v>
      </c>
      <c r="C89" s="65" t="s">
        <v>4</v>
      </c>
      <c r="D89" s="31"/>
      <c r="E89" s="31"/>
      <c r="F89" s="31"/>
      <c r="G89" s="31"/>
    </row>
    <row r="90" spans="1:7" ht="14.4" customHeight="1">
      <c r="A90" s="21"/>
      <c r="B90" s="64">
        <v>9.2999999999999999E-2</v>
      </c>
      <c r="C90" s="65" t="s">
        <v>47</v>
      </c>
      <c r="D90" s="31"/>
      <c r="E90" s="31"/>
      <c r="F90" s="31"/>
      <c r="G90" s="31"/>
    </row>
    <row r="91" spans="1:7" ht="14.4" customHeight="1">
      <c r="A91" s="21"/>
      <c r="B91" s="76">
        <v>0.45</v>
      </c>
      <c r="C91" s="67" t="s">
        <v>23</v>
      </c>
      <c r="D91" s="31"/>
      <c r="E91" s="31"/>
      <c r="F91" s="31"/>
      <c r="G91" s="31"/>
    </row>
    <row r="92" spans="1:7" ht="14.4" customHeight="1">
      <c r="A92" s="21"/>
      <c r="B92" s="86" t="s">
        <v>48</v>
      </c>
      <c r="C92" s="67" t="s">
        <v>49</v>
      </c>
      <c r="D92" s="137">
        <v>45333</v>
      </c>
      <c r="E92" s="137">
        <v>50851</v>
      </c>
      <c r="F92" s="137">
        <v>50851</v>
      </c>
      <c r="G92" s="27">
        <v>57622</v>
      </c>
    </row>
    <row r="93" spans="1:7" ht="14.4" customHeight="1">
      <c r="A93" s="21"/>
      <c r="B93" s="86" t="s">
        <v>207</v>
      </c>
      <c r="C93" s="67" t="s">
        <v>204</v>
      </c>
      <c r="D93" s="58">
        <v>0</v>
      </c>
      <c r="E93" s="137">
        <v>1315</v>
      </c>
      <c r="F93" s="137">
        <v>1315</v>
      </c>
      <c r="G93" s="27">
        <v>2083</v>
      </c>
    </row>
    <row r="94" spans="1:7" ht="14.4" customHeight="1">
      <c r="A94" s="21"/>
      <c r="B94" s="86" t="s">
        <v>50</v>
      </c>
      <c r="C94" s="67" t="s">
        <v>17</v>
      </c>
      <c r="D94" s="137">
        <v>250</v>
      </c>
      <c r="E94" s="137">
        <v>188</v>
      </c>
      <c r="F94" s="137">
        <v>188</v>
      </c>
      <c r="G94" s="27">
        <v>250</v>
      </c>
    </row>
    <row r="95" spans="1:7" ht="14.4" customHeight="1">
      <c r="A95" s="21"/>
      <c r="B95" s="86" t="s">
        <v>51</v>
      </c>
      <c r="C95" s="67" t="s">
        <v>19</v>
      </c>
      <c r="D95" s="137">
        <v>2327</v>
      </c>
      <c r="E95" s="137">
        <v>379</v>
      </c>
      <c r="F95" s="137">
        <f>E95+938</f>
        <v>1317</v>
      </c>
      <c r="G95" s="27">
        <v>5400</v>
      </c>
    </row>
    <row r="96" spans="1:7" ht="14.4" customHeight="1">
      <c r="A96" s="21"/>
      <c r="B96" s="86" t="s">
        <v>52</v>
      </c>
      <c r="C96" s="67" t="s">
        <v>53</v>
      </c>
      <c r="D96" s="58">
        <v>0</v>
      </c>
      <c r="E96" s="137">
        <v>34</v>
      </c>
      <c r="F96" s="137">
        <v>34</v>
      </c>
      <c r="G96" s="58">
        <v>0</v>
      </c>
    </row>
    <row r="97" spans="1:7" ht="14.4" customHeight="1">
      <c r="A97" s="21"/>
      <c r="B97" s="86" t="s">
        <v>109</v>
      </c>
      <c r="C97" s="67" t="s">
        <v>197</v>
      </c>
      <c r="D97" s="137">
        <v>100</v>
      </c>
      <c r="E97" s="137">
        <v>163</v>
      </c>
      <c r="F97" s="137">
        <v>163</v>
      </c>
      <c r="G97" s="27">
        <v>163</v>
      </c>
    </row>
    <row r="98" spans="1:7" ht="14.4" customHeight="1">
      <c r="A98" s="21" t="s">
        <v>10</v>
      </c>
      <c r="B98" s="76">
        <v>0.45</v>
      </c>
      <c r="C98" s="67" t="s">
        <v>23</v>
      </c>
      <c r="D98" s="80">
        <f t="shared" ref="D98:F98" si="13">SUM(D92:D97)</f>
        <v>48010</v>
      </c>
      <c r="E98" s="80">
        <f t="shared" si="13"/>
        <v>52930</v>
      </c>
      <c r="F98" s="80">
        <f t="shared" si="13"/>
        <v>53868</v>
      </c>
      <c r="G98" s="71">
        <v>65518</v>
      </c>
    </row>
    <row r="99" spans="1:7" ht="15" customHeight="1">
      <c r="A99" s="21"/>
      <c r="B99" s="77"/>
      <c r="C99" s="67"/>
      <c r="D99" s="66"/>
      <c r="E99" s="66"/>
      <c r="F99" s="66"/>
      <c r="G99" s="66"/>
    </row>
    <row r="100" spans="1:7" ht="14.4" customHeight="1">
      <c r="A100" s="21"/>
      <c r="B100" s="76">
        <v>0.46</v>
      </c>
      <c r="C100" s="67" t="s">
        <v>27</v>
      </c>
      <c r="D100" s="31"/>
      <c r="E100" s="31"/>
      <c r="F100" s="31"/>
      <c r="G100" s="31"/>
    </row>
    <row r="101" spans="1:7" ht="14.4" customHeight="1">
      <c r="A101" s="21"/>
      <c r="B101" s="86" t="s">
        <v>54</v>
      </c>
      <c r="C101" s="67" t="s">
        <v>49</v>
      </c>
      <c r="D101" s="74">
        <v>22668</v>
      </c>
      <c r="E101" s="74">
        <v>27936</v>
      </c>
      <c r="F101" s="74">
        <v>27936</v>
      </c>
      <c r="G101" s="66">
        <v>28826</v>
      </c>
    </row>
    <row r="102" spans="1:7" ht="14.4" customHeight="1">
      <c r="A102" s="21"/>
      <c r="B102" s="86" t="s">
        <v>208</v>
      </c>
      <c r="C102" s="67" t="s">
        <v>204</v>
      </c>
      <c r="D102" s="58">
        <v>0</v>
      </c>
      <c r="E102" s="137">
        <v>356</v>
      </c>
      <c r="F102" s="137">
        <v>356</v>
      </c>
      <c r="G102" s="27">
        <v>829</v>
      </c>
    </row>
    <row r="103" spans="1:7" ht="14.4" customHeight="1">
      <c r="A103" s="21"/>
      <c r="B103" s="86" t="s">
        <v>55</v>
      </c>
      <c r="C103" s="67" t="s">
        <v>17</v>
      </c>
      <c r="D103" s="137">
        <v>349</v>
      </c>
      <c r="E103" s="137">
        <v>263</v>
      </c>
      <c r="F103" s="137">
        <v>263</v>
      </c>
      <c r="G103" s="27">
        <v>350</v>
      </c>
    </row>
    <row r="104" spans="1:7" ht="14.4" customHeight="1">
      <c r="A104" s="21"/>
      <c r="B104" s="86" t="s">
        <v>56</v>
      </c>
      <c r="C104" s="67" t="s">
        <v>19</v>
      </c>
      <c r="D104" s="137">
        <v>2277</v>
      </c>
      <c r="E104" s="137">
        <v>908</v>
      </c>
      <c r="F104" s="137">
        <f>609+E104</f>
        <v>1517</v>
      </c>
      <c r="G104" s="27">
        <v>1600</v>
      </c>
    </row>
    <row r="105" spans="1:7" ht="14.4" customHeight="1">
      <c r="A105" s="21"/>
      <c r="B105" s="86" t="s">
        <v>57</v>
      </c>
      <c r="C105" s="67" t="s">
        <v>53</v>
      </c>
      <c r="D105" s="74">
        <v>26</v>
      </c>
      <c r="E105" s="74">
        <v>20</v>
      </c>
      <c r="F105" s="74">
        <v>20</v>
      </c>
      <c r="G105" s="59">
        <v>0</v>
      </c>
    </row>
    <row r="106" spans="1:7" ht="14.4" customHeight="1">
      <c r="A106" s="21"/>
      <c r="B106" s="86" t="s">
        <v>110</v>
      </c>
      <c r="C106" s="67" t="s">
        <v>197</v>
      </c>
      <c r="D106" s="74">
        <v>99</v>
      </c>
      <c r="E106" s="74">
        <v>100</v>
      </c>
      <c r="F106" s="74">
        <v>100</v>
      </c>
      <c r="G106" s="66">
        <v>100</v>
      </c>
    </row>
    <row r="107" spans="1:7" ht="14.4" customHeight="1">
      <c r="A107" s="61" t="s">
        <v>10</v>
      </c>
      <c r="B107" s="129">
        <v>0.46</v>
      </c>
      <c r="C107" s="62" t="s">
        <v>27</v>
      </c>
      <c r="D107" s="80">
        <f t="shared" ref="D107:F107" si="14">SUM(D101:D106)</f>
        <v>25419</v>
      </c>
      <c r="E107" s="80">
        <f t="shared" si="14"/>
        <v>29583</v>
      </c>
      <c r="F107" s="80">
        <f t="shared" si="14"/>
        <v>30192</v>
      </c>
      <c r="G107" s="71">
        <v>31705</v>
      </c>
    </row>
    <row r="108" spans="1:7">
      <c r="A108" s="21"/>
      <c r="B108" s="77"/>
      <c r="C108" s="67"/>
      <c r="D108" s="66"/>
      <c r="E108" s="66"/>
      <c r="F108" s="66"/>
      <c r="G108" s="66"/>
    </row>
    <row r="109" spans="1:7" ht="13.95" customHeight="1">
      <c r="A109" s="21"/>
      <c r="B109" s="76">
        <v>0.47</v>
      </c>
      <c r="C109" s="67" t="s">
        <v>31</v>
      </c>
      <c r="D109" s="68"/>
      <c r="E109" s="68"/>
      <c r="F109" s="68"/>
      <c r="G109" s="66"/>
    </row>
    <row r="110" spans="1:7" ht="13.95" customHeight="1">
      <c r="A110" s="21"/>
      <c r="B110" s="86" t="s">
        <v>58</v>
      </c>
      <c r="C110" s="67" t="s">
        <v>49</v>
      </c>
      <c r="D110" s="74">
        <v>18683</v>
      </c>
      <c r="E110" s="74">
        <v>24956</v>
      </c>
      <c r="F110" s="74">
        <v>24956</v>
      </c>
      <c r="G110" s="66">
        <v>25502</v>
      </c>
    </row>
    <row r="111" spans="1:7" ht="13.95" customHeight="1">
      <c r="A111" s="21"/>
      <c r="B111" s="86" t="s">
        <v>209</v>
      </c>
      <c r="C111" s="67" t="s">
        <v>204</v>
      </c>
      <c r="D111" s="59">
        <v>0</v>
      </c>
      <c r="E111" s="74">
        <v>765</v>
      </c>
      <c r="F111" s="74">
        <v>765</v>
      </c>
      <c r="G111" s="66">
        <v>1287</v>
      </c>
    </row>
    <row r="112" spans="1:7" ht="13.95" customHeight="1">
      <c r="A112" s="21"/>
      <c r="B112" s="86" t="s">
        <v>59</v>
      </c>
      <c r="C112" s="67" t="s">
        <v>17</v>
      </c>
      <c r="D112" s="74">
        <v>247</v>
      </c>
      <c r="E112" s="74">
        <v>185</v>
      </c>
      <c r="F112" s="74">
        <v>185</v>
      </c>
      <c r="G112" s="66">
        <v>247</v>
      </c>
    </row>
    <row r="113" spans="1:7" ht="13.95" customHeight="1">
      <c r="A113" s="21"/>
      <c r="B113" s="86" t="s">
        <v>60</v>
      </c>
      <c r="C113" s="67" t="s">
        <v>19</v>
      </c>
      <c r="D113" s="74">
        <v>1973</v>
      </c>
      <c r="E113" s="74">
        <v>155</v>
      </c>
      <c r="F113" s="74">
        <f>1018+E113</f>
        <v>1173</v>
      </c>
      <c r="G113" s="66">
        <v>1230</v>
      </c>
    </row>
    <row r="114" spans="1:7" ht="13.95" customHeight="1">
      <c r="A114" s="21"/>
      <c r="B114" s="86" t="s">
        <v>184</v>
      </c>
      <c r="C114" s="67" t="s">
        <v>129</v>
      </c>
      <c r="D114" s="74">
        <v>55</v>
      </c>
      <c r="E114" s="74">
        <v>41</v>
      </c>
      <c r="F114" s="74">
        <v>41</v>
      </c>
      <c r="G114" s="59">
        <v>0</v>
      </c>
    </row>
    <row r="115" spans="1:7" ht="13.95" customHeight="1">
      <c r="A115" s="21"/>
      <c r="B115" s="86" t="s">
        <v>61</v>
      </c>
      <c r="C115" s="67" t="s">
        <v>53</v>
      </c>
      <c r="D115" s="74">
        <v>30</v>
      </c>
      <c r="E115" s="74">
        <v>23</v>
      </c>
      <c r="F115" s="74">
        <v>23</v>
      </c>
      <c r="G115" s="59">
        <v>0</v>
      </c>
    </row>
    <row r="116" spans="1:7" ht="28.95" customHeight="1">
      <c r="A116" s="21"/>
      <c r="B116" s="86" t="s">
        <v>111</v>
      </c>
      <c r="C116" s="67" t="s">
        <v>197</v>
      </c>
      <c r="D116" s="74">
        <v>60</v>
      </c>
      <c r="E116" s="137">
        <v>60</v>
      </c>
      <c r="F116" s="137">
        <v>60</v>
      </c>
      <c r="G116" s="66">
        <v>60</v>
      </c>
    </row>
    <row r="117" spans="1:7" ht="13.95" customHeight="1">
      <c r="A117" s="21" t="s">
        <v>10</v>
      </c>
      <c r="B117" s="76">
        <v>0.47</v>
      </c>
      <c r="C117" s="67" t="s">
        <v>31</v>
      </c>
      <c r="D117" s="80">
        <f t="shared" ref="D117:F117" si="15">SUM(D110:D116)</f>
        <v>21048</v>
      </c>
      <c r="E117" s="80">
        <f t="shared" si="15"/>
        <v>26185</v>
      </c>
      <c r="F117" s="80">
        <f t="shared" si="15"/>
        <v>27203</v>
      </c>
      <c r="G117" s="71">
        <v>28326</v>
      </c>
    </row>
    <row r="118" spans="1:7">
      <c r="A118" s="21"/>
      <c r="B118" s="22"/>
      <c r="C118" s="67"/>
      <c r="D118" s="66"/>
      <c r="E118" s="66"/>
      <c r="F118" s="66"/>
      <c r="G118" s="66"/>
    </row>
    <row r="119" spans="1:7" ht="13.95" customHeight="1">
      <c r="A119" s="21"/>
      <c r="B119" s="76">
        <v>0.48</v>
      </c>
      <c r="C119" s="67" t="s">
        <v>35</v>
      </c>
      <c r="D119" s="31"/>
      <c r="E119" s="31"/>
      <c r="F119" s="31"/>
      <c r="G119" s="31"/>
    </row>
    <row r="120" spans="1:7" ht="13.95" customHeight="1">
      <c r="A120" s="21"/>
      <c r="B120" s="86" t="s">
        <v>62</v>
      </c>
      <c r="C120" s="67" t="s">
        <v>49</v>
      </c>
      <c r="D120" s="74">
        <v>43189</v>
      </c>
      <c r="E120" s="74">
        <v>43337</v>
      </c>
      <c r="F120" s="74">
        <v>43337</v>
      </c>
      <c r="G120" s="66">
        <v>37395</v>
      </c>
    </row>
    <row r="121" spans="1:7" ht="13.95" customHeight="1">
      <c r="A121" s="21"/>
      <c r="B121" s="86" t="s">
        <v>210</v>
      </c>
      <c r="C121" s="67" t="s">
        <v>204</v>
      </c>
      <c r="D121" s="59">
        <v>0</v>
      </c>
      <c r="E121" s="74">
        <v>864</v>
      </c>
      <c r="F121" s="74">
        <v>864</v>
      </c>
      <c r="G121" s="66">
        <v>3470</v>
      </c>
    </row>
    <row r="122" spans="1:7" ht="13.95" customHeight="1">
      <c r="A122" s="21"/>
      <c r="B122" s="86" t="s">
        <v>63</v>
      </c>
      <c r="C122" s="67" t="s">
        <v>17</v>
      </c>
      <c r="D122" s="74">
        <v>441</v>
      </c>
      <c r="E122" s="74">
        <v>331</v>
      </c>
      <c r="F122" s="74">
        <v>331</v>
      </c>
      <c r="G122" s="66">
        <v>441</v>
      </c>
    </row>
    <row r="123" spans="1:7" ht="13.95" customHeight="1">
      <c r="A123" s="21"/>
      <c r="B123" s="86" t="s">
        <v>64</v>
      </c>
      <c r="C123" s="67" t="s">
        <v>19</v>
      </c>
      <c r="D123" s="74">
        <v>2126</v>
      </c>
      <c r="E123" s="74">
        <v>775</v>
      </c>
      <c r="F123" s="74">
        <f>E123+701</f>
        <v>1476</v>
      </c>
      <c r="G123" s="66">
        <v>1550</v>
      </c>
    </row>
    <row r="124" spans="1:7" ht="13.95" customHeight="1">
      <c r="A124" s="21"/>
      <c r="B124" s="86" t="s">
        <v>65</v>
      </c>
      <c r="C124" s="67" t="s">
        <v>53</v>
      </c>
      <c r="D124" s="137">
        <v>45</v>
      </c>
      <c r="E124" s="137">
        <v>34</v>
      </c>
      <c r="F124" s="137">
        <v>34</v>
      </c>
      <c r="G124" s="58">
        <v>0</v>
      </c>
    </row>
    <row r="125" spans="1:7" ht="28.95" customHeight="1">
      <c r="A125" s="21"/>
      <c r="B125" s="86" t="s">
        <v>112</v>
      </c>
      <c r="C125" s="67" t="s">
        <v>197</v>
      </c>
      <c r="D125" s="137">
        <v>218</v>
      </c>
      <c r="E125" s="137">
        <v>218</v>
      </c>
      <c r="F125" s="137">
        <v>218</v>
      </c>
      <c r="G125" s="27">
        <v>218</v>
      </c>
    </row>
    <row r="126" spans="1:7" ht="13.95" customHeight="1">
      <c r="A126" s="21" t="s">
        <v>10</v>
      </c>
      <c r="B126" s="76">
        <v>0.48</v>
      </c>
      <c r="C126" s="67" t="s">
        <v>35</v>
      </c>
      <c r="D126" s="80">
        <f t="shared" ref="D126:F126" si="16">SUM(D120:D125)</f>
        <v>46019</v>
      </c>
      <c r="E126" s="80">
        <f t="shared" si="16"/>
        <v>45559</v>
      </c>
      <c r="F126" s="80">
        <f t="shared" si="16"/>
        <v>46260</v>
      </c>
      <c r="G126" s="71">
        <v>43074</v>
      </c>
    </row>
    <row r="127" spans="1:7" ht="13.95" customHeight="1">
      <c r="A127" s="21" t="s">
        <v>10</v>
      </c>
      <c r="B127" s="64">
        <v>9.2999999999999999E-2</v>
      </c>
      <c r="C127" s="65" t="s">
        <v>47</v>
      </c>
      <c r="D127" s="80">
        <f t="shared" ref="D127:F127" si="17">D126+D117+D107+D98</f>
        <v>140496</v>
      </c>
      <c r="E127" s="80">
        <f t="shared" si="17"/>
        <v>154257</v>
      </c>
      <c r="F127" s="80">
        <f t="shared" si="17"/>
        <v>157523</v>
      </c>
      <c r="G127" s="71">
        <v>168623</v>
      </c>
    </row>
    <row r="128" spans="1:7">
      <c r="A128" s="21"/>
      <c r="B128" s="78"/>
      <c r="C128" s="65"/>
      <c r="D128" s="66"/>
      <c r="E128" s="66"/>
      <c r="F128" s="66"/>
      <c r="G128" s="66"/>
    </row>
    <row r="129" spans="1:7" ht="13.95" customHeight="1">
      <c r="A129" s="21"/>
      <c r="B129" s="64">
        <v>9.4E-2</v>
      </c>
      <c r="C129" s="65" t="s">
        <v>89</v>
      </c>
      <c r="D129" s="31"/>
      <c r="E129" s="31"/>
      <c r="F129" s="31"/>
      <c r="G129" s="31"/>
    </row>
    <row r="130" spans="1:7" ht="13.95" customHeight="1">
      <c r="A130" s="21"/>
      <c r="B130" s="22">
        <v>60</v>
      </c>
      <c r="C130" s="67" t="s">
        <v>66</v>
      </c>
      <c r="D130" s="31"/>
      <c r="E130" s="31"/>
      <c r="F130" s="31"/>
      <c r="G130" s="31"/>
    </row>
    <row r="131" spans="1:7" ht="13.95" customHeight="1">
      <c r="A131" s="21"/>
      <c r="B131" s="22">
        <v>50</v>
      </c>
      <c r="C131" s="67" t="s">
        <v>67</v>
      </c>
      <c r="D131" s="31"/>
      <c r="E131" s="31"/>
      <c r="F131" s="31"/>
      <c r="G131" s="31"/>
    </row>
    <row r="132" spans="1:7" ht="13.95" customHeight="1">
      <c r="A132" s="21"/>
      <c r="B132" s="86" t="s">
        <v>68</v>
      </c>
      <c r="C132" s="67" t="s">
        <v>49</v>
      </c>
      <c r="D132" s="74">
        <v>20547</v>
      </c>
      <c r="E132" s="74">
        <v>29532</v>
      </c>
      <c r="F132" s="74">
        <v>29532</v>
      </c>
      <c r="G132" s="66">
        <v>28981</v>
      </c>
    </row>
    <row r="133" spans="1:7" ht="13.95" customHeight="1">
      <c r="A133" s="21"/>
      <c r="B133" s="86" t="s">
        <v>211</v>
      </c>
      <c r="C133" s="67" t="s">
        <v>204</v>
      </c>
      <c r="D133" s="59">
        <v>0</v>
      </c>
      <c r="E133" s="74">
        <v>397</v>
      </c>
      <c r="F133" s="74">
        <v>397</v>
      </c>
      <c r="G133" s="66">
        <v>662</v>
      </c>
    </row>
    <row r="134" spans="1:7" ht="13.95" customHeight="1">
      <c r="A134" s="21"/>
      <c r="B134" s="86" t="s">
        <v>69</v>
      </c>
      <c r="C134" s="67" t="s">
        <v>17</v>
      </c>
      <c r="D134" s="137">
        <v>100</v>
      </c>
      <c r="E134" s="137">
        <v>75</v>
      </c>
      <c r="F134" s="137">
        <v>75</v>
      </c>
      <c r="G134" s="27">
        <v>100</v>
      </c>
    </row>
    <row r="135" spans="1:7" ht="13.95" customHeight="1">
      <c r="A135" s="21"/>
      <c r="B135" s="86" t="s">
        <v>70</v>
      </c>
      <c r="C135" s="67" t="s">
        <v>19</v>
      </c>
      <c r="D135" s="137">
        <v>984</v>
      </c>
      <c r="E135" s="137">
        <v>272</v>
      </c>
      <c r="F135" s="137">
        <f>E135+250</f>
        <v>522</v>
      </c>
      <c r="G135" s="27">
        <v>550</v>
      </c>
    </row>
    <row r="136" spans="1:7" ht="13.95" customHeight="1">
      <c r="A136" s="21" t="s">
        <v>10</v>
      </c>
      <c r="B136" s="22">
        <v>50</v>
      </c>
      <c r="C136" s="67" t="s">
        <v>67</v>
      </c>
      <c r="D136" s="80">
        <f t="shared" ref="D136:F136" si="18">SUM(D132:D135)</f>
        <v>21631</v>
      </c>
      <c r="E136" s="80">
        <f t="shared" si="18"/>
        <v>30276</v>
      </c>
      <c r="F136" s="80">
        <f t="shared" si="18"/>
        <v>30526</v>
      </c>
      <c r="G136" s="71">
        <v>30293</v>
      </c>
    </row>
    <row r="137" spans="1:7">
      <c r="A137" s="21"/>
      <c r="B137" s="22"/>
      <c r="C137" s="67"/>
      <c r="D137" s="66"/>
      <c r="E137" s="66"/>
      <c r="F137" s="66"/>
      <c r="G137" s="66"/>
    </row>
    <row r="138" spans="1:7" ht="13.95" customHeight="1">
      <c r="A138" s="21"/>
      <c r="B138" s="22">
        <v>51</v>
      </c>
      <c r="C138" s="67" t="s">
        <v>71</v>
      </c>
      <c r="D138" s="31"/>
      <c r="E138" s="31"/>
      <c r="F138" s="31"/>
      <c r="G138" s="31"/>
    </row>
    <row r="139" spans="1:7" ht="13.95" customHeight="1">
      <c r="A139" s="21"/>
      <c r="B139" s="86" t="s">
        <v>72</v>
      </c>
      <c r="C139" s="67" t="s">
        <v>49</v>
      </c>
      <c r="D139" s="137">
        <v>11003</v>
      </c>
      <c r="E139" s="137">
        <v>12494</v>
      </c>
      <c r="F139" s="137">
        <v>12494</v>
      </c>
      <c r="G139" s="27">
        <v>15773</v>
      </c>
    </row>
    <row r="140" spans="1:7" ht="13.95" customHeight="1">
      <c r="A140" s="21"/>
      <c r="B140" s="86" t="s">
        <v>212</v>
      </c>
      <c r="C140" s="67" t="s">
        <v>204</v>
      </c>
      <c r="D140" s="58">
        <v>0</v>
      </c>
      <c r="E140" s="137">
        <v>383</v>
      </c>
      <c r="F140" s="137">
        <v>383</v>
      </c>
      <c r="G140" s="27">
        <v>1107</v>
      </c>
    </row>
    <row r="141" spans="1:7" ht="13.95" customHeight="1">
      <c r="A141" s="21"/>
      <c r="B141" s="86" t="s">
        <v>73</v>
      </c>
      <c r="C141" s="67" t="s">
        <v>17</v>
      </c>
      <c r="D141" s="137">
        <v>100</v>
      </c>
      <c r="E141" s="137">
        <v>75</v>
      </c>
      <c r="F141" s="137">
        <v>75</v>
      </c>
      <c r="G141" s="27">
        <v>100</v>
      </c>
    </row>
    <row r="142" spans="1:7" ht="13.95" customHeight="1">
      <c r="A142" s="21"/>
      <c r="B142" s="86" t="s">
        <v>74</v>
      </c>
      <c r="C142" s="67" t="s">
        <v>19</v>
      </c>
      <c r="D142" s="137">
        <v>594</v>
      </c>
      <c r="E142" s="137">
        <v>174</v>
      </c>
      <c r="F142" s="137">
        <f>E142+290</f>
        <v>464</v>
      </c>
      <c r="G142" s="27">
        <v>550</v>
      </c>
    </row>
    <row r="143" spans="1:7" ht="13.95" customHeight="1">
      <c r="A143" s="21" t="s">
        <v>10</v>
      </c>
      <c r="B143" s="22">
        <v>51</v>
      </c>
      <c r="C143" s="67" t="s">
        <v>71</v>
      </c>
      <c r="D143" s="80">
        <f t="shared" ref="D143:F143" si="19">SUM(D139:D142)</f>
        <v>11697</v>
      </c>
      <c r="E143" s="80">
        <f t="shared" si="19"/>
        <v>13126</v>
      </c>
      <c r="F143" s="80">
        <f t="shared" si="19"/>
        <v>13416</v>
      </c>
      <c r="G143" s="71">
        <v>17530</v>
      </c>
    </row>
    <row r="144" spans="1:7">
      <c r="A144" s="21"/>
      <c r="B144" s="22"/>
      <c r="C144" s="67"/>
      <c r="D144" s="66"/>
      <c r="E144" s="66"/>
      <c r="F144" s="66"/>
      <c r="G144" s="66"/>
    </row>
    <row r="145" spans="1:7" ht="13.95" customHeight="1">
      <c r="A145" s="21"/>
      <c r="B145" s="22">
        <v>52</v>
      </c>
      <c r="C145" s="67" t="s">
        <v>79</v>
      </c>
      <c r="D145" s="31"/>
      <c r="E145" s="31"/>
      <c r="F145" s="31"/>
      <c r="G145" s="31"/>
    </row>
    <row r="146" spans="1:7" ht="13.95" customHeight="1">
      <c r="A146" s="21"/>
      <c r="B146" s="86" t="s">
        <v>75</v>
      </c>
      <c r="C146" s="67" t="s">
        <v>49</v>
      </c>
      <c r="D146" s="74">
        <v>16365</v>
      </c>
      <c r="E146" s="74">
        <v>17585</v>
      </c>
      <c r="F146" s="74">
        <v>17585</v>
      </c>
      <c r="G146" s="66">
        <v>20998</v>
      </c>
    </row>
    <row r="147" spans="1:7" ht="13.95" customHeight="1">
      <c r="A147" s="21"/>
      <c r="B147" s="86" t="s">
        <v>213</v>
      </c>
      <c r="C147" s="67" t="s">
        <v>204</v>
      </c>
      <c r="D147" s="59">
        <v>0</v>
      </c>
      <c r="E147" s="74">
        <v>403</v>
      </c>
      <c r="F147" s="74">
        <v>403</v>
      </c>
      <c r="G147" s="66">
        <v>731</v>
      </c>
    </row>
    <row r="148" spans="1:7" ht="13.95" customHeight="1">
      <c r="A148" s="21"/>
      <c r="B148" s="86" t="s">
        <v>76</v>
      </c>
      <c r="C148" s="67" t="s">
        <v>17</v>
      </c>
      <c r="D148" s="74">
        <v>100</v>
      </c>
      <c r="E148" s="74">
        <v>75</v>
      </c>
      <c r="F148" s="74">
        <v>75</v>
      </c>
      <c r="G148" s="66">
        <v>150</v>
      </c>
    </row>
    <row r="149" spans="1:7" ht="13.95" customHeight="1">
      <c r="A149" s="21"/>
      <c r="B149" s="86" t="s">
        <v>77</v>
      </c>
      <c r="C149" s="67" t="s">
        <v>19</v>
      </c>
      <c r="D149" s="74">
        <v>783</v>
      </c>
      <c r="E149" s="74">
        <v>230</v>
      </c>
      <c r="F149" s="74">
        <f>E149+206</f>
        <v>436</v>
      </c>
      <c r="G149" s="66">
        <v>640</v>
      </c>
    </row>
    <row r="150" spans="1:7" ht="13.95" customHeight="1">
      <c r="A150" s="21"/>
      <c r="B150" s="86" t="s">
        <v>78</v>
      </c>
      <c r="C150" s="67" t="s">
        <v>129</v>
      </c>
      <c r="D150" s="74">
        <v>35</v>
      </c>
      <c r="E150" s="74">
        <v>26</v>
      </c>
      <c r="F150" s="74">
        <v>26</v>
      </c>
      <c r="G150" s="59">
        <v>0</v>
      </c>
    </row>
    <row r="151" spans="1:7" ht="13.95" customHeight="1">
      <c r="A151" s="21" t="s">
        <v>10</v>
      </c>
      <c r="B151" s="22">
        <v>52</v>
      </c>
      <c r="C151" s="67" t="s">
        <v>79</v>
      </c>
      <c r="D151" s="80">
        <f t="shared" ref="D151:F151" si="20">SUM(D146:D150)</f>
        <v>17283</v>
      </c>
      <c r="E151" s="80">
        <f t="shared" si="20"/>
        <v>18319</v>
      </c>
      <c r="F151" s="80">
        <f t="shared" si="20"/>
        <v>18525</v>
      </c>
      <c r="G151" s="71">
        <v>22519</v>
      </c>
    </row>
    <row r="152" spans="1:7">
      <c r="A152" s="21"/>
      <c r="B152" s="22"/>
      <c r="C152" s="67"/>
      <c r="D152" s="66"/>
      <c r="E152" s="66"/>
      <c r="F152" s="66"/>
      <c r="G152" s="66"/>
    </row>
    <row r="153" spans="1:7" ht="13.95" customHeight="1">
      <c r="A153" s="21"/>
      <c r="B153" s="22">
        <v>55</v>
      </c>
      <c r="C153" s="67" t="s">
        <v>80</v>
      </c>
      <c r="D153" s="31"/>
      <c r="E153" s="31"/>
      <c r="F153" s="31"/>
      <c r="G153" s="31"/>
    </row>
    <row r="154" spans="1:7" ht="13.95" customHeight="1">
      <c r="A154" s="21"/>
      <c r="B154" s="86" t="s">
        <v>81</v>
      </c>
      <c r="C154" s="67" t="s">
        <v>49</v>
      </c>
      <c r="D154" s="137">
        <v>9062</v>
      </c>
      <c r="E154" s="137">
        <v>12753</v>
      </c>
      <c r="F154" s="137">
        <v>12753</v>
      </c>
      <c r="G154" s="27">
        <v>13055</v>
      </c>
    </row>
    <row r="155" spans="1:7" ht="13.95" customHeight="1">
      <c r="A155" s="21"/>
      <c r="B155" s="86" t="s">
        <v>214</v>
      </c>
      <c r="C155" s="67" t="s">
        <v>204</v>
      </c>
      <c r="D155" s="58">
        <v>0</v>
      </c>
      <c r="E155" s="137">
        <v>504</v>
      </c>
      <c r="F155" s="137">
        <v>504</v>
      </c>
      <c r="G155" s="27">
        <v>503</v>
      </c>
    </row>
    <row r="156" spans="1:7" ht="13.95" customHeight="1">
      <c r="A156" s="21"/>
      <c r="B156" s="86" t="s">
        <v>82</v>
      </c>
      <c r="C156" s="67" t="s">
        <v>17</v>
      </c>
      <c r="D156" s="137">
        <v>100</v>
      </c>
      <c r="E156" s="137">
        <v>75</v>
      </c>
      <c r="F156" s="137">
        <v>75</v>
      </c>
      <c r="G156" s="27">
        <v>100</v>
      </c>
    </row>
    <row r="157" spans="1:7" ht="13.95" customHeight="1">
      <c r="A157" s="21"/>
      <c r="B157" s="86" t="s">
        <v>83</v>
      </c>
      <c r="C157" s="67" t="s">
        <v>19</v>
      </c>
      <c r="D157" s="137">
        <v>477</v>
      </c>
      <c r="E157" s="137">
        <v>266</v>
      </c>
      <c r="F157" s="137">
        <f>211+E157</f>
        <v>477</v>
      </c>
      <c r="G157" s="27">
        <v>500</v>
      </c>
    </row>
    <row r="158" spans="1:7" ht="13.95" customHeight="1">
      <c r="A158" s="61" t="s">
        <v>10</v>
      </c>
      <c r="B158" s="130">
        <v>55</v>
      </c>
      <c r="C158" s="62" t="s">
        <v>80</v>
      </c>
      <c r="D158" s="80">
        <f t="shared" ref="D158:F158" si="21">SUM(D154:D157)</f>
        <v>9639</v>
      </c>
      <c r="E158" s="80">
        <f t="shared" si="21"/>
        <v>13598</v>
      </c>
      <c r="F158" s="80">
        <f t="shared" si="21"/>
        <v>13809</v>
      </c>
      <c r="G158" s="71">
        <v>14158</v>
      </c>
    </row>
    <row r="159" spans="1:7">
      <c r="A159" s="21"/>
      <c r="B159" s="22"/>
      <c r="C159" s="67"/>
      <c r="D159" s="66"/>
      <c r="E159" s="66"/>
      <c r="F159" s="66"/>
      <c r="G159" s="66"/>
    </row>
    <row r="160" spans="1:7">
      <c r="A160" s="21"/>
      <c r="B160" s="22">
        <v>57</v>
      </c>
      <c r="C160" s="67" t="s">
        <v>84</v>
      </c>
      <c r="D160" s="31"/>
      <c r="E160" s="31"/>
      <c r="F160" s="31"/>
      <c r="G160" s="31"/>
    </row>
    <row r="161" spans="1:7">
      <c r="A161" s="21"/>
      <c r="B161" s="86" t="s">
        <v>85</v>
      </c>
      <c r="C161" s="67" t="s">
        <v>49</v>
      </c>
      <c r="D161" s="137">
        <v>16263</v>
      </c>
      <c r="E161" s="137">
        <v>19210</v>
      </c>
      <c r="F161" s="137">
        <v>19210</v>
      </c>
      <c r="G161" s="27">
        <v>17997</v>
      </c>
    </row>
    <row r="162" spans="1:7">
      <c r="A162" s="21"/>
      <c r="B162" s="86" t="s">
        <v>215</v>
      </c>
      <c r="C162" s="67" t="s">
        <v>204</v>
      </c>
      <c r="D162" s="58">
        <v>0</v>
      </c>
      <c r="E162" s="137">
        <v>795</v>
      </c>
      <c r="F162" s="137">
        <v>795</v>
      </c>
      <c r="G162" s="27">
        <v>1075</v>
      </c>
    </row>
    <row r="163" spans="1:7">
      <c r="A163" s="21"/>
      <c r="B163" s="86" t="s">
        <v>86</v>
      </c>
      <c r="C163" s="67" t="s">
        <v>17</v>
      </c>
      <c r="D163" s="74">
        <v>147</v>
      </c>
      <c r="E163" s="74">
        <v>110</v>
      </c>
      <c r="F163" s="74">
        <v>110</v>
      </c>
      <c r="G163" s="66">
        <v>147</v>
      </c>
    </row>
    <row r="164" spans="1:7">
      <c r="A164" s="21"/>
      <c r="B164" s="86" t="s">
        <v>87</v>
      </c>
      <c r="C164" s="67" t="s">
        <v>19</v>
      </c>
      <c r="D164" s="74">
        <v>482</v>
      </c>
      <c r="E164" s="74">
        <v>189</v>
      </c>
      <c r="F164" s="74">
        <f>E164+295</f>
        <v>484</v>
      </c>
      <c r="G164" s="66">
        <v>525</v>
      </c>
    </row>
    <row r="165" spans="1:7">
      <c r="A165" s="21"/>
      <c r="B165" s="86" t="s">
        <v>88</v>
      </c>
      <c r="C165" s="67" t="s">
        <v>129</v>
      </c>
      <c r="D165" s="137">
        <v>44</v>
      </c>
      <c r="E165" s="137">
        <v>33</v>
      </c>
      <c r="F165" s="137">
        <v>33</v>
      </c>
      <c r="G165" s="58">
        <v>0</v>
      </c>
    </row>
    <row r="166" spans="1:7">
      <c r="A166" s="21" t="s">
        <v>10</v>
      </c>
      <c r="B166" s="22">
        <v>57</v>
      </c>
      <c r="C166" s="67" t="s">
        <v>84</v>
      </c>
      <c r="D166" s="80">
        <f t="shared" ref="D166:F166" si="22">SUM(D161:D165)</f>
        <v>16936</v>
      </c>
      <c r="E166" s="80">
        <f t="shared" si="22"/>
        <v>20337</v>
      </c>
      <c r="F166" s="80">
        <f t="shared" si="22"/>
        <v>20632</v>
      </c>
      <c r="G166" s="71">
        <v>19744</v>
      </c>
    </row>
    <row r="167" spans="1:7" ht="10.95" customHeight="1">
      <c r="A167" s="21"/>
      <c r="B167" s="22"/>
      <c r="C167" s="67"/>
      <c r="D167" s="59"/>
      <c r="E167" s="74"/>
      <c r="F167" s="59"/>
      <c r="G167" s="79"/>
    </row>
    <row r="168" spans="1:7">
      <c r="A168" s="21"/>
      <c r="B168" s="22">
        <v>58</v>
      </c>
      <c r="C168" s="67" t="s">
        <v>178</v>
      </c>
      <c r="D168" s="74"/>
      <c r="E168" s="74"/>
      <c r="F168" s="74"/>
      <c r="G168" s="79"/>
    </row>
    <row r="169" spans="1:7">
      <c r="A169" s="21"/>
      <c r="B169" s="22" t="s">
        <v>157</v>
      </c>
      <c r="C169" s="67" t="s">
        <v>49</v>
      </c>
      <c r="D169" s="74">
        <v>7360</v>
      </c>
      <c r="E169" s="74">
        <v>9285</v>
      </c>
      <c r="F169" s="74">
        <v>9285</v>
      </c>
      <c r="G169" s="74">
        <v>7365</v>
      </c>
    </row>
    <row r="170" spans="1:7">
      <c r="A170" s="21"/>
      <c r="B170" s="22" t="s">
        <v>216</v>
      </c>
      <c r="C170" s="67" t="s">
        <v>204</v>
      </c>
      <c r="D170" s="59">
        <v>0</v>
      </c>
      <c r="E170" s="74">
        <v>342</v>
      </c>
      <c r="F170" s="74">
        <v>342</v>
      </c>
      <c r="G170" s="74">
        <v>261</v>
      </c>
    </row>
    <row r="171" spans="1:7">
      <c r="A171" s="21"/>
      <c r="B171" s="22" t="s">
        <v>158</v>
      </c>
      <c r="C171" s="67" t="s">
        <v>17</v>
      </c>
      <c r="D171" s="74">
        <v>100</v>
      </c>
      <c r="E171" s="74">
        <v>75</v>
      </c>
      <c r="F171" s="74">
        <v>75</v>
      </c>
      <c r="G171" s="74">
        <v>100</v>
      </c>
    </row>
    <row r="172" spans="1:7">
      <c r="A172" s="21"/>
      <c r="B172" s="22" t="s">
        <v>159</v>
      </c>
      <c r="C172" s="67" t="s">
        <v>19</v>
      </c>
      <c r="D172" s="74">
        <v>650</v>
      </c>
      <c r="E172" s="74">
        <v>232</v>
      </c>
      <c r="F172" s="74">
        <f>E172+168</f>
        <v>400</v>
      </c>
      <c r="G172" s="74">
        <v>400</v>
      </c>
    </row>
    <row r="173" spans="1:7">
      <c r="A173" s="21" t="s">
        <v>10</v>
      </c>
      <c r="B173" s="22">
        <v>58</v>
      </c>
      <c r="C173" s="67" t="s">
        <v>178</v>
      </c>
      <c r="D173" s="80">
        <f t="shared" ref="D173:F173" si="23">SUM(D169:D172)</f>
        <v>8110</v>
      </c>
      <c r="E173" s="80">
        <f t="shared" si="23"/>
        <v>9934</v>
      </c>
      <c r="F173" s="80">
        <f t="shared" si="23"/>
        <v>10102</v>
      </c>
      <c r="G173" s="80">
        <v>8126</v>
      </c>
    </row>
    <row r="174" spans="1:7" ht="10.95" customHeight="1">
      <c r="A174" s="21"/>
      <c r="B174" s="22"/>
      <c r="C174" s="67"/>
      <c r="D174" s="74"/>
      <c r="E174" s="74"/>
      <c r="F174" s="74"/>
      <c r="G174" s="79"/>
    </row>
    <row r="175" spans="1:7">
      <c r="A175" s="21"/>
      <c r="B175" s="22">
        <v>59</v>
      </c>
      <c r="C175" s="67" t="s">
        <v>152</v>
      </c>
      <c r="D175" s="74"/>
      <c r="E175" s="74"/>
      <c r="F175" s="74"/>
      <c r="G175" s="79"/>
    </row>
    <row r="176" spans="1:7">
      <c r="A176" s="21"/>
      <c r="B176" s="22" t="s">
        <v>160</v>
      </c>
      <c r="C176" s="67" t="s">
        <v>49</v>
      </c>
      <c r="D176" s="74">
        <v>8910</v>
      </c>
      <c r="E176" s="74">
        <v>11296</v>
      </c>
      <c r="F176" s="74">
        <v>11296</v>
      </c>
      <c r="G176" s="74">
        <v>9155</v>
      </c>
    </row>
    <row r="177" spans="1:7">
      <c r="A177" s="21"/>
      <c r="B177" s="22" t="s">
        <v>217</v>
      </c>
      <c r="C177" s="67" t="s">
        <v>204</v>
      </c>
      <c r="D177" s="59">
        <v>0</v>
      </c>
      <c r="E177" s="74">
        <v>789</v>
      </c>
      <c r="F177" s="74">
        <v>789</v>
      </c>
      <c r="G177" s="74">
        <v>1039</v>
      </c>
    </row>
    <row r="178" spans="1:7">
      <c r="A178" s="21"/>
      <c r="B178" s="22" t="s">
        <v>161</v>
      </c>
      <c r="C178" s="67" t="s">
        <v>17</v>
      </c>
      <c r="D178" s="74">
        <v>100</v>
      </c>
      <c r="E178" s="74">
        <v>75</v>
      </c>
      <c r="F178" s="74">
        <v>75</v>
      </c>
      <c r="G178" s="74">
        <v>100</v>
      </c>
    </row>
    <row r="179" spans="1:7">
      <c r="A179" s="21"/>
      <c r="B179" s="22" t="s">
        <v>162</v>
      </c>
      <c r="C179" s="67" t="s">
        <v>19</v>
      </c>
      <c r="D179" s="74">
        <v>799</v>
      </c>
      <c r="E179" s="74">
        <v>231</v>
      </c>
      <c r="F179" s="74">
        <f>E179+169</f>
        <v>400</v>
      </c>
      <c r="G179" s="74">
        <v>400</v>
      </c>
    </row>
    <row r="180" spans="1:7">
      <c r="A180" s="21" t="s">
        <v>10</v>
      </c>
      <c r="B180" s="22">
        <v>59</v>
      </c>
      <c r="C180" s="67" t="s">
        <v>152</v>
      </c>
      <c r="D180" s="80">
        <f t="shared" ref="D180:F180" si="24">SUM(D176:D179)</f>
        <v>9809</v>
      </c>
      <c r="E180" s="80">
        <f t="shared" si="24"/>
        <v>12391</v>
      </c>
      <c r="F180" s="80">
        <f t="shared" si="24"/>
        <v>12560</v>
      </c>
      <c r="G180" s="80">
        <v>10694</v>
      </c>
    </row>
    <row r="181" spans="1:7" ht="10.95" customHeight="1">
      <c r="A181" s="21"/>
      <c r="B181" s="22"/>
      <c r="C181" s="67"/>
      <c r="D181" s="74"/>
      <c r="E181" s="74"/>
      <c r="F181" s="74"/>
      <c r="G181" s="79"/>
    </row>
    <row r="182" spans="1:7">
      <c r="A182" s="21"/>
      <c r="B182" s="22">
        <v>60</v>
      </c>
      <c r="C182" s="67" t="s">
        <v>153</v>
      </c>
      <c r="D182" s="74"/>
      <c r="E182" s="74"/>
      <c r="F182" s="74"/>
      <c r="G182" s="79"/>
    </row>
    <row r="183" spans="1:7">
      <c r="A183" s="21"/>
      <c r="B183" s="22" t="s">
        <v>163</v>
      </c>
      <c r="C183" s="67" t="s">
        <v>49</v>
      </c>
      <c r="D183" s="74">
        <v>9973</v>
      </c>
      <c r="E183" s="74">
        <v>13233</v>
      </c>
      <c r="F183" s="74">
        <v>13233</v>
      </c>
      <c r="G183" s="74">
        <v>12600</v>
      </c>
    </row>
    <row r="184" spans="1:7">
      <c r="A184" s="21"/>
      <c r="B184" s="22" t="s">
        <v>218</v>
      </c>
      <c r="C184" s="67" t="s">
        <v>204</v>
      </c>
      <c r="D184" s="59">
        <v>0</v>
      </c>
      <c r="E184" s="74">
        <v>876</v>
      </c>
      <c r="F184" s="74">
        <v>876</v>
      </c>
      <c r="G184" s="74">
        <v>1550</v>
      </c>
    </row>
    <row r="185" spans="1:7">
      <c r="A185" s="21"/>
      <c r="B185" s="22" t="s">
        <v>164</v>
      </c>
      <c r="C185" s="67" t="s">
        <v>17</v>
      </c>
      <c r="D185" s="74">
        <v>100</v>
      </c>
      <c r="E185" s="74">
        <v>75</v>
      </c>
      <c r="F185" s="74">
        <v>75</v>
      </c>
      <c r="G185" s="74">
        <v>100</v>
      </c>
    </row>
    <row r="186" spans="1:7">
      <c r="A186" s="21"/>
      <c r="B186" s="22" t="s">
        <v>165</v>
      </c>
      <c r="C186" s="67" t="s">
        <v>19</v>
      </c>
      <c r="D186" s="74">
        <v>850</v>
      </c>
      <c r="E186" s="74">
        <v>140</v>
      </c>
      <c r="F186" s="74">
        <f>E186+260</f>
        <v>400</v>
      </c>
      <c r="G186" s="74">
        <v>400</v>
      </c>
    </row>
    <row r="187" spans="1:7">
      <c r="A187" s="21" t="s">
        <v>10</v>
      </c>
      <c r="B187" s="22">
        <v>60</v>
      </c>
      <c r="C187" s="67" t="s">
        <v>153</v>
      </c>
      <c r="D187" s="80">
        <f t="shared" ref="D187:F187" si="25">SUM(D183:D186)</f>
        <v>10923</v>
      </c>
      <c r="E187" s="80">
        <f t="shared" si="25"/>
        <v>14324</v>
      </c>
      <c r="F187" s="80">
        <f t="shared" si="25"/>
        <v>14584</v>
      </c>
      <c r="G187" s="80">
        <v>14650</v>
      </c>
    </row>
    <row r="188" spans="1:7" ht="10.95" customHeight="1">
      <c r="A188" s="21"/>
      <c r="B188" s="22"/>
      <c r="C188" s="67"/>
      <c r="D188" s="74"/>
      <c r="E188" s="74"/>
      <c r="F188" s="74"/>
      <c r="G188" s="79"/>
    </row>
    <row r="189" spans="1:7">
      <c r="A189" s="21"/>
      <c r="B189" s="22">
        <v>61</v>
      </c>
      <c r="C189" s="67" t="s">
        <v>154</v>
      </c>
      <c r="D189" s="74"/>
      <c r="E189" s="74"/>
      <c r="F189" s="74"/>
      <c r="G189" s="79"/>
    </row>
    <row r="190" spans="1:7">
      <c r="A190" s="21"/>
      <c r="B190" s="22" t="s">
        <v>166</v>
      </c>
      <c r="C190" s="67" t="s">
        <v>49</v>
      </c>
      <c r="D190" s="74">
        <v>9645</v>
      </c>
      <c r="E190" s="74">
        <v>11810</v>
      </c>
      <c r="F190" s="74">
        <v>11810</v>
      </c>
      <c r="G190" s="74">
        <v>9683</v>
      </c>
    </row>
    <row r="191" spans="1:7">
      <c r="A191" s="21"/>
      <c r="B191" s="22" t="s">
        <v>219</v>
      </c>
      <c r="C191" s="67" t="s">
        <v>204</v>
      </c>
      <c r="D191" s="59">
        <v>0</v>
      </c>
      <c r="E191" s="74">
        <v>1006</v>
      </c>
      <c r="F191" s="74">
        <v>1006</v>
      </c>
      <c r="G191" s="74">
        <v>1396</v>
      </c>
    </row>
    <row r="192" spans="1:7">
      <c r="A192" s="21"/>
      <c r="B192" s="22" t="s">
        <v>167</v>
      </c>
      <c r="C192" s="67" t="s">
        <v>17</v>
      </c>
      <c r="D192" s="74">
        <v>100</v>
      </c>
      <c r="E192" s="74">
        <v>75</v>
      </c>
      <c r="F192" s="74">
        <v>75</v>
      </c>
      <c r="G192" s="74">
        <v>100</v>
      </c>
    </row>
    <row r="193" spans="1:7">
      <c r="A193" s="21"/>
      <c r="B193" s="22" t="s">
        <v>168</v>
      </c>
      <c r="C193" s="67" t="s">
        <v>19</v>
      </c>
      <c r="D193" s="74">
        <v>621</v>
      </c>
      <c r="E193" s="74">
        <v>323</v>
      </c>
      <c r="F193" s="74">
        <f>E193+77</f>
        <v>400</v>
      </c>
      <c r="G193" s="74">
        <v>400</v>
      </c>
    </row>
    <row r="194" spans="1:7">
      <c r="A194" s="21" t="s">
        <v>10</v>
      </c>
      <c r="B194" s="22">
        <v>61</v>
      </c>
      <c r="C194" s="67" t="s">
        <v>154</v>
      </c>
      <c r="D194" s="80">
        <f t="shared" ref="D194:F194" si="26">SUM(D190:D193)</f>
        <v>10366</v>
      </c>
      <c r="E194" s="80">
        <f t="shared" si="26"/>
        <v>13214</v>
      </c>
      <c r="F194" s="80">
        <f t="shared" si="26"/>
        <v>13291</v>
      </c>
      <c r="G194" s="80">
        <v>11579</v>
      </c>
    </row>
    <row r="195" spans="1:7">
      <c r="A195" s="21"/>
      <c r="B195" s="22"/>
      <c r="C195" s="67"/>
      <c r="D195" s="74"/>
      <c r="E195" s="74"/>
      <c r="F195" s="74"/>
      <c r="G195" s="79"/>
    </row>
    <row r="196" spans="1:7">
      <c r="A196" s="21"/>
      <c r="B196" s="22">
        <v>62</v>
      </c>
      <c r="C196" s="67" t="s">
        <v>155</v>
      </c>
      <c r="D196" s="74"/>
      <c r="E196" s="74"/>
      <c r="F196" s="74"/>
      <c r="G196" s="79"/>
    </row>
    <row r="197" spans="1:7">
      <c r="A197" s="21"/>
      <c r="B197" s="22" t="s">
        <v>169</v>
      </c>
      <c r="C197" s="67" t="s">
        <v>49</v>
      </c>
      <c r="D197" s="74">
        <v>8298</v>
      </c>
      <c r="E197" s="74">
        <v>11432</v>
      </c>
      <c r="F197" s="74">
        <v>11432</v>
      </c>
      <c r="G197" s="74">
        <v>11990</v>
      </c>
    </row>
    <row r="198" spans="1:7">
      <c r="A198" s="21"/>
      <c r="B198" s="22" t="s">
        <v>220</v>
      </c>
      <c r="C198" s="67" t="s">
        <v>204</v>
      </c>
      <c r="D198" s="59">
        <v>0</v>
      </c>
      <c r="E198" s="74">
        <v>627</v>
      </c>
      <c r="F198" s="74">
        <v>627</v>
      </c>
      <c r="G198" s="74">
        <v>745</v>
      </c>
    </row>
    <row r="199" spans="1:7">
      <c r="A199" s="21"/>
      <c r="B199" s="22" t="s">
        <v>170</v>
      </c>
      <c r="C199" s="67" t="s">
        <v>17</v>
      </c>
      <c r="D199" s="74">
        <v>100</v>
      </c>
      <c r="E199" s="74">
        <v>75</v>
      </c>
      <c r="F199" s="74">
        <v>75</v>
      </c>
      <c r="G199" s="74">
        <v>100</v>
      </c>
    </row>
    <row r="200" spans="1:7">
      <c r="A200" s="21"/>
      <c r="B200" s="22" t="s">
        <v>171</v>
      </c>
      <c r="C200" s="67" t="s">
        <v>19</v>
      </c>
      <c r="D200" s="74">
        <v>850</v>
      </c>
      <c r="E200" s="74">
        <v>140</v>
      </c>
      <c r="F200" s="74">
        <f>E200+260</f>
        <v>400</v>
      </c>
      <c r="G200" s="74">
        <v>400</v>
      </c>
    </row>
    <row r="201" spans="1:7">
      <c r="A201" s="21" t="s">
        <v>10</v>
      </c>
      <c r="B201" s="22">
        <v>62</v>
      </c>
      <c r="C201" s="67" t="s">
        <v>155</v>
      </c>
      <c r="D201" s="80">
        <f t="shared" ref="D201:F201" si="27">SUM(D197:D200)</f>
        <v>9248</v>
      </c>
      <c r="E201" s="80">
        <f t="shared" si="27"/>
        <v>12274</v>
      </c>
      <c r="F201" s="80">
        <f t="shared" si="27"/>
        <v>12534</v>
      </c>
      <c r="G201" s="80">
        <v>13235</v>
      </c>
    </row>
    <row r="202" spans="1:7" ht="10.95" customHeight="1">
      <c r="A202" s="21"/>
      <c r="B202" s="22"/>
      <c r="C202" s="67"/>
      <c r="D202" s="74"/>
      <c r="E202" s="74"/>
      <c r="F202" s="74"/>
      <c r="G202" s="79"/>
    </row>
    <row r="203" spans="1:7">
      <c r="A203" s="21"/>
      <c r="B203" s="22">
        <v>63</v>
      </c>
      <c r="C203" s="67" t="s">
        <v>179</v>
      </c>
      <c r="D203" s="74"/>
      <c r="E203" s="74"/>
      <c r="F203" s="74"/>
      <c r="G203" s="79"/>
    </row>
    <row r="204" spans="1:7">
      <c r="A204" s="21"/>
      <c r="B204" s="22" t="s">
        <v>172</v>
      </c>
      <c r="C204" s="67" t="s">
        <v>49</v>
      </c>
      <c r="D204" s="74">
        <v>5471</v>
      </c>
      <c r="E204" s="74">
        <v>9625</v>
      </c>
      <c r="F204" s="74">
        <v>9625</v>
      </c>
      <c r="G204" s="74">
        <v>8311</v>
      </c>
    </row>
    <row r="205" spans="1:7">
      <c r="A205" s="21"/>
      <c r="B205" s="22" t="s">
        <v>221</v>
      </c>
      <c r="C205" s="67" t="s">
        <v>204</v>
      </c>
      <c r="D205" s="59">
        <v>0</v>
      </c>
      <c r="E205" s="74">
        <v>549</v>
      </c>
      <c r="F205" s="74">
        <v>549</v>
      </c>
      <c r="G205" s="74">
        <v>675</v>
      </c>
    </row>
    <row r="206" spans="1:7">
      <c r="A206" s="21"/>
      <c r="B206" s="22" t="s">
        <v>173</v>
      </c>
      <c r="C206" s="67" t="s">
        <v>17</v>
      </c>
      <c r="D206" s="74">
        <v>100</v>
      </c>
      <c r="E206" s="74">
        <v>75</v>
      </c>
      <c r="F206" s="74">
        <v>75</v>
      </c>
      <c r="G206" s="74">
        <v>100</v>
      </c>
    </row>
    <row r="207" spans="1:7">
      <c r="A207" s="21"/>
      <c r="B207" s="22" t="s">
        <v>174</v>
      </c>
      <c r="C207" s="67" t="s">
        <v>19</v>
      </c>
      <c r="D207" s="74">
        <v>648</v>
      </c>
      <c r="E207" s="74">
        <v>292</v>
      </c>
      <c r="F207" s="74">
        <f>E207+108</f>
        <v>400</v>
      </c>
      <c r="G207" s="74">
        <v>400</v>
      </c>
    </row>
    <row r="208" spans="1:7">
      <c r="A208" s="21" t="s">
        <v>10</v>
      </c>
      <c r="B208" s="22">
        <v>63</v>
      </c>
      <c r="C208" s="67" t="s">
        <v>179</v>
      </c>
      <c r="D208" s="80">
        <f t="shared" ref="D208:F208" si="28">SUM(D204:D207)</f>
        <v>6219</v>
      </c>
      <c r="E208" s="80">
        <f t="shared" si="28"/>
        <v>10541</v>
      </c>
      <c r="F208" s="80">
        <f t="shared" si="28"/>
        <v>10649</v>
      </c>
      <c r="G208" s="80">
        <v>9486</v>
      </c>
    </row>
    <row r="209" spans="1:7" ht="10.95" customHeight="1">
      <c r="A209" s="21"/>
      <c r="B209" s="22"/>
      <c r="C209" s="67"/>
      <c r="D209" s="74"/>
      <c r="E209" s="74"/>
      <c r="F209" s="74"/>
      <c r="G209" s="79"/>
    </row>
    <row r="210" spans="1:7">
      <c r="A210" s="21"/>
      <c r="B210" s="22">
        <v>64</v>
      </c>
      <c r="C210" s="67" t="s">
        <v>156</v>
      </c>
      <c r="D210" s="74"/>
      <c r="E210" s="74"/>
      <c r="F210" s="74"/>
      <c r="G210" s="79"/>
    </row>
    <row r="211" spans="1:7">
      <c r="A211" s="21"/>
      <c r="B211" s="22" t="s">
        <v>175</v>
      </c>
      <c r="C211" s="67" t="s">
        <v>49</v>
      </c>
      <c r="D211" s="74">
        <v>9420</v>
      </c>
      <c r="E211" s="74">
        <v>9927</v>
      </c>
      <c r="F211" s="74">
        <v>9927</v>
      </c>
      <c r="G211" s="74">
        <v>11452</v>
      </c>
    </row>
    <row r="212" spans="1:7">
      <c r="A212" s="21"/>
      <c r="B212" s="22" t="s">
        <v>222</v>
      </c>
      <c r="C212" s="67" t="s">
        <v>204</v>
      </c>
      <c r="D212" s="59">
        <v>0</v>
      </c>
      <c r="E212" s="74">
        <v>578</v>
      </c>
      <c r="F212" s="74">
        <v>578</v>
      </c>
      <c r="G212" s="74">
        <v>1126</v>
      </c>
    </row>
    <row r="213" spans="1:7">
      <c r="A213" s="21"/>
      <c r="B213" s="22" t="s">
        <v>176</v>
      </c>
      <c r="C213" s="67" t="s">
        <v>17</v>
      </c>
      <c r="D213" s="74">
        <v>100</v>
      </c>
      <c r="E213" s="74">
        <v>75</v>
      </c>
      <c r="F213" s="74">
        <v>75</v>
      </c>
      <c r="G213" s="74">
        <v>100</v>
      </c>
    </row>
    <row r="214" spans="1:7">
      <c r="A214" s="61"/>
      <c r="B214" s="130" t="s">
        <v>177</v>
      </c>
      <c r="C214" s="62" t="s">
        <v>19</v>
      </c>
      <c r="D214" s="72">
        <v>951</v>
      </c>
      <c r="E214" s="72">
        <v>35</v>
      </c>
      <c r="F214" s="72">
        <f>E214+365</f>
        <v>400</v>
      </c>
      <c r="G214" s="72">
        <v>400</v>
      </c>
    </row>
    <row r="215" spans="1:7">
      <c r="A215" s="21" t="s">
        <v>10</v>
      </c>
      <c r="B215" s="22">
        <v>64</v>
      </c>
      <c r="C215" s="67" t="s">
        <v>156</v>
      </c>
      <c r="D215" s="72">
        <f t="shared" ref="D215:F215" si="29">SUM(D211:D214)</f>
        <v>10471</v>
      </c>
      <c r="E215" s="72">
        <f t="shared" si="29"/>
        <v>10615</v>
      </c>
      <c r="F215" s="72">
        <f t="shared" si="29"/>
        <v>10980</v>
      </c>
      <c r="G215" s="72">
        <v>13078</v>
      </c>
    </row>
    <row r="216" spans="1:7">
      <c r="A216" s="21" t="s">
        <v>10</v>
      </c>
      <c r="B216" s="22">
        <v>60</v>
      </c>
      <c r="C216" s="67" t="s">
        <v>66</v>
      </c>
      <c r="D216" s="72">
        <f t="shared" ref="D216:F216" si="30">D217</f>
        <v>142332</v>
      </c>
      <c r="E216" s="72">
        <f t="shared" si="30"/>
        <v>178949</v>
      </c>
      <c r="F216" s="72">
        <f t="shared" si="30"/>
        <v>181608</v>
      </c>
      <c r="G216" s="63">
        <v>185092</v>
      </c>
    </row>
    <row r="217" spans="1:7">
      <c r="A217" s="21" t="s">
        <v>10</v>
      </c>
      <c r="B217" s="64">
        <v>9.4E-2</v>
      </c>
      <c r="C217" s="65" t="s">
        <v>89</v>
      </c>
      <c r="D217" s="72">
        <f t="shared" ref="D217:F217" si="31">D166+D158+D151+D143+D136+D173+D180+D187+D194+D201+D208+D215</f>
        <v>142332</v>
      </c>
      <c r="E217" s="72">
        <f t="shared" si="31"/>
        <v>178949</v>
      </c>
      <c r="F217" s="72">
        <f t="shared" si="31"/>
        <v>181608</v>
      </c>
      <c r="G217" s="72">
        <v>185092</v>
      </c>
    </row>
    <row r="218" spans="1:7">
      <c r="A218" s="81" t="s">
        <v>10</v>
      </c>
      <c r="B218" s="73">
        <v>2053</v>
      </c>
      <c r="C218" s="65" t="s">
        <v>4</v>
      </c>
      <c r="D218" s="80">
        <f t="shared" ref="D218:F218" si="32">D217+D127</f>
        <v>282828</v>
      </c>
      <c r="E218" s="80">
        <f t="shared" si="32"/>
        <v>333206</v>
      </c>
      <c r="F218" s="80">
        <f t="shared" si="32"/>
        <v>339131</v>
      </c>
      <c r="G218" s="71">
        <v>353715</v>
      </c>
    </row>
    <row r="219" spans="1:7">
      <c r="A219" s="81"/>
      <c r="B219" s="73"/>
      <c r="C219" s="65"/>
      <c r="D219" s="59"/>
      <c r="E219" s="74"/>
      <c r="F219" s="59"/>
      <c r="G219" s="79"/>
    </row>
    <row r="220" spans="1:7" ht="26.4">
      <c r="A220" s="21" t="s">
        <v>12</v>
      </c>
      <c r="B220" s="73">
        <v>2245</v>
      </c>
      <c r="C220" s="65" t="s">
        <v>5</v>
      </c>
      <c r="D220" s="31"/>
      <c r="E220" s="31"/>
      <c r="F220" s="31"/>
      <c r="G220" s="31"/>
    </row>
    <row r="221" spans="1:7">
      <c r="A221" s="21"/>
      <c r="B221" s="85">
        <v>2</v>
      </c>
      <c r="C221" s="67" t="s">
        <v>130</v>
      </c>
      <c r="D221" s="31"/>
      <c r="E221" s="31"/>
      <c r="F221" s="31"/>
      <c r="G221" s="31"/>
    </row>
    <row r="222" spans="1:7">
      <c r="A222" s="21"/>
      <c r="B222" s="64">
        <v>2.101</v>
      </c>
      <c r="C222" s="65" t="s">
        <v>131</v>
      </c>
      <c r="D222" s="68"/>
      <c r="E222" s="68"/>
      <c r="F222" s="68"/>
      <c r="G222" s="68"/>
    </row>
    <row r="223" spans="1:7">
      <c r="A223" s="21"/>
      <c r="B223" s="86" t="s">
        <v>90</v>
      </c>
      <c r="C223" s="21" t="s">
        <v>91</v>
      </c>
      <c r="D223" s="72">
        <v>37754</v>
      </c>
      <c r="E223" s="72">
        <v>80000</v>
      </c>
      <c r="F223" s="72">
        <v>80000</v>
      </c>
      <c r="G223" s="69">
        <v>100000</v>
      </c>
    </row>
    <row r="224" spans="1:7">
      <c r="A224" s="21" t="s">
        <v>10</v>
      </c>
      <c r="B224" s="64">
        <v>2.101</v>
      </c>
      <c r="C224" s="65" t="s">
        <v>131</v>
      </c>
      <c r="D224" s="72">
        <f t="shared" ref="D224:F224" si="33">D223</f>
        <v>37754</v>
      </c>
      <c r="E224" s="72">
        <f t="shared" si="33"/>
        <v>80000</v>
      </c>
      <c r="F224" s="72">
        <f t="shared" si="33"/>
        <v>80000</v>
      </c>
      <c r="G224" s="63">
        <v>100000</v>
      </c>
    </row>
    <row r="225" spans="1:7">
      <c r="A225" s="21"/>
      <c r="B225" s="86"/>
      <c r="C225" s="21"/>
      <c r="D225" s="27"/>
      <c r="E225" s="27"/>
      <c r="F225" s="27"/>
      <c r="G225" s="27"/>
    </row>
    <row r="226" spans="1:7" ht="28.95" customHeight="1">
      <c r="A226" s="21"/>
      <c r="B226" s="64">
        <v>2.1059999999999999</v>
      </c>
      <c r="C226" s="87" t="s">
        <v>132</v>
      </c>
      <c r="D226" s="27"/>
      <c r="E226" s="27"/>
      <c r="F226" s="27"/>
      <c r="G226" s="27"/>
    </row>
    <row r="227" spans="1:7">
      <c r="A227" s="21"/>
      <c r="B227" s="86" t="s">
        <v>94</v>
      </c>
      <c r="C227" s="21" t="s">
        <v>95</v>
      </c>
      <c r="D227" s="72">
        <v>12743</v>
      </c>
      <c r="E227" s="72">
        <v>100000</v>
      </c>
      <c r="F227" s="72">
        <v>100000</v>
      </c>
      <c r="G227" s="69">
        <v>100000</v>
      </c>
    </row>
    <row r="228" spans="1:7" ht="28.95" customHeight="1">
      <c r="A228" s="21" t="s">
        <v>10</v>
      </c>
      <c r="B228" s="64">
        <v>2.1059999999999999</v>
      </c>
      <c r="C228" s="87" t="s">
        <v>132</v>
      </c>
      <c r="D228" s="72">
        <f t="shared" ref="D228:F228" si="34">D227</f>
        <v>12743</v>
      </c>
      <c r="E228" s="72">
        <f t="shared" si="34"/>
        <v>100000</v>
      </c>
      <c r="F228" s="72">
        <f t="shared" si="34"/>
        <v>100000</v>
      </c>
      <c r="G228" s="63">
        <v>100000</v>
      </c>
    </row>
    <row r="229" spans="1:7">
      <c r="A229" s="21"/>
      <c r="B229" s="86"/>
      <c r="C229" s="21"/>
      <c r="D229" s="27"/>
      <c r="E229" s="27"/>
      <c r="F229" s="27"/>
      <c r="G229" s="27"/>
    </row>
    <row r="230" spans="1:7" ht="28.95" customHeight="1">
      <c r="A230" s="21"/>
      <c r="B230" s="64">
        <v>2.109</v>
      </c>
      <c r="C230" s="87" t="s">
        <v>133</v>
      </c>
      <c r="D230" s="27"/>
      <c r="E230" s="27"/>
      <c r="F230" s="27"/>
      <c r="G230" s="27"/>
    </row>
    <row r="231" spans="1:7" ht="28.95" customHeight="1">
      <c r="A231" s="21"/>
      <c r="B231" s="86" t="s">
        <v>96</v>
      </c>
      <c r="C231" s="89" t="s">
        <v>123</v>
      </c>
      <c r="D231" s="72">
        <v>7531</v>
      </c>
      <c r="E231" s="72">
        <v>25000</v>
      </c>
      <c r="F231" s="72">
        <v>25000</v>
      </c>
      <c r="G231" s="69">
        <v>25000</v>
      </c>
    </row>
    <row r="232" spans="1:7" ht="28.95" customHeight="1">
      <c r="A232" s="21" t="s">
        <v>10</v>
      </c>
      <c r="B232" s="64">
        <v>2.109</v>
      </c>
      <c r="C232" s="87" t="s">
        <v>133</v>
      </c>
      <c r="D232" s="72">
        <f t="shared" ref="D232:F232" si="35">D231</f>
        <v>7531</v>
      </c>
      <c r="E232" s="72">
        <f t="shared" si="35"/>
        <v>25000</v>
      </c>
      <c r="F232" s="72">
        <f t="shared" si="35"/>
        <v>25000</v>
      </c>
      <c r="G232" s="63">
        <v>25000</v>
      </c>
    </row>
    <row r="233" spans="1:7">
      <c r="A233" s="21"/>
      <c r="B233" s="73"/>
      <c r="C233" s="81"/>
      <c r="D233" s="66"/>
      <c r="E233" s="66"/>
      <c r="F233" s="66"/>
      <c r="G233" s="66"/>
    </row>
    <row r="234" spans="1:7">
      <c r="A234" s="21"/>
      <c r="B234" s="64">
        <v>2.8</v>
      </c>
      <c r="C234" s="87" t="s">
        <v>103</v>
      </c>
      <c r="D234" s="68"/>
      <c r="E234" s="68"/>
      <c r="F234" s="68"/>
      <c r="G234" s="68"/>
    </row>
    <row r="235" spans="1:7" ht="26.4">
      <c r="A235" s="21"/>
      <c r="B235" s="86" t="s">
        <v>90</v>
      </c>
      <c r="C235" s="81" t="s">
        <v>134</v>
      </c>
      <c r="D235" s="74">
        <v>6787</v>
      </c>
      <c r="E235" s="74">
        <v>25000</v>
      </c>
      <c r="F235" s="74">
        <v>25000</v>
      </c>
      <c r="G235" s="66">
        <v>25000</v>
      </c>
    </row>
    <row r="236" spans="1:7">
      <c r="A236" s="21"/>
      <c r="B236" s="86" t="s">
        <v>93</v>
      </c>
      <c r="C236" s="81" t="s">
        <v>97</v>
      </c>
      <c r="D236" s="137">
        <v>236703</v>
      </c>
      <c r="E236" s="137">
        <v>400000</v>
      </c>
      <c r="F236" s="137">
        <v>400000</v>
      </c>
      <c r="G236" s="27">
        <v>560000</v>
      </c>
    </row>
    <row r="237" spans="1:7">
      <c r="A237" s="21"/>
      <c r="B237" s="138" t="s">
        <v>201</v>
      </c>
      <c r="C237" s="90" t="s">
        <v>202</v>
      </c>
      <c r="D237" s="137">
        <v>537409</v>
      </c>
      <c r="E237" s="137">
        <v>12068</v>
      </c>
      <c r="F237" s="137">
        <v>12068</v>
      </c>
      <c r="G237" s="27">
        <v>1</v>
      </c>
    </row>
    <row r="238" spans="1:7">
      <c r="A238" s="21" t="s">
        <v>10</v>
      </c>
      <c r="B238" s="64">
        <v>2.8</v>
      </c>
      <c r="C238" s="87" t="s">
        <v>103</v>
      </c>
      <c r="D238" s="80">
        <f t="shared" ref="D238:F238" si="36">SUM(D235:D237)</f>
        <v>780899</v>
      </c>
      <c r="E238" s="80">
        <f t="shared" si="36"/>
        <v>437068</v>
      </c>
      <c r="F238" s="80">
        <f t="shared" si="36"/>
        <v>437068</v>
      </c>
      <c r="G238" s="80">
        <v>585001</v>
      </c>
    </row>
    <row r="239" spans="1:7">
      <c r="A239" s="21" t="s">
        <v>10</v>
      </c>
      <c r="B239" s="85">
        <v>2</v>
      </c>
      <c r="C239" s="81" t="s">
        <v>130</v>
      </c>
      <c r="D239" s="80">
        <f t="shared" ref="D239:F239" si="37">D238+D232+D228+D224</f>
        <v>838927</v>
      </c>
      <c r="E239" s="80">
        <f t="shared" si="37"/>
        <v>642068</v>
      </c>
      <c r="F239" s="80">
        <f t="shared" si="37"/>
        <v>642068</v>
      </c>
      <c r="G239" s="71">
        <v>810001</v>
      </c>
    </row>
    <row r="240" spans="1:7">
      <c r="A240" s="21"/>
      <c r="B240" s="85"/>
      <c r="C240" s="81"/>
      <c r="D240" s="66"/>
      <c r="E240" s="66"/>
      <c r="F240" s="66"/>
      <c r="G240" s="66"/>
    </row>
    <row r="241" spans="1:7">
      <c r="A241" s="21"/>
      <c r="B241" s="85">
        <v>5</v>
      </c>
      <c r="C241" s="81" t="s">
        <v>136</v>
      </c>
      <c r="D241" s="59"/>
      <c r="E241" s="74"/>
      <c r="F241" s="59"/>
      <c r="G241" s="79"/>
    </row>
    <row r="242" spans="1:7" ht="28.95" customHeight="1">
      <c r="A242" s="21"/>
      <c r="B242" s="64">
        <v>5.101</v>
      </c>
      <c r="C242" s="87" t="s">
        <v>137</v>
      </c>
      <c r="D242" s="59"/>
      <c r="E242" s="74"/>
      <c r="F242" s="59"/>
      <c r="G242" s="79"/>
    </row>
    <row r="243" spans="1:7" ht="28.95" customHeight="1">
      <c r="A243" s="21"/>
      <c r="B243" s="86" t="s">
        <v>90</v>
      </c>
      <c r="C243" s="89" t="s">
        <v>138</v>
      </c>
      <c r="D243" s="74">
        <v>909300</v>
      </c>
      <c r="E243" s="74">
        <v>380000</v>
      </c>
      <c r="F243" s="74">
        <v>380000</v>
      </c>
      <c r="G243" s="74">
        <v>560000</v>
      </c>
    </row>
    <row r="244" spans="1:7" ht="15" customHeight="1">
      <c r="A244" s="21"/>
      <c r="B244" s="86" t="s">
        <v>92</v>
      </c>
      <c r="C244" s="89" t="s">
        <v>192</v>
      </c>
      <c r="D244" s="72">
        <v>10000</v>
      </c>
      <c r="E244" s="72">
        <v>10000</v>
      </c>
      <c r="F244" s="72">
        <v>10000</v>
      </c>
      <c r="G244" s="60">
        <v>0</v>
      </c>
    </row>
    <row r="245" spans="1:7" ht="28.8" customHeight="1">
      <c r="A245" s="21" t="s">
        <v>10</v>
      </c>
      <c r="B245" s="64">
        <v>5.101</v>
      </c>
      <c r="C245" s="87" t="s">
        <v>237</v>
      </c>
      <c r="D245" s="72">
        <f t="shared" ref="D245:F245" si="38">D243+D244</f>
        <v>919300</v>
      </c>
      <c r="E245" s="72">
        <f t="shared" si="38"/>
        <v>390000</v>
      </c>
      <c r="F245" s="72">
        <f t="shared" si="38"/>
        <v>390000</v>
      </c>
      <c r="G245" s="72">
        <v>560000</v>
      </c>
    </row>
    <row r="246" spans="1:7" ht="14.85" customHeight="1">
      <c r="A246" s="21" t="s">
        <v>10</v>
      </c>
      <c r="B246" s="85">
        <v>5</v>
      </c>
      <c r="C246" s="81" t="s">
        <v>136</v>
      </c>
      <c r="D246" s="72">
        <f t="shared" ref="D246:F246" si="39">D245</f>
        <v>919300</v>
      </c>
      <c r="E246" s="72">
        <f t="shared" si="39"/>
        <v>390000</v>
      </c>
      <c r="F246" s="72">
        <f t="shared" si="39"/>
        <v>390000</v>
      </c>
      <c r="G246" s="63">
        <v>560000</v>
      </c>
    </row>
    <row r="247" spans="1:7">
      <c r="A247" s="21"/>
      <c r="B247" s="85"/>
      <c r="C247" s="81"/>
      <c r="D247" s="59"/>
      <c r="E247" s="74"/>
      <c r="F247" s="59"/>
      <c r="G247" s="79"/>
    </row>
    <row r="248" spans="1:7">
      <c r="A248" s="21"/>
      <c r="B248" s="22">
        <v>80</v>
      </c>
      <c r="C248" s="81" t="s">
        <v>98</v>
      </c>
      <c r="D248" s="92"/>
      <c r="E248" s="31"/>
      <c r="F248" s="31"/>
      <c r="G248" s="31"/>
    </row>
    <row r="249" spans="1:7">
      <c r="A249" s="21"/>
      <c r="B249" s="64">
        <v>80.001000000000005</v>
      </c>
      <c r="C249" s="87" t="s">
        <v>13</v>
      </c>
      <c r="D249" s="31"/>
      <c r="E249" s="31"/>
      <c r="F249" s="31"/>
      <c r="G249" s="31"/>
    </row>
    <row r="250" spans="1:7">
      <c r="A250" s="21"/>
      <c r="B250" s="85">
        <v>60</v>
      </c>
      <c r="C250" s="81" t="s">
        <v>99</v>
      </c>
      <c r="D250" s="68"/>
      <c r="E250" s="68"/>
      <c r="F250" s="68"/>
      <c r="G250" s="68"/>
    </row>
    <row r="251" spans="1:7">
      <c r="A251" s="21"/>
      <c r="B251" s="86" t="s">
        <v>100</v>
      </c>
      <c r="C251" s="81" t="s">
        <v>49</v>
      </c>
      <c r="D251" s="74">
        <v>10848</v>
      </c>
      <c r="E251" s="74">
        <v>17096</v>
      </c>
      <c r="F251" s="74">
        <v>17096</v>
      </c>
      <c r="G251" s="66">
        <v>14992</v>
      </c>
    </row>
    <row r="252" spans="1:7">
      <c r="A252" s="21"/>
      <c r="B252" s="86" t="s">
        <v>229</v>
      </c>
      <c r="C252" s="81" t="s">
        <v>204</v>
      </c>
      <c r="D252" s="59">
        <v>0</v>
      </c>
      <c r="E252" s="59">
        <v>0</v>
      </c>
      <c r="F252" s="59">
        <v>0</v>
      </c>
      <c r="G252" s="66">
        <v>1393</v>
      </c>
    </row>
    <row r="253" spans="1:7">
      <c r="A253" s="21"/>
      <c r="B253" s="86" t="s">
        <v>101</v>
      </c>
      <c r="C253" s="81" t="s">
        <v>17</v>
      </c>
      <c r="D253" s="74">
        <v>195</v>
      </c>
      <c r="E253" s="74">
        <v>600</v>
      </c>
      <c r="F253" s="74">
        <v>600</v>
      </c>
      <c r="G253" s="66">
        <v>800</v>
      </c>
    </row>
    <row r="254" spans="1:7">
      <c r="A254" s="21"/>
      <c r="B254" s="86" t="s">
        <v>102</v>
      </c>
      <c r="C254" s="81" t="s">
        <v>19</v>
      </c>
      <c r="D254" s="72">
        <v>624</v>
      </c>
      <c r="E254" s="72">
        <v>468</v>
      </c>
      <c r="F254" s="72">
        <v>468</v>
      </c>
      <c r="G254" s="69">
        <v>600</v>
      </c>
    </row>
    <row r="255" spans="1:7">
      <c r="A255" s="21" t="s">
        <v>10</v>
      </c>
      <c r="B255" s="85">
        <v>60</v>
      </c>
      <c r="C255" s="81" t="s">
        <v>99</v>
      </c>
      <c r="D255" s="72">
        <f t="shared" ref="D255:F255" si="40">SUM(D251:D254)</f>
        <v>11667</v>
      </c>
      <c r="E255" s="72">
        <f t="shared" si="40"/>
        <v>18164</v>
      </c>
      <c r="F255" s="72">
        <f t="shared" si="40"/>
        <v>18164</v>
      </c>
      <c r="G255" s="63">
        <v>17785</v>
      </c>
    </row>
    <row r="256" spans="1:7">
      <c r="A256" s="61" t="s">
        <v>10</v>
      </c>
      <c r="B256" s="131">
        <v>80.001000000000005</v>
      </c>
      <c r="C256" s="132" t="s">
        <v>13</v>
      </c>
      <c r="D256" s="72">
        <f t="shared" ref="D256:F256" si="41">D255</f>
        <v>11667</v>
      </c>
      <c r="E256" s="72">
        <f t="shared" si="41"/>
        <v>18164</v>
      </c>
      <c r="F256" s="72">
        <f t="shared" si="41"/>
        <v>18164</v>
      </c>
      <c r="G256" s="63">
        <v>17785</v>
      </c>
    </row>
    <row r="257" spans="1:7">
      <c r="A257" s="81"/>
      <c r="B257" s="64"/>
      <c r="C257" s="87"/>
      <c r="D257" s="93"/>
      <c r="E257" s="93"/>
      <c r="F257" s="93"/>
      <c r="G257" s="93"/>
    </row>
    <row r="258" spans="1:7" ht="42" customHeight="1">
      <c r="A258" s="81"/>
      <c r="B258" s="64">
        <v>80.102000000000004</v>
      </c>
      <c r="C258" s="87" t="s">
        <v>190</v>
      </c>
      <c r="D258" s="74"/>
      <c r="E258" s="74"/>
      <c r="F258" s="74"/>
      <c r="G258" s="74"/>
    </row>
    <row r="259" spans="1:7" ht="15" customHeight="1">
      <c r="A259" s="81"/>
      <c r="B259" s="85">
        <v>62</v>
      </c>
      <c r="C259" s="81" t="s">
        <v>127</v>
      </c>
      <c r="D259" s="74"/>
      <c r="E259" s="74"/>
      <c r="F259" s="74"/>
      <c r="G259" s="74"/>
    </row>
    <row r="260" spans="1:7" ht="53.4" customHeight="1">
      <c r="A260" s="81"/>
      <c r="B260" s="139" t="s">
        <v>185</v>
      </c>
      <c r="C260" s="89" t="s">
        <v>191</v>
      </c>
      <c r="D260" s="74">
        <v>500</v>
      </c>
      <c r="E260" s="74">
        <v>3304</v>
      </c>
      <c r="F260" s="74">
        <v>3304</v>
      </c>
      <c r="G260" s="74">
        <v>13304</v>
      </c>
    </row>
    <row r="261" spans="1:7" ht="42" customHeight="1">
      <c r="A261" s="81"/>
      <c r="B261" s="139" t="s">
        <v>186</v>
      </c>
      <c r="C261" s="89" t="s">
        <v>189</v>
      </c>
      <c r="D261" s="59">
        <v>0</v>
      </c>
      <c r="E261" s="74">
        <v>33500</v>
      </c>
      <c r="F261" s="74">
        <v>33500</v>
      </c>
      <c r="G261" s="74">
        <v>33500</v>
      </c>
    </row>
    <row r="262" spans="1:7" ht="55.2" customHeight="1">
      <c r="A262" s="81"/>
      <c r="B262" s="139" t="s">
        <v>193</v>
      </c>
      <c r="C262" s="89" t="s">
        <v>194</v>
      </c>
      <c r="D262" s="74">
        <v>2270</v>
      </c>
      <c r="E262" s="74">
        <v>2270</v>
      </c>
      <c r="F262" s="74">
        <v>2270</v>
      </c>
      <c r="G262" s="74">
        <v>2270</v>
      </c>
    </row>
    <row r="263" spans="1:7" ht="28.95" customHeight="1">
      <c r="A263" s="81"/>
      <c r="B263" s="139" t="s">
        <v>195</v>
      </c>
      <c r="C263" s="89" t="s">
        <v>246</v>
      </c>
      <c r="D263" s="72">
        <v>10000</v>
      </c>
      <c r="E263" s="72">
        <v>10000</v>
      </c>
      <c r="F263" s="72">
        <v>10000</v>
      </c>
      <c r="G263" s="60">
        <v>0</v>
      </c>
    </row>
    <row r="264" spans="1:7" ht="40.799999999999997" customHeight="1">
      <c r="A264" s="81" t="s">
        <v>10</v>
      </c>
      <c r="B264" s="64">
        <v>80.102000000000004</v>
      </c>
      <c r="C264" s="87" t="s">
        <v>190</v>
      </c>
      <c r="D264" s="72">
        <f t="shared" ref="D264:F264" si="42">SUM(D260:D263)</f>
        <v>12770</v>
      </c>
      <c r="E264" s="72">
        <f t="shared" si="42"/>
        <v>49074</v>
      </c>
      <c r="F264" s="72">
        <f t="shared" si="42"/>
        <v>49074</v>
      </c>
      <c r="G264" s="72">
        <v>49074</v>
      </c>
    </row>
    <row r="265" spans="1:7">
      <c r="A265" s="21" t="s">
        <v>10</v>
      </c>
      <c r="B265" s="22">
        <v>80</v>
      </c>
      <c r="C265" s="81" t="s">
        <v>98</v>
      </c>
      <c r="D265" s="72">
        <f t="shared" ref="D265:F265" si="43">D256+D264</f>
        <v>24437</v>
      </c>
      <c r="E265" s="72">
        <f t="shared" si="43"/>
        <v>67238</v>
      </c>
      <c r="F265" s="72">
        <f t="shared" si="43"/>
        <v>67238</v>
      </c>
      <c r="G265" s="72">
        <v>66859</v>
      </c>
    </row>
    <row r="266" spans="1:7" ht="15" customHeight="1">
      <c r="A266" s="81" t="s">
        <v>10</v>
      </c>
      <c r="B266" s="73">
        <v>2245</v>
      </c>
      <c r="C266" s="65" t="s">
        <v>5</v>
      </c>
      <c r="D266" s="80">
        <f t="shared" ref="D266:F266" si="44">D265+D239+D246</f>
        <v>1782664</v>
      </c>
      <c r="E266" s="80">
        <f t="shared" si="44"/>
        <v>1099306</v>
      </c>
      <c r="F266" s="80">
        <f t="shared" si="44"/>
        <v>1099306</v>
      </c>
      <c r="G266" s="80">
        <v>1436860</v>
      </c>
    </row>
    <row r="267" spans="1:7">
      <c r="A267" s="81"/>
      <c r="B267" s="73"/>
      <c r="C267" s="65"/>
      <c r="D267" s="59"/>
      <c r="E267" s="74"/>
      <c r="F267" s="79"/>
      <c r="G267" s="79"/>
    </row>
    <row r="268" spans="1:7">
      <c r="A268" s="21" t="s">
        <v>12</v>
      </c>
      <c r="B268" s="73">
        <v>2506</v>
      </c>
      <c r="C268" s="65" t="s">
        <v>128</v>
      </c>
      <c r="D268" s="68"/>
      <c r="E268" s="68"/>
      <c r="F268" s="68"/>
      <c r="G268" s="68"/>
    </row>
    <row r="269" spans="1:7">
      <c r="A269" s="21"/>
      <c r="B269" s="64">
        <v>0.10299999999999999</v>
      </c>
      <c r="C269" s="65" t="s">
        <v>135</v>
      </c>
      <c r="D269" s="68"/>
      <c r="E269" s="68"/>
      <c r="F269" s="68"/>
      <c r="G269" s="68"/>
    </row>
    <row r="270" spans="1:7">
      <c r="A270" s="21"/>
      <c r="B270" s="95">
        <v>71</v>
      </c>
      <c r="C270" s="96" t="s">
        <v>183</v>
      </c>
      <c r="D270" s="91"/>
      <c r="E270" s="97"/>
      <c r="F270" s="97"/>
      <c r="G270" s="97"/>
    </row>
    <row r="271" spans="1:7">
      <c r="A271" s="21"/>
      <c r="B271" s="95" t="s">
        <v>182</v>
      </c>
      <c r="C271" s="98" t="s">
        <v>21</v>
      </c>
      <c r="D271" s="127">
        <v>5000</v>
      </c>
      <c r="E271" s="88">
        <v>0</v>
      </c>
      <c r="F271" s="88">
        <v>0</v>
      </c>
      <c r="G271" s="127">
        <v>5000</v>
      </c>
    </row>
    <row r="272" spans="1:7">
      <c r="A272" s="21" t="s">
        <v>10</v>
      </c>
      <c r="B272" s="95">
        <v>71</v>
      </c>
      <c r="C272" s="96" t="s">
        <v>183</v>
      </c>
      <c r="D272" s="97">
        <f t="shared" ref="D272:F272" si="45">D271</f>
        <v>5000</v>
      </c>
      <c r="E272" s="91">
        <f t="shared" si="45"/>
        <v>0</v>
      </c>
      <c r="F272" s="91">
        <f t="shared" si="45"/>
        <v>0</v>
      </c>
      <c r="G272" s="97">
        <v>5000</v>
      </c>
    </row>
    <row r="273" spans="1:7">
      <c r="A273" s="21" t="s">
        <v>10</v>
      </c>
      <c r="B273" s="64">
        <v>0.10299999999999999</v>
      </c>
      <c r="C273" s="65" t="s">
        <v>135</v>
      </c>
      <c r="D273" s="140">
        <f>D272</f>
        <v>5000</v>
      </c>
      <c r="E273" s="141">
        <f t="shared" ref="E273:F273" si="46">E272</f>
        <v>0</v>
      </c>
      <c r="F273" s="141">
        <f t="shared" si="46"/>
        <v>0</v>
      </c>
      <c r="G273" s="140">
        <v>5000</v>
      </c>
    </row>
    <row r="274" spans="1:7">
      <c r="A274" s="21"/>
      <c r="B274" s="73"/>
      <c r="C274" s="65"/>
      <c r="D274" s="68"/>
      <c r="E274" s="68"/>
      <c r="F274" s="68"/>
      <c r="G274" s="66"/>
    </row>
    <row r="275" spans="1:7" ht="14.85" customHeight="1">
      <c r="A275" s="21"/>
      <c r="B275" s="64">
        <v>0.8</v>
      </c>
      <c r="C275" s="65" t="s">
        <v>103</v>
      </c>
      <c r="D275" s="31"/>
      <c r="E275" s="31"/>
      <c r="F275" s="31"/>
      <c r="G275" s="27"/>
    </row>
    <row r="276" spans="1:7" ht="14.85" customHeight="1">
      <c r="A276" s="21"/>
      <c r="B276" s="22">
        <v>60</v>
      </c>
      <c r="C276" s="67" t="s">
        <v>104</v>
      </c>
      <c r="D276" s="68"/>
      <c r="E276" s="68"/>
      <c r="F276" s="68"/>
      <c r="G276" s="66"/>
    </row>
    <row r="277" spans="1:7" ht="14.85" customHeight="1">
      <c r="A277" s="21"/>
      <c r="B277" s="86" t="s">
        <v>105</v>
      </c>
      <c r="C277" s="99" t="s">
        <v>106</v>
      </c>
      <c r="D277" s="127">
        <v>15000</v>
      </c>
      <c r="E277" s="88">
        <v>0</v>
      </c>
      <c r="F277" s="88">
        <v>0</v>
      </c>
      <c r="G277" s="60">
        <v>0</v>
      </c>
    </row>
    <row r="278" spans="1:7" ht="14.85" customHeight="1">
      <c r="A278" s="81" t="s">
        <v>10</v>
      </c>
      <c r="B278" s="22">
        <v>60</v>
      </c>
      <c r="C278" s="67" t="s">
        <v>104</v>
      </c>
      <c r="D278" s="127">
        <f>D277</f>
        <v>15000</v>
      </c>
      <c r="E278" s="88">
        <f t="shared" ref="E278:F278" si="47">E277</f>
        <v>0</v>
      </c>
      <c r="F278" s="88">
        <f t="shared" si="47"/>
        <v>0</v>
      </c>
      <c r="G278" s="88">
        <v>0</v>
      </c>
    </row>
    <row r="279" spans="1:7" ht="14.85" customHeight="1">
      <c r="A279" s="81" t="s">
        <v>10</v>
      </c>
      <c r="B279" s="64">
        <v>0.8</v>
      </c>
      <c r="C279" s="65" t="s">
        <v>103</v>
      </c>
      <c r="D279" s="127">
        <f t="shared" ref="D279:F279" si="48">D278</f>
        <v>15000</v>
      </c>
      <c r="E279" s="88">
        <f t="shared" si="48"/>
        <v>0</v>
      </c>
      <c r="F279" s="88">
        <f t="shared" si="48"/>
        <v>0</v>
      </c>
      <c r="G279" s="88">
        <v>0</v>
      </c>
    </row>
    <row r="280" spans="1:7" ht="14.85" customHeight="1">
      <c r="A280" s="81" t="s">
        <v>10</v>
      </c>
      <c r="B280" s="73">
        <v>2506</v>
      </c>
      <c r="C280" s="65" t="s">
        <v>128</v>
      </c>
      <c r="D280" s="72">
        <f t="shared" ref="D280:F280" si="49">D279+D273</f>
        <v>20000</v>
      </c>
      <c r="E280" s="60">
        <f t="shared" si="49"/>
        <v>0</v>
      </c>
      <c r="F280" s="60">
        <f t="shared" si="49"/>
        <v>0</v>
      </c>
      <c r="G280" s="72">
        <v>5000</v>
      </c>
    </row>
    <row r="281" spans="1:7">
      <c r="A281" s="81"/>
      <c r="B281" s="73"/>
      <c r="C281" s="67"/>
      <c r="D281" s="66"/>
      <c r="E281" s="66"/>
      <c r="F281" s="66"/>
      <c r="G281" s="66"/>
    </row>
    <row r="282" spans="1:7">
      <c r="A282" s="100" t="s">
        <v>126</v>
      </c>
      <c r="B282" s="101">
        <v>3454</v>
      </c>
      <c r="C282" s="102" t="s">
        <v>238</v>
      </c>
      <c r="D282" s="74"/>
      <c r="E282" s="74"/>
      <c r="F282" s="74"/>
      <c r="G282" s="74"/>
    </row>
    <row r="283" spans="1:7">
      <c r="A283" s="100"/>
      <c r="B283" s="103">
        <v>1</v>
      </c>
      <c r="C283" s="104" t="s">
        <v>125</v>
      </c>
      <c r="D283" s="74"/>
      <c r="E283" s="74"/>
      <c r="F283" s="74"/>
      <c r="G283" s="74"/>
    </row>
    <row r="284" spans="1:7">
      <c r="A284" s="100"/>
      <c r="B284" s="105">
        <v>1.8</v>
      </c>
      <c r="C284" s="102" t="s">
        <v>103</v>
      </c>
      <c r="D284" s="74"/>
      <c r="E284" s="74"/>
      <c r="F284" s="74"/>
      <c r="G284" s="74"/>
    </row>
    <row r="285" spans="1:7" ht="40.950000000000003" customHeight="1">
      <c r="A285" s="100"/>
      <c r="B285" s="103">
        <v>2</v>
      </c>
      <c r="C285" s="104" t="s">
        <v>224</v>
      </c>
      <c r="D285" s="74"/>
      <c r="E285" s="74"/>
      <c r="F285" s="74"/>
      <c r="G285" s="74"/>
    </row>
    <row r="286" spans="1:7">
      <c r="A286" s="100"/>
      <c r="B286" s="142" t="s">
        <v>223</v>
      </c>
      <c r="C286" s="104" t="s">
        <v>21</v>
      </c>
      <c r="D286" s="60">
        <v>0</v>
      </c>
      <c r="E286" s="72">
        <v>1</v>
      </c>
      <c r="F286" s="72">
        <v>1</v>
      </c>
      <c r="G286" s="72">
        <v>35000</v>
      </c>
    </row>
    <row r="287" spans="1:7" ht="40.950000000000003" customHeight="1">
      <c r="A287" s="100" t="s">
        <v>10</v>
      </c>
      <c r="B287" s="103">
        <v>2</v>
      </c>
      <c r="C287" s="104" t="s">
        <v>224</v>
      </c>
      <c r="D287" s="59">
        <f t="shared" ref="D287:F287" si="50">D286</f>
        <v>0</v>
      </c>
      <c r="E287" s="74">
        <f t="shared" si="50"/>
        <v>1</v>
      </c>
      <c r="F287" s="74">
        <f t="shared" si="50"/>
        <v>1</v>
      </c>
      <c r="G287" s="74">
        <v>35000</v>
      </c>
    </row>
    <row r="288" spans="1:7">
      <c r="A288" s="100" t="s">
        <v>10</v>
      </c>
      <c r="B288" s="105">
        <v>1.8</v>
      </c>
      <c r="C288" s="102" t="s">
        <v>103</v>
      </c>
      <c r="D288" s="70">
        <f>D287</f>
        <v>0</v>
      </c>
      <c r="E288" s="80">
        <f t="shared" ref="E288:F288" si="51">E287</f>
        <v>1</v>
      </c>
      <c r="F288" s="80">
        <f t="shared" si="51"/>
        <v>1</v>
      </c>
      <c r="G288" s="80">
        <v>35000</v>
      </c>
    </row>
    <row r="289" spans="1:7">
      <c r="A289" s="100" t="s">
        <v>10</v>
      </c>
      <c r="B289" s="103">
        <v>1</v>
      </c>
      <c r="C289" s="104" t="s">
        <v>125</v>
      </c>
      <c r="D289" s="60">
        <f t="shared" ref="D289:F290" si="52">D288</f>
        <v>0</v>
      </c>
      <c r="E289" s="72">
        <f t="shared" si="52"/>
        <v>1</v>
      </c>
      <c r="F289" s="72">
        <f t="shared" si="52"/>
        <v>1</v>
      </c>
      <c r="G289" s="72">
        <v>35000</v>
      </c>
    </row>
    <row r="290" spans="1:7">
      <c r="A290" s="100" t="s">
        <v>10</v>
      </c>
      <c r="B290" s="101">
        <v>3454</v>
      </c>
      <c r="C290" s="102" t="s">
        <v>124</v>
      </c>
      <c r="D290" s="70">
        <f t="shared" si="52"/>
        <v>0</v>
      </c>
      <c r="E290" s="80">
        <f t="shared" si="52"/>
        <v>1</v>
      </c>
      <c r="F290" s="80">
        <f t="shared" si="52"/>
        <v>1</v>
      </c>
      <c r="G290" s="80">
        <v>35000</v>
      </c>
    </row>
    <row r="291" spans="1:7">
      <c r="A291" s="106" t="s">
        <v>10</v>
      </c>
      <c r="B291" s="107"/>
      <c r="C291" s="108" t="s">
        <v>11</v>
      </c>
      <c r="D291" s="69">
        <f>D266+D218+D87+D280+D75+D290</f>
        <v>2209709</v>
      </c>
      <c r="E291" s="69">
        <f t="shared" ref="E291:F291" si="53">E266+E218+E87+E280+E75+E290</f>
        <v>1673611</v>
      </c>
      <c r="F291" s="69">
        <f t="shared" si="53"/>
        <v>1640052</v>
      </c>
      <c r="G291" s="69">
        <v>2006360</v>
      </c>
    </row>
    <row r="292" spans="1:7">
      <c r="A292" s="21"/>
      <c r="B292" s="22"/>
      <c r="C292" s="65"/>
      <c r="D292" s="66"/>
      <c r="E292" s="66"/>
      <c r="F292" s="66"/>
      <c r="G292" s="66"/>
    </row>
    <row r="293" spans="1:7">
      <c r="A293" s="109"/>
      <c r="B293" s="110"/>
      <c r="C293" s="83" t="s">
        <v>107</v>
      </c>
      <c r="D293" s="66"/>
      <c r="E293" s="66"/>
      <c r="F293" s="66"/>
      <c r="G293" s="66"/>
    </row>
    <row r="294" spans="1:7">
      <c r="A294" s="21" t="s">
        <v>12</v>
      </c>
      <c r="B294" s="82">
        <v>4059</v>
      </c>
      <c r="C294" s="83" t="s">
        <v>7</v>
      </c>
      <c r="D294" s="66"/>
      <c r="E294" s="66"/>
      <c r="F294" s="66"/>
      <c r="G294" s="66"/>
    </row>
    <row r="295" spans="1:7">
      <c r="A295" s="109"/>
      <c r="B295" s="110">
        <v>80</v>
      </c>
      <c r="C295" s="84" t="s">
        <v>98</v>
      </c>
      <c r="D295" s="66"/>
      <c r="E295" s="66"/>
      <c r="F295" s="66"/>
      <c r="G295" s="66"/>
    </row>
    <row r="296" spans="1:7">
      <c r="A296" s="109"/>
      <c r="B296" s="64">
        <v>80.051000000000002</v>
      </c>
      <c r="C296" s="83" t="s">
        <v>108</v>
      </c>
      <c r="D296" s="66"/>
      <c r="E296" s="66"/>
      <c r="F296" s="66"/>
      <c r="G296" s="66"/>
    </row>
    <row r="297" spans="1:7" s="75" customFormat="1" ht="28.95" customHeight="1">
      <c r="A297" s="109"/>
      <c r="B297" s="22">
        <v>19</v>
      </c>
      <c r="C297" s="67" t="s">
        <v>180</v>
      </c>
      <c r="D297" s="59"/>
      <c r="E297" s="74"/>
      <c r="F297" s="59"/>
      <c r="G297" s="74"/>
    </row>
    <row r="298" spans="1:7" ht="28.95" customHeight="1">
      <c r="A298" s="109"/>
      <c r="B298" s="110">
        <v>76</v>
      </c>
      <c r="C298" s="84" t="s">
        <v>199</v>
      </c>
      <c r="D298" s="59"/>
      <c r="E298" s="74"/>
      <c r="F298" s="74"/>
      <c r="G298" s="74"/>
    </row>
    <row r="299" spans="1:7" ht="14.85" customHeight="1">
      <c r="A299" s="109"/>
      <c r="B299" s="110" t="s">
        <v>181</v>
      </c>
      <c r="C299" s="84" t="s">
        <v>187</v>
      </c>
      <c r="D299" s="74">
        <v>639</v>
      </c>
      <c r="E299" s="59">
        <v>0</v>
      </c>
      <c r="F299" s="59">
        <v>0</v>
      </c>
      <c r="G299" s="60">
        <v>0</v>
      </c>
    </row>
    <row r="300" spans="1:7" ht="28.95" customHeight="1">
      <c r="A300" s="109" t="s">
        <v>10</v>
      </c>
      <c r="B300" s="22">
        <v>19</v>
      </c>
      <c r="C300" s="67" t="s">
        <v>180</v>
      </c>
      <c r="D300" s="80">
        <f t="shared" ref="D300:F300" si="54">D299</f>
        <v>639</v>
      </c>
      <c r="E300" s="70">
        <f t="shared" si="54"/>
        <v>0</v>
      </c>
      <c r="F300" s="70">
        <f t="shared" si="54"/>
        <v>0</v>
      </c>
      <c r="G300" s="70">
        <v>0</v>
      </c>
    </row>
    <row r="301" spans="1:7">
      <c r="A301" s="109"/>
      <c r="B301" s="64"/>
      <c r="C301" s="83"/>
      <c r="D301" s="66"/>
      <c r="E301" s="66"/>
      <c r="F301" s="66"/>
      <c r="G301" s="66"/>
    </row>
    <row r="302" spans="1:7" ht="28.95" customHeight="1">
      <c r="A302" s="109"/>
      <c r="B302" s="110">
        <v>75</v>
      </c>
      <c r="C302" s="84" t="s">
        <v>141</v>
      </c>
      <c r="D302" s="74"/>
      <c r="E302" s="74"/>
      <c r="F302" s="74"/>
      <c r="G302" s="74"/>
    </row>
    <row r="303" spans="1:7" ht="14.85" customHeight="1">
      <c r="A303" s="109"/>
      <c r="B303" s="110">
        <v>66</v>
      </c>
      <c r="C303" s="84" t="s">
        <v>142</v>
      </c>
      <c r="D303" s="74"/>
      <c r="E303" s="74"/>
      <c r="F303" s="74"/>
      <c r="G303" s="74"/>
    </row>
    <row r="304" spans="1:7" ht="14.85" customHeight="1">
      <c r="A304" s="109"/>
      <c r="B304" s="110" t="s">
        <v>147</v>
      </c>
      <c r="C304" s="84" t="s">
        <v>120</v>
      </c>
      <c r="D304" s="72">
        <v>17539</v>
      </c>
      <c r="E304" s="60">
        <v>0</v>
      </c>
      <c r="F304" s="60">
        <v>0</v>
      </c>
      <c r="G304" s="72">
        <v>1</v>
      </c>
    </row>
    <row r="305" spans="1:7" ht="14.85" customHeight="1">
      <c r="A305" s="109" t="s">
        <v>10</v>
      </c>
      <c r="B305" s="110">
        <v>66</v>
      </c>
      <c r="C305" s="84" t="s">
        <v>142</v>
      </c>
      <c r="D305" s="72">
        <f t="shared" ref="D305:F305" si="55">D304</f>
        <v>17539</v>
      </c>
      <c r="E305" s="60">
        <f t="shared" si="55"/>
        <v>0</v>
      </c>
      <c r="F305" s="60">
        <f t="shared" si="55"/>
        <v>0</v>
      </c>
      <c r="G305" s="72">
        <v>1</v>
      </c>
    </row>
    <row r="306" spans="1:7">
      <c r="A306" s="109"/>
      <c r="B306" s="110"/>
      <c r="C306" s="84"/>
      <c r="D306" s="93"/>
      <c r="E306" s="93"/>
      <c r="F306" s="93"/>
      <c r="G306" s="93"/>
    </row>
    <row r="307" spans="1:7" ht="14.85" customHeight="1">
      <c r="A307" s="109"/>
      <c r="B307" s="110">
        <v>67</v>
      </c>
      <c r="C307" s="84" t="s">
        <v>198</v>
      </c>
      <c r="D307" s="74"/>
      <c r="E307" s="74"/>
      <c r="F307" s="74"/>
      <c r="G307" s="74"/>
    </row>
    <row r="308" spans="1:7" ht="14.85" customHeight="1">
      <c r="A308" s="109"/>
      <c r="B308" s="110" t="s">
        <v>148</v>
      </c>
      <c r="C308" s="84" t="s">
        <v>120</v>
      </c>
      <c r="D308" s="72">
        <v>35929</v>
      </c>
      <c r="E308" s="72">
        <v>80717</v>
      </c>
      <c r="F308" s="72">
        <v>80717</v>
      </c>
      <c r="G308" s="72">
        <v>49999</v>
      </c>
    </row>
    <row r="309" spans="1:7" ht="28.95" customHeight="1">
      <c r="A309" s="109" t="s">
        <v>10</v>
      </c>
      <c r="B309" s="110">
        <v>67</v>
      </c>
      <c r="C309" s="84" t="s">
        <v>198</v>
      </c>
      <c r="D309" s="72">
        <f t="shared" ref="D309:F309" si="56">D308</f>
        <v>35929</v>
      </c>
      <c r="E309" s="72">
        <f t="shared" si="56"/>
        <v>80717</v>
      </c>
      <c r="F309" s="72">
        <f t="shared" si="56"/>
        <v>80717</v>
      </c>
      <c r="G309" s="72">
        <v>49999</v>
      </c>
    </row>
    <row r="310" spans="1:7" ht="28.95" customHeight="1">
      <c r="A310" s="109" t="s">
        <v>10</v>
      </c>
      <c r="B310" s="110">
        <v>75</v>
      </c>
      <c r="C310" s="84" t="s">
        <v>141</v>
      </c>
      <c r="D310" s="80">
        <f t="shared" ref="D310:F310" si="57">D308+D304</f>
        <v>53468</v>
      </c>
      <c r="E310" s="80">
        <f t="shared" si="57"/>
        <v>80717</v>
      </c>
      <c r="F310" s="80">
        <f t="shared" si="57"/>
        <v>80717</v>
      </c>
      <c r="G310" s="80">
        <v>50000</v>
      </c>
    </row>
    <row r="311" spans="1:7">
      <c r="A311" s="109"/>
      <c r="B311" s="110"/>
      <c r="C311" s="84"/>
      <c r="D311" s="94"/>
      <c r="E311" s="93"/>
      <c r="F311" s="93"/>
      <c r="G311" s="93"/>
    </row>
    <row r="312" spans="1:7" ht="14.85" customHeight="1">
      <c r="A312" s="109"/>
      <c r="B312" s="110">
        <v>78</v>
      </c>
      <c r="C312" s="111" t="s">
        <v>142</v>
      </c>
      <c r="D312" s="59"/>
      <c r="E312" s="74"/>
      <c r="F312" s="59"/>
      <c r="G312" s="59"/>
    </row>
    <row r="313" spans="1:7" ht="28.95" customHeight="1">
      <c r="A313" s="109"/>
      <c r="B313" s="110" t="s">
        <v>188</v>
      </c>
      <c r="C313" s="99" t="s">
        <v>226</v>
      </c>
      <c r="D313" s="72">
        <v>200000</v>
      </c>
      <c r="E313" s="72">
        <v>100000</v>
      </c>
      <c r="F313" s="72">
        <f>E313+130000+610000</f>
        <v>840000</v>
      </c>
      <c r="G313" s="60">
        <v>0</v>
      </c>
    </row>
    <row r="314" spans="1:7" ht="14.85" customHeight="1">
      <c r="A314" s="109" t="s">
        <v>10</v>
      </c>
      <c r="B314" s="110">
        <v>78</v>
      </c>
      <c r="C314" s="111" t="s">
        <v>142</v>
      </c>
      <c r="D314" s="72">
        <f t="shared" ref="D314:F314" si="58">D313</f>
        <v>200000</v>
      </c>
      <c r="E314" s="72">
        <f t="shared" si="58"/>
        <v>100000</v>
      </c>
      <c r="F314" s="72">
        <f t="shared" si="58"/>
        <v>840000</v>
      </c>
      <c r="G314" s="60">
        <v>0</v>
      </c>
    </row>
    <row r="315" spans="1:7" ht="14.85" customHeight="1">
      <c r="A315" s="21" t="s">
        <v>10</v>
      </c>
      <c r="B315" s="64">
        <v>80.051000000000002</v>
      </c>
      <c r="C315" s="83" t="s">
        <v>108</v>
      </c>
      <c r="D315" s="80">
        <f>D310+D300+D314</f>
        <v>254107</v>
      </c>
      <c r="E315" s="80">
        <f t="shared" ref="E315:F315" si="59">E310+E300+E314</f>
        <v>180717</v>
      </c>
      <c r="F315" s="80">
        <f t="shared" si="59"/>
        <v>920717</v>
      </c>
      <c r="G315" s="80">
        <v>50000</v>
      </c>
    </row>
    <row r="316" spans="1:7" ht="14.85" customHeight="1">
      <c r="A316" s="21" t="s">
        <v>10</v>
      </c>
      <c r="B316" s="110">
        <v>80</v>
      </c>
      <c r="C316" s="84" t="s">
        <v>98</v>
      </c>
      <c r="D316" s="74">
        <f t="shared" ref="D316:F316" si="60">D315</f>
        <v>254107</v>
      </c>
      <c r="E316" s="74">
        <f t="shared" si="60"/>
        <v>180717</v>
      </c>
      <c r="F316" s="74">
        <f t="shared" si="60"/>
        <v>920717</v>
      </c>
      <c r="G316" s="74">
        <v>50000</v>
      </c>
    </row>
    <row r="317" spans="1:7" ht="14.85" customHeight="1">
      <c r="A317" s="21" t="s">
        <v>10</v>
      </c>
      <c r="B317" s="73">
        <v>4059</v>
      </c>
      <c r="C317" s="83" t="s">
        <v>7</v>
      </c>
      <c r="D317" s="80">
        <f t="shared" ref="D317:F317" si="61">D316</f>
        <v>254107</v>
      </c>
      <c r="E317" s="80">
        <f t="shared" si="61"/>
        <v>180717</v>
      </c>
      <c r="F317" s="80">
        <f t="shared" si="61"/>
        <v>920717</v>
      </c>
      <c r="G317" s="80">
        <v>50000</v>
      </c>
    </row>
    <row r="318" spans="1:7" ht="14.85" customHeight="1">
      <c r="A318" s="106" t="s">
        <v>10</v>
      </c>
      <c r="B318" s="112"/>
      <c r="C318" s="113" t="s">
        <v>107</v>
      </c>
      <c r="D318" s="80">
        <f>D317</f>
        <v>254107</v>
      </c>
      <c r="E318" s="80">
        <f t="shared" ref="E318:F318" si="62">E317</f>
        <v>180717</v>
      </c>
      <c r="F318" s="80">
        <f t="shared" si="62"/>
        <v>920717</v>
      </c>
      <c r="G318" s="80">
        <v>50000</v>
      </c>
    </row>
    <row r="319" spans="1:7" ht="14.85" customHeight="1">
      <c r="A319" s="106" t="s">
        <v>10</v>
      </c>
      <c r="B319" s="112"/>
      <c r="C319" s="113" t="s">
        <v>8</v>
      </c>
      <c r="D319" s="63">
        <f t="shared" ref="D319:F319" si="63">D318+D291</f>
        <v>2463816</v>
      </c>
      <c r="E319" s="63">
        <f t="shared" si="63"/>
        <v>1854328</v>
      </c>
      <c r="F319" s="63">
        <f t="shared" si="63"/>
        <v>2560769</v>
      </c>
      <c r="G319" s="63">
        <v>2056360</v>
      </c>
    </row>
    <row r="320" spans="1:7">
      <c r="A320" s="21"/>
      <c r="B320" s="73"/>
      <c r="C320" s="114"/>
      <c r="D320" s="31"/>
      <c r="E320" s="79"/>
      <c r="F320" s="79"/>
      <c r="G320" s="79"/>
    </row>
    <row r="321" spans="1:7" ht="28.95" customHeight="1">
      <c r="A321" s="21" t="s">
        <v>146</v>
      </c>
      <c r="B321" s="115">
        <v>2029</v>
      </c>
      <c r="C321" s="67" t="s">
        <v>239</v>
      </c>
      <c r="D321" s="59">
        <v>0</v>
      </c>
      <c r="E321" s="59">
        <v>0</v>
      </c>
      <c r="F321" s="59">
        <v>0</v>
      </c>
      <c r="G321" s="59">
        <v>0</v>
      </c>
    </row>
    <row r="322" spans="1:7" ht="28.95" customHeight="1">
      <c r="A322" s="21" t="s">
        <v>146</v>
      </c>
      <c r="B322" s="115">
        <v>2052</v>
      </c>
      <c r="C322" s="67" t="s">
        <v>240</v>
      </c>
      <c r="D322" s="59">
        <v>0</v>
      </c>
      <c r="E322" s="59">
        <v>0</v>
      </c>
      <c r="F322" s="59">
        <v>0</v>
      </c>
      <c r="G322" s="59">
        <v>0</v>
      </c>
    </row>
    <row r="323" spans="1:7" ht="28.95" customHeight="1">
      <c r="A323" s="21" t="s">
        <v>146</v>
      </c>
      <c r="B323" s="115">
        <v>2053</v>
      </c>
      <c r="C323" s="67" t="s">
        <v>241</v>
      </c>
      <c r="D323" s="74">
        <v>73</v>
      </c>
      <c r="E323" s="59">
        <v>0</v>
      </c>
      <c r="F323" s="59">
        <v>0</v>
      </c>
      <c r="G323" s="59">
        <v>0</v>
      </c>
    </row>
    <row r="324" spans="1:7" ht="7.95" customHeight="1">
      <c r="A324" s="21"/>
      <c r="B324" s="115"/>
      <c r="C324" s="67"/>
      <c r="D324" s="116"/>
      <c r="E324" s="59"/>
      <c r="F324" s="59"/>
      <c r="G324" s="59"/>
    </row>
    <row r="325" spans="1:7" ht="57.6" customHeight="1">
      <c r="A325" s="16" t="s">
        <v>122</v>
      </c>
      <c r="C325" s="135" t="s">
        <v>242</v>
      </c>
      <c r="D325" s="135"/>
      <c r="E325" s="135"/>
      <c r="F325" s="135"/>
      <c r="G325" s="135"/>
    </row>
    <row r="326" spans="1:7" ht="40.950000000000003" customHeight="1">
      <c r="A326" s="21" t="s">
        <v>146</v>
      </c>
      <c r="B326" s="115">
        <v>2245</v>
      </c>
      <c r="C326" s="67" t="s">
        <v>243</v>
      </c>
      <c r="D326" s="74">
        <v>838926</v>
      </c>
      <c r="E326" s="74">
        <v>642068</v>
      </c>
      <c r="F326" s="59">
        <v>0</v>
      </c>
      <c r="G326" s="66" t="e">
        <f>ncfund+ncfund1</f>
        <v>#REF!</v>
      </c>
    </row>
    <row r="327" spans="1:7" ht="40.950000000000003" customHeight="1">
      <c r="A327" s="21" t="s">
        <v>146</v>
      </c>
      <c r="B327" s="115">
        <v>2245</v>
      </c>
      <c r="C327" s="67" t="s">
        <v>244</v>
      </c>
      <c r="D327" s="74">
        <v>10000</v>
      </c>
      <c r="E327" s="74">
        <v>10000</v>
      </c>
      <c r="F327" s="59">
        <v>0</v>
      </c>
      <c r="G327" s="59" t="e">
        <f>#REF!+#REF!</f>
        <v>#REF!</v>
      </c>
    </row>
    <row r="328" spans="1:7" ht="40.950000000000003" customHeight="1">
      <c r="A328" s="21" t="s">
        <v>146</v>
      </c>
      <c r="B328" s="115">
        <v>2245</v>
      </c>
      <c r="C328" s="67" t="s">
        <v>245</v>
      </c>
      <c r="D328" s="117">
        <v>5</v>
      </c>
      <c r="E328" s="59">
        <v>0</v>
      </c>
      <c r="F328" s="59">
        <v>0</v>
      </c>
      <c r="G328" s="59">
        <v>0</v>
      </c>
    </row>
    <row r="329" spans="1:7">
      <c r="A329" s="21"/>
      <c r="B329" s="22"/>
      <c r="C329" s="118"/>
      <c r="D329" s="117"/>
      <c r="E329" s="117"/>
      <c r="F329" s="117"/>
      <c r="G329" s="117"/>
    </row>
    <row r="330" spans="1:7">
      <c r="A330" s="21"/>
      <c r="B330" s="22"/>
      <c r="C330" s="118"/>
      <c r="D330" s="117"/>
      <c r="E330" s="117"/>
      <c r="F330" s="117"/>
      <c r="G330" s="117"/>
    </row>
    <row r="331" spans="1:7">
      <c r="D331" s="119"/>
      <c r="E331" s="120"/>
      <c r="F331" s="120"/>
    </row>
    <row r="332" spans="1:7">
      <c r="C332" s="121"/>
      <c r="E332" s="119"/>
      <c r="F332" s="119"/>
    </row>
    <row r="333" spans="1:7">
      <c r="C333" s="121"/>
      <c r="E333" s="19"/>
    </row>
    <row r="334" spans="1:7">
      <c r="C334" s="121"/>
      <c r="E334" s="19"/>
    </row>
    <row r="335" spans="1:7">
      <c r="C335" s="121"/>
      <c r="E335" s="19"/>
    </row>
    <row r="336" spans="1:7">
      <c r="C336" s="121"/>
      <c r="E336" s="19"/>
    </row>
    <row r="337" spans="1:5">
      <c r="C337" s="121"/>
      <c r="E337" s="19"/>
    </row>
    <row r="338" spans="1:5">
      <c r="C338" s="121"/>
      <c r="E338" s="19"/>
    </row>
    <row r="339" spans="1:5">
      <c r="C339" s="121"/>
      <c r="E339" s="19"/>
    </row>
    <row r="340" spans="1:5">
      <c r="E340" s="19"/>
    </row>
    <row r="341" spans="1:5">
      <c r="E341" s="19"/>
    </row>
    <row r="343" spans="1:5">
      <c r="A343" s="21"/>
      <c r="B343" s="22"/>
      <c r="C343" s="75"/>
    </row>
    <row r="344" spans="1:5">
      <c r="A344" s="122"/>
      <c r="B344" s="123"/>
      <c r="C344" s="124"/>
      <c r="D344" s="122"/>
    </row>
    <row r="345" spans="1:5">
      <c r="A345" s="21"/>
      <c r="B345" s="22"/>
      <c r="C345" s="75"/>
    </row>
    <row r="346" spans="1:5">
      <c r="A346" s="21"/>
      <c r="B346" s="122"/>
      <c r="C346" s="124"/>
    </row>
    <row r="347" spans="1:5">
      <c r="A347" s="21"/>
      <c r="B347" s="122"/>
      <c r="C347" s="124"/>
    </row>
    <row r="348" spans="1:5">
      <c r="A348" s="21"/>
      <c r="B348" s="122"/>
      <c r="C348" s="124"/>
    </row>
    <row r="349" spans="1:5">
      <c r="A349" s="21"/>
      <c r="B349" s="22"/>
      <c r="C349" s="124"/>
    </row>
    <row r="350" spans="1:5">
      <c r="A350" s="21"/>
      <c r="B350" s="22"/>
      <c r="C350" s="75"/>
    </row>
    <row r="351" spans="1:5">
      <c r="A351" s="21"/>
      <c r="B351" s="22"/>
      <c r="C351" s="124"/>
    </row>
    <row r="355" spans="3:3" ht="13.8">
      <c r="C355" s="125"/>
    </row>
  </sheetData>
  <autoFilter ref="A26:G330"/>
  <mergeCells count="3">
    <mergeCell ref="A17:G17"/>
    <mergeCell ref="C325:G325"/>
    <mergeCell ref="B25:C25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117" orientation="portrait" blackAndWhite="1" useFirstPageNumber="1" r:id="rId1"/>
  <headerFooter alignWithMargins="0">
    <oddHeader xml:space="preserve">&amp;C   </oddHeader>
    <oddFooter>&amp;C&amp;"Times New Roman,Bold"   &amp;P</oddFooter>
  </headerFooter>
  <rowBreaks count="1" manualBreakCount="1">
    <brk id="292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dem22</vt:lpstr>
      <vt:lpstr>'dem22'!crfrec</vt:lpstr>
      <vt:lpstr>'dem22'!css</vt:lpstr>
      <vt:lpstr>'dem22'!da</vt:lpstr>
      <vt:lpstr>'dem22'!lr</vt:lpstr>
      <vt:lpstr>'dem22'!nc</vt:lpstr>
      <vt:lpstr>'dem22'!Print_Area</vt:lpstr>
      <vt:lpstr>'dem22'!Print_Titles</vt:lpstr>
      <vt:lpstr>'dem22'!pwcap</vt:lpstr>
      <vt:lpstr>'dem22'!reform</vt:lpstr>
      <vt:lpstr>'dem22'!revise</vt:lpstr>
      <vt:lpstr>'dem22'!sgs</vt:lpstr>
      <vt:lpstr>'dem22'!summary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2020-03-17T11:36:25Z</cp:lastPrinted>
  <dcterms:created xsi:type="dcterms:W3CDTF">2004-06-02T16:20:15Z</dcterms:created>
  <dcterms:modified xsi:type="dcterms:W3CDTF">2020-03-26T07:21:54Z</dcterms:modified>
</cp:coreProperties>
</file>