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0"/>
  </bookViews>
  <sheets>
    <sheet name="Dem1" sheetId="1" r:id="rId1"/>
  </sheets>
  <definedNames>
    <definedName name="__123Graph_D" hidden="1">#REF!</definedName>
    <definedName name="_xlnm._FilterDatabase" localSheetId="0" hidden="1">'Dem1'!$A$19:$G$555</definedName>
    <definedName name="_Regression_Int" localSheetId="0" hidden="1">1</definedName>
    <definedName name="agriculture" localSheetId="0">'Dem1'!$D$13:$F$13</definedName>
    <definedName name="agrirec" localSheetId="0">'Dem1'!#REF!</definedName>
    <definedName name="are" localSheetId="0">'Dem1'!#REF!</definedName>
    <definedName name="ch" localSheetId="0">'Dem1'!$D$455:$G$455</definedName>
    <definedName name="chCap" localSheetId="0">'Dem1'!$D$545:$G$545</definedName>
    <definedName name="chrec" localSheetId="0">'Dem1'!#REF!</definedName>
    <definedName name="fsw" localSheetId="0">'Dem1'!#REF!</definedName>
    <definedName name="fswCap" localSheetId="0">'Dem1'!#REF!</definedName>
    <definedName name="np" localSheetId="0">'Dem1'!#REF!</definedName>
    <definedName name="oap" localSheetId="0">'Dem1'!$D$532:$G$532</definedName>
    <definedName name="_xlnm.Print_Area" localSheetId="0">'Dem1'!$A$1:$G$550</definedName>
    <definedName name="_xlnm.Print_Titles" localSheetId="0">'Dem1'!$16:$19</definedName>
    <definedName name="revise" localSheetId="0">'Dem1'!$D$570:$F$570</definedName>
    <definedName name="summary" localSheetId="0">'Dem1'!$D$561:$F$561</definedName>
    <definedName name="swc" localSheetId="0">'Dem1'!$D$516:$G$516</definedName>
    <definedName name="swcrec" localSheetId="0">'Dem1'!#REF!</definedName>
    <definedName name="Z_239EE218_578E_4317_BEED_14D5D7089E27_.wvu.Cols" localSheetId="0" hidden="1">'Dem1'!#REF!</definedName>
    <definedName name="Z_239EE218_578E_4317_BEED_14D5D7089E27_.wvu.FilterData" localSheetId="0" hidden="1">'Dem1'!$A$1:$G$557</definedName>
    <definedName name="Z_239EE218_578E_4317_BEED_14D5D7089E27_.wvu.PrintArea" localSheetId="0" hidden="1">'Dem1'!$A$1:$G$548</definedName>
    <definedName name="Z_239EE218_578E_4317_BEED_14D5D7089E27_.wvu.PrintTitles" localSheetId="0" hidden="1">'Dem1'!$16:$19</definedName>
    <definedName name="Z_302A3EA3_AE96_11D5_A646_0050BA3D7AFD_.wvu.Cols" localSheetId="0" hidden="1">'Dem1'!#REF!</definedName>
    <definedName name="Z_302A3EA3_AE96_11D5_A646_0050BA3D7AFD_.wvu.FilterData" localSheetId="0" hidden="1">'Dem1'!$A$1:$G$557</definedName>
    <definedName name="Z_302A3EA3_AE96_11D5_A646_0050BA3D7AFD_.wvu.PrintArea" localSheetId="0" hidden="1">'Dem1'!$A$1:$G$548</definedName>
    <definedName name="Z_302A3EA3_AE96_11D5_A646_0050BA3D7AFD_.wvu.PrintTitles" localSheetId="0" hidden="1">'Dem1'!$16:$19</definedName>
    <definedName name="Z_36DBA021_0ECB_11D4_8064_004005726899_.wvu.Cols" localSheetId="0" hidden="1">'Dem1'!#REF!</definedName>
    <definedName name="Z_36DBA021_0ECB_11D4_8064_004005726899_.wvu.FilterData" localSheetId="0" hidden="1">'Dem1'!$A$1:$G$120</definedName>
    <definedName name="Z_36DBA021_0ECB_11D4_8064_004005726899_.wvu.PrintArea" localSheetId="0" hidden="1">'Dem1'!$A$1:$G$547</definedName>
    <definedName name="Z_36DBA021_0ECB_11D4_8064_004005726899_.wvu.PrintTitles" localSheetId="0" hidden="1">'Dem1'!$16:$19</definedName>
    <definedName name="Z_75B5A34A_8DB6_4ACF_8A68_12B713FB009F_.wvu.FilterData" localSheetId="0" hidden="1">'Dem1'!$A$20:$G$548</definedName>
    <definedName name="Z_75B5A34A_8DB6_4ACF_8A68_12B713FB009F_.wvu.PrintArea" localSheetId="0" hidden="1">'Dem1'!$A$1:$G$548</definedName>
    <definedName name="Z_75B5A34A_8DB6_4ACF_8A68_12B713FB009F_.wvu.PrintTitles" localSheetId="0" hidden="1">'Dem1'!$16:$19</definedName>
    <definedName name="Z_75B5A34A_8DB6_4ACF_8A68_12B713FB009F_.wvu.Rows" localSheetId="0" hidden="1">'Dem1'!#REF!</definedName>
    <definedName name="Z_79D66C3F_CEA6_411B_84FD_B5529291B20A_.wvu.FilterData" localSheetId="0" hidden="1">'Dem1'!$A$20:$G$548</definedName>
    <definedName name="Z_79D66C3F_CEA6_411B_84FD_B5529291B20A_.wvu.PrintArea" localSheetId="0" hidden="1">'Dem1'!$A$1:$G$555</definedName>
    <definedName name="Z_79D66C3F_CEA6_411B_84FD_B5529291B20A_.wvu.PrintTitles" localSheetId="0" hidden="1">'Dem1'!$16:$19</definedName>
    <definedName name="Z_79D66C3F_CEA6_411B_84FD_B5529291B20A_.wvu.Rows" localSheetId="0" hidden="1">'Dem1'!#REF!</definedName>
    <definedName name="Z_93EBE921_AE91_11D5_8685_004005726899_.wvu.Cols" localSheetId="0" hidden="1">'Dem1'!#REF!</definedName>
    <definedName name="Z_93EBE921_AE91_11D5_8685_004005726899_.wvu.FilterData" localSheetId="0" hidden="1">'Dem1'!$A$1:$G$120</definedName>
    <definedName name="Z_93EBE921_AE91_11D5_8685_004005726899_.wvu.PrintArea" localSheetId="0" hidden="1">'Dem1'!$A$1:$G$547</definedName>
    <definedName name="Z_93EBE921_AE91_11D5_8685_004005726899_.wvu.PrintTitles" localSheetId="0" hidden="1">'Dem1'!$16:$19</definedName>
    <definedName name="Z_94DA79C1_0FDE_11D5_9579_000021DAEEA2_.wvu.Cols" localSheetId="0" hidden="1">'Dem1'!#REF!</definedName>
    <definedName name="Z_94DA79C1_0FDE_11D5_9579_000021DAEEA2_.wvu.FilterData" localSheetId="0" hidden="1">'Dem1'!$C$20:$C$548</definedName>
    <definedName name="Z_94DA79C1_0FDE_11D5_9579_000021DAEEA2_.wvu.PrintArea" localSheetId="0" hidden="1">'Dem1'!$A$1:$G$547</definedName>
    <definedName name="Z_94DA79C1_0FDE_11D5_9579_000021DAEEA2_.wvu.PrintTitles" localSheetId="0" hidden="1">'Dem1'!$16:$19</definedName>
    <definedName name="Z_9F78B5A8_3734_4B3A_B983_D77210D9CF3A_.wvu.FilterData" localSheetId="0" hidden="1">'Dem1'!$A$20:$G$548</definedName>
    <definedName name="Z_9F78B5A8_3734_4B3A_B983_D77210D9CF3A_.wvu.PrintArea" localSheetId="0" hidden="1">'Dem1'!$A$1:$G$548</definedName>
    <definedName name="Z_9F78B5A8_3734_4B3A_B983_D77210D9CF3A_.wvu.PrintTitles" localSheetId="0" hidden="1">'Dem1'!$16:$19</definedName>
    <definedName name="Z_A70C513C_E676_47CF_B612_167A15FE912E_.wvu.FilterData" localSheetId="0" hidden="1">'Dem1'!$A$20:$G$548</definedName>
    <definedName name="Z_A70C513C_E676_47CF_B612_167A15FE912E_.wvu.PrintArea" localSheetId="0" hidden="1">'Dem1'!$A$1:$G$548</definedName>
    <definedName name="Z_A70C513C_E676_47CF_B612_167A15FE912E_.wvu.PrintTitles" localSheetId="0" hidden="1">'Dem1'!$16:$19</definedName>
    <definedName name="Z_A70C513C_E676_47CF_B612_167A15FE912E_.wvu.Rows" localSheetId="0" hidden="1">'Dem1'!#REF!</definedName>
    <definedName name="Z_AFA347F0_C6A1_4A1F_BA38_B37FC71D710E_.wvu.FilterData" localSheetId="0" hidden="1">'Dem1'!$A$20:$G$548</definedName>
    <definedName name="Z_AFA347F0_C6A1_4A1F_BA38_B37FC71D710E_.wvu.PrintArea" localSheetId="0" hidden="1">'Dem1'!$A$1:$G$548</definedName>
    <definedName name="Z_AFA347F0_C6A1_4A1F_BA38_B37FC71D710E_.wvu.PrintTitles" localSheetId="0" hidden="1">'Dem1'!$16:$19</definedName>
    <definedName name="Z_AFA347F0_C6A1_4A1F_BA38_B37FC71D710E_.wvu.Rows" localSheetId="0" hidden="1">'Dem1'!#REF!</definedName>
    <definedName name="Z_B4CB0970_161F_11D5_8064_004005726899_.wvu.FilterData" localSheetId="0" hidden="1">'Dem1'!$A$1:$G$120</definedName>
    <definedName name="Z_B4CB0987_161F_11D5_8064_004005726899_.wvu.FilterData" localSheetId="0" hidden="1">'Dem1'!$A$1:$G$120</definedName>
    <definedName name="Z_B4CB098E_161F_11D5_8064_004005726899_.wvu.FilterData" localSheetId="0" hidden="1">'Dem1'!$A$1:$G$120</definedName>
    <definedName name="Z_B4CB0997_161F_11D5_8064_004005726899_.wvu.FilterData" localSheetId="0" hidden="1">'Dem1'!$A$1:$G$120</definedName>
    <definedName name="Z_C53E5991_D6D8_4CAE_B4BC_940BDEA5DDD8_.wvu.FilterData" localSheetId="0" hidden="1">'Dem1'!$A$20:$G$548</definedName>
    <definedName name="Z_C53E5991_D6D8_4CAE_B4BC_940BDEA5DDD8_.wvu.PrintArea" localSheetId="0" hidden="1">'Dem1'!$A$1:$G$548</definedName>
    <definedName name="Z_C53E5991_D6D8_4CAE_B4BC_940BDEA5DDD8_.wvu.PrintTitles" localSheetId="0" hidden="1">'Dem1'!$16:$19</definedName>
    <definedName name="Z_C868F8C3_16D7_11D5_A68D_81D6213F5331_.wvu.Cols" localSheetId="0" hidden="1">'Dem1'!#REF!</definedName>
    <definedName name="Z_C868F8C3_16D7_11D5_A68D_81D6213F5331_.wvu.FilterData" localSheetId="0" hidden="1">'Dem1'!$A$1:$G$120</definedName>
    <definedName name="Z_C868F8C3_16D7_11D5_A68D_81D6213F5331_.wvu.PrintArea" localSheetId="0" hidden="1">'Dem1'!$A$1:$G$547</definedName>
    <definedName name="Z_C868F8C3_16D7_11D5_A68D_81D6213F5331_.wvu.PrintTitles" localSheetId="0" hidden="1">'Dem1'!$16:$19</definedName>
    <definedName name="Z_D54C9B96_E403_11D5_96BD_004005726899_.wvu.FilterData" localSheetId="0" hidden="1">'Dem1'!$A$1:$G$120</definedName>
    <definedName name="Z_D696C36C_B04F_4EC7_8D98_CAB0ECD67E1B_.wvu.FilterData" localSheetId="0" hidden="1">'Dem1'!$A$20:$G$548</definedName>
    <definedName name="Z_D696C36C_B04F_4EC7_8D98_CAB0ECD67E1B_.wvu.PrintArea" localSheetId="0" hidden="1">'Dem1'!$A$1:$G$548</definedName>
    <definedName name="Z_D696C36C_B04F_4EC7_8D98_CAB0ECD67E1B_.wvu.PrintTitles" localSheetId="0" hidden="1">'Dem1'!$16:$19</definedName>
    <definedName name="Z_D696C36C_B04F_4EC7_8D98_CAB0ECD67E1B_.wvu.Rows" localSheetId="0" hidden="1">'Dem1'!#REF!</definedName>
    <definedName name="Z_DE3727A6_DA2F_4D46_8AA0_0235ACDE6AFB_.wvu.FilterData" localSheetId="0" hidden="1">'Dem1'!$A$20:$G$548</definedName>
    <definedName name="Z_DE3727A6_DA2F_4D46_8AA0_0235ACDE6AFB_.wvu.PrintArea" localSheetId="0" hidden="1">'Dem1'!$A$1:$G$548</definedName>
    <definedName name="Z_DE3727A6_DA2F_4D46_8AA0_0235ACDE6AFB_.wvu.PrintTitles" localSheetId="0" hidden="1">'Dem1'!$16:$19</definedName>
    <definedName name="Z_E5DF37BD_125C_11D5_8DC4_D0F5D88B3549_.wvu.Cols" localSheetId="0" hidden="1">'Dem1'!#REF!</definedName>
    <definedName name="Z_E5DF37BD_125C_11D5_8DC4_D0F5D88B3549_.wvu.FilterData" localSheetId="0" hidden="1">'Dem1'!$A$1:$G$120</definedName>
    <definedName name="Z_E5DF37BD_125C_11D5_8DC4_D0F5D88B3549_.wvu.PrintArea" localSheetId="0" hidden="1">'Dem1'!$A$1:$G$547</definedName>
    <definedName name="Z_E5DF37BD_125C_11D5_8DC4_D0F5D88B3549_.wvu.PrintTitles" localSheetId="0" hidden="1">'Dem1'!$16:$19</definedName>
    <definedName name="Z_F1215AA8_B223_4341_85DA_07CDA54E4815_.wvu.FilterData" localSheetId="0" hidden="1">'Dem1'!$A$20:$G$548</definedName>
    <definedName name="Z_F1215AA8_B223_4341_85DA_07CDA54E4815_.wvu.PrintArea" localSheetId="0" hidden="1">'Dem1'!$A$1:$G$548</definedName>
    <definedName name="Z_F1215AA8_B223_4341_85DA_07CDA54E4815_.wvu.PrintTitles" localSheetId="0" hidden="1">'Dem1'!$16:$19</definedName>
    <definedName name="Z_F1215AA8_B223_4341_85DA_07CDA54E4815_.wvu.Rows" localSheetId="0" hidden="1">'Dem1'!#REF!</definedName>
    <definedName name="Z_F8ADACC1_164E_11D6_B603_000021DAEEA2_.wvu.Cols" localSheetId="0" hidden="1">'Dem1'!#REF!</definedName>
    <definedName name="Z_F8ADACC1_164E_11D6_B603_000021DAEEA2_.wvu.FilterData" localSheetId="0" hidden="1">'Dem1'!$A$1:$G$120</definedName>
    <definedName name="Z_F8ADACC1_164E_11D6_B603_000021DAEEA2_.wvu.PrintTitles" localSheetId="0" hidden="1">'Dem1'!$16:$19</definedName>
  </definedNames>
  <calcPr calcId="124519"/>
  <customWorkbookViews>
    <customWorkbookView name="Administrator - Personal View" guid="{9F78B5A8-3734-4B3A-B983-D77210D9CF3A}" mergeInterval="0" personalView="1" maximized="1" windowWidth="1020" windowHeight="618" activeSheetId="1"/>
    <customWorkbookView name="swagat - Personal View" guid="{D696C36C-B04F-4EC7-8D98-CAB0ECD67E1B}" mergeInterval="0" personalView="1" maximized="1" xWindow="1" yWindow="1" windowWidth="1366" windowHeight="496" activeSheetId="1"/>
    <customWorkbookView name="damber - Personal View" guid="{75B5A34A-8DB6-4ACF-8A68-12B713FB009F}" mergeInterval="0" personalView="1" maximized="1" xWindow="4" yWindow="34" windowWidth="455" windowHeight="502" activeSheetId="1"/>
    <customWorkbookView name="Mahendra - Personal View" guid="{79D66C3F-CEA6-411B-84FD-B5529291B20A}" mergeInterval="0" personalView="1" maximized="1" xWindow="1" yWindow="1" windowWidth="1362" windowHeight="538" activeSheetId="1"/>
    <customWorkbookView name="aruni - Personal View" guid="{C53E5991-D6D8-4CAE-B4BC-940BDEA5DDD8}" mergeInterval="0" personalView="1" maximized="1" windowWidth="1276" windowHeight="495" activeSheetId="1"/>
    <customWorkbookView name="PC - Personal View" guid="{DE3727A6-DA2F-4D46-8AA0-0235ACDE6AFB}" mergeInterval="0" personalView="1" maximized="1" xWindow="1" yWindow="1" windowWidth="1152" windowHeight="597" activeSheetId="1"/>
    <customWorkbookView name="Manisha - Personal View" guid="{A70C513C-E676-47CF-B612-167A15FE912E}" mergeInterval="0" personalView="1" maximized="1" xWindow="1" yWindow="1" windowWidth="1024" windowHeight="506" activeSheetId="1"/>
    <customWorkbookView name="Arpana - Personal View" guid="{AFA347F0-C6A1-4A1F-BA38-B37FC71D710E}" mergeInterval="0" personalView="1" maximized="1" xWindow="1" yWindow="1" windowWidth="1440" windowHeight="628" activeSheetId="1"/>
    <customWorkbookView name="sonam - Personal View" guid="{F1215AA8-B223-4341-85DA-07CDA54E4815}" mergeInterval="0" personalView="1" maximized="1" xWindow="1" yWindow="1" windowWidth="1280" windowHeight="503" activeSheetId="1"/>
  </customWorkbookViews>
</workbook>
</file>

<file path=xl/calcChain.xml><?xml version="1.0" encoding="utf-8"?>
<calcChain xmlns="http://schemas.openxmlformats.org/spreadsheetml/2006/main">
  <c r="F346" i="1"/>
  <c r="F347" s="1"/>
  <c r="E346"/>
  <c r="E347" s="1"/>
  <c r="D346"/>
  <c r="D347" s="1"/>
  <c r="E417"/>
  <c r="D417"/>
  <c r="E381"/>
  <c r="D381"/>
  <c r="E215"/>
  <c r="F215"/>
  <c r="D215"/>
  <c r="F365"/>
  <c r="F338"/>
  <c r="F289"/>
  <c r="F287"/>
  <c r="F285"/>
  <c r="F124"/>
  <c r="F540"/>
  <c r="F505"/>
  <c r="F483"/>
  <c r="F472"/>
  <c r="F461"/>
  <c r="F187"/>
  <c r="F175"/>
  <c r="F163"/>
  <c r="F93"/>
  <c r="F69"/>
  <c r="F57"/>
  <c r="F40"/>
  <c r="F26"/>
  <c r="D540" l="1"/>
  <c r="D461"/>
  <c r="D505"/>
  <c r="D26"/>
  <c r="D89"/>
  <c r="E139"/>
  <c r="F139"/>
  <c r="D139"/>
  <c r="F436"/>
  <c r="F435"/>
  <c r="F434"/>
  <c r="F432"/>
  <c r="F430"/>
  <c r="F428"/>
  <c r="E439"/>
  <c r="D439"/>
  <c r="F411"/>
  <c r="F417" s="1"/>
  <c r="F400"/>
  <c r="F399"/>
  <c r="F394"/>
  <c r="E403"/>
  <c r="D403"/>
  <c r="F375"/>
  <c r="F381" s="1"/>
  <c r="F366"/>
  <c r="F288"/>
  <c r="F286"/>
  <c r="E293"/>
  <c r="D293"/>
  <c r="F143"/>
  <c r="F142"/>
  <c r="F132"/>
  <c r="F113"/>
  <c r="F101"/>
  <c r="F439" l="1"/>
  <c r="F403"/>
  <c r="F293"/>
  <c r="F542" l="1"/>
  <c r="F543" s="1"/>
  <c r="F544" s="1"/>
  <c r="F545" s="1"/>
  <c r="F546" s="1"/>
  <c r="E542"/>
  <c r="E543" s="1"/>
  <c r="E544" s="1"/>
  <c r="E545" s="1"/>
  <c r="E546" s="1"/>
  <c r="D542"/>
  <c r="D543" s="1"/>
  <c r="D544" s="1"/>
  <c r="D545" s="1"/>
  <c r="D546" s="1"/>
  <c r="F529"/>
  <c r="E529"/>
  <c r="D529"/>
  <c r="F524"/>
  <c r="E524"/>
  <c r="D524"/>
  <c r="F513"/>
  <c r="E513"/>
  <c r="D513"/>
  <c r="F502"/>
  <c r="E502"/>
  <c r="D502"/>
  <c r="F491"/>
  <c r="E491"/>
  <c r="D491"/>
  <c r="F480"/>
  <c r="E480"/>
  <c r="D480"/>
  <c r="F469"/>
  <c r="E469"/>
  <c r="D469"/>
  <c r="F453"/>
  <c r="E453"/>
  <c r="D453"/>
  <c r="F448"/>
  <c r="E448"/>
  <c r="D448"/>
  <c r="F422"/>
  <c r="E422"/>
  <c r="D422"/>
  <c r="F386"/>
  <c r="E386"/>
  <c r="D386"/>
  <c r="F367"/>
  <c r="F368" s="1"/>
  <c r="E367"/>
  <c r="E368" s="1"/>
  <c r="D367"/>
  <c r="D368" s="1"/>
  <c r="F360"/>
  <c r="F361" s="1"/>
  <c r="E360"/>
  <c r="E361" s="1"/>
  <c r="D360"/>
  <c r="D361" s="1"/>
  <c r="F353"/>
  <c r="F354" s="1"/>
  <c r="E353"/>
  <c r="E354" s="1"/>
  <c r="D353"/>
  <c r="D354" s="1"/>
  <c r="F340"/>
  <c r="E340"/>
  <c r="D340"/>
  <c r="F335"/>
  <c r="E335"/>
  <c r="D335"/>
  <c r="F330"/>
  <c r="E330"/>
  <c r="D330"/>
  <c r="F322"/>
  <c r="E322"/>
  <c r="D322"/>
  <c r="F317"/>
  <c r="E317"/>
  <c r="D317"/>
  <c r="F312"/>
  <c r="E312"/>
  <c r="D312"/>
  <c r="F307"/>
  <c r="E307"/>
  <c r="D307"/>
  <c r="F302"/>
  <c r="E302"/>
  <c r="D302"/>
  <c r="F280"/>
  <c r="E280"/>
  <c r="D280"/>
  <c r="F264"/>
  <c r="E264"/>
  <c r="D264"/>
  <c r="F260"/>
  <c r="E260"/>
  <c r="D260"/>
  <c r="F256"/>
  <c r="E256"/>
  <c r="D256"/>
  <c r="F252"/>
  <c r="E252"/>
  <c r="D252"/>
  <c r="F248"/>
  <c r="E248"/>
  <c r="D248"/>
  <c r="F237"/>
  <c r="E237"/>
  <c r="D237"/>
  <c r="F233"/>
  <c r="E233"/>
  <c r="D233"/>
  <c r="F229"/>
  <c r="E229"/>
  <c r="D229"/>
  <c r="F225"/>
  <c r="E225"/>
  <c r="D225"/>
  <c r="F221"/>
  <c r="E221"/>
  <c r="D221"/>
  <c r="F208"/>
  <c r="E208"/>
  <c r="D208"/>
  <c r="F196"/>
  <c r="E196"/>
  <c r="D196"/>
  <c r="F184"/>
  <c r="E184"/>
  <c r="D184"/>
  <c r="F172"/>
  <c r="E172"/>
  <c r="D172"/>
  <c r="F160"/>
  <c r="E160"/>
  <c r="D160"/>
  <c r="F144"/>
  <c r="E144"/>
  <c r="D144"/>
  <c r="F133"/>
  <c r="E133"/>
  <c r="D133"/>
  <c r="F126"/>
  <c r="F127" s="1"/>
  <c r="E126"/>
  <c r="E127" s="1"/>
  <c r="D126"/>
  <c r="D127" s="1"/>
  <c r="F118"/>
  <c r="E118"/>
  <c r="D118"/>
  <c r="F104"/>
  <c r="E104"/>
  <c r="D104"/>
  <c r="F90"/>
  <c r="E90"/>
  <c r="D90"/>
  <c r="F78"/>
  <c r="E78"/>
  <c r="D78"/>
  <c r="F66"/>
  <c r="E66"/>
  <c r="D66"/>
  <c r="F54"/>
  <c r="E54"/>
  <c r="D54"/>
  <c r="F42"/>
  <c r="E42"/>
  <c r="D42"/>
  <c r="F265" l="1"/>
  <c r="F294" s="1"/>
  <c r="F119"/>
  <c r="F120" s="1"/>
  <c r="D145"/>
  <c r="F145"/>
  <c r="D440"/>
  <c r="E530"/>
  <c r="E531" s="1"/>
  <c r="E532" s="1"/>
  <c r="D530"/>
  <c r="D531" s="1"/>
  <c r="D532" s="1"/>
  <c r="D119"/>
  <c r="D120" s="1"/>
  <c r="E145"/>
  <c r="E209"/>
  <c r="E210" s="1"/>
  <c r="D238"/>
  <c r="D239" s="1"/>
  <c r="D265"/>
  <c r="D294" s="1"/>
  <c r="E323"/>
  <c r="E341" s="1"/>
  <c r="D323"/>
  <c r="D341" s="1"/>
  <c r="E514"/>
  <c r="E515" s="1"/>
  <c r="E516" s="1"/>
  <c r="D514"/>
  <c r="D515" s="1"/>
  <c r="D516" s="1"/>
  <c r="E119"/>
  <c r="E120" s="1"/>
  <c r="D209"/>
  <c r="D210" s="1"/>
  <c r="E238"/>
  <c r="E239" s="1"/>
  <c r="E265"/>
  <c r="E294" s="1"/>
  <c r="D404"/>
  <c r="E454"/>
  <c r="D454"/>
  <c r="F238"/>
  <c r="F239" s="1"/>
  <c r="F404"/>
  <c r="F454"/>
  <c r="F530"/>
  <c r="F531" s="1"/>
  <c r="F532" s="1"/>
  <c r="F514"/>
  <c r="F515" s="1"/>
  <c r="F516" s="1"/>
  <c r="F440"/>
  <c r="F323"/>
  <c r="F341" s="1"/>
  <c r="F209"/>
  <c r="F210" s="1"/>
  <c r="E440"/>
  <c r="E404"/>
  <c r="D455" l="1"/>
  <c r="D533" s="1"/>
  <c r="D547" s="1"/>
  <c r="F455"/>
  <c r="F533" s="1"/>
  <c r="F547" s="1"/>
  <c r="E455"/>
  <c r="E533" s="1"/>
  <c r="E547" s="1"/>
  <c r="E13" l="1"/>
  <c r="D13" l="1"/>
  <c r="F13" l="1"/>
</calcChain>
</file>

<file path=xl/comments1.xml><?xml version="1.0" encoding="utf-8"?>
<comments xmlns="http://schemas.openxmlformats.org/spreadsheetml/2006/main">
  <authors>
    <author>LENOVO</author>
    <author>lenovo</author>
  </authors>
  <commentList>
    <comment ref="B373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81 to 90 in 23-24</t>
        </r>
      </text>
    </comment>
    <comment ref="B378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82 to 97 in 23-24</t>
        </r>
      </text>
    </comment>
    <comment ref="B379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83 to 98 in 23-24</t>
        </r>
      </text>
    </comment>
    <comment ref="B380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84 to 99 in 23-24</t>
        </r>
      </text>
    </comment>
    <comment ref="B409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81 to 90 in 23-24</t>
        </r>
      </text>
    </comment>
    <comment ref="B414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82 to 97 in 23-24</t>
        </r>
      </text>
    </comment>
    <comment ref="B415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83 to 98 in 23-24</t>
        </r>
      </text>
    </comment>
    <comment ref="B416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issued from 84 to 99 in 23-24</t>
        </r>
      </text>
    </comment>
    <comment ref="E468" authorId="1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one time Rs. 16.00 lakh for HM vehicle in 2019-20</t>
        </r>
      </text>
    </comment>
    <comment ref="F468" authorId="1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one time Rs. 16.00 lakh for HM vehicle in 2019-20</t>
        </r>
      </text>
    </comment>
  </commentList>
</comments>
</file>

<file path=xl/sharedStrings.xml><?xml version="1.0" encoding="utf-8"?>
<sst xmlns="http://schemas.openxmlformats.org/spreadsheetml/2006/main" count="973" uniqueCount="304">
  <si>
    <t>DEMAND  NO. 1</t>
  </si>
  <si>
    <t>Crop Husbandry</t>
  </si>
  <si>
    <t>Soil &amp; Water Conservation</t>
  </si>
  <si>
    <t>Other Agricultural Programmes</t>
  </si>
  <si>
    <t>Capital Outlay on Crop Husbandry</t>
  </si>
  <si>
    <t>Capital</t>
  </si>
  <si>
    <t>Voted</t>
  </si>
  <si>
    <t>Major /Sub-Major/Minor/Sub/Detailed Heads</t>
  </si>
  <si>
    <t>Total</t>
  </si>
  <si>
    <t>REVENUE SECTION</t>
  </si>
  <si>
    <t>M.H.</t>
  </si>
  <si>
    <t>Direction and Administration</t>
  </si>
  <si>
    <t>Agriculture Department</t>
  </si>
  <si>
    <t>Head Office Establishment</t>
  </si>
  <si>
    <t>01.44.01</t>
  </si>
  <si>
    <t>Salaries</t>
  </si>
  <si>
    <t>01.44.11</t>
  </si>
  <si>
    <t>01.44.13</t>
  </si>
  <si>
    <t>01.44.51</t>
  </si>
  <si>
    <t>01.45.01</t>
  </si>
  <si>
    <t>01.45.11</t>
  </si>
  <si>
    <t>01.45.13</t>
  </si>
  <si>
    <t>01.45.51</t>
  </si>
  <si>
    <t>01.46.01</t>
  </si>
  <si>
    <t>01.46.11</t>
  </si>
  <si>
    <t>01.46.13</t>
  </si>
  <si>
    <t>01.46.51</t>
  </si>
  <si>
    <t>01.47.01</t>
  </si>
  <si>
    <t>01.47.11</t>
  </si>
  <si>
    <t>01.47.13</t>
  </si>
  <si>
    <t>01.47.51</t>
  </si>
  <si>
    <t>01.48.01</t>
  </si>
  <si>
    <t>01.48.11</t>
  </si>
  <si>
    <t>01.48.13</t>
  </si>
  <si>
    <t>01.48.51</t>
  </si>
  <si>
    <t>Seeds</t>
  </si>
  <si>
    <t>Establishment</t>
  </si>
  <si>
    <t>60.00.11</t>
  </si>
  <si>
    <t>60.00.13</t>
  </si>
  <si>
    <t>Other Expenditure</t>
  </si>
  <si>
    <t>Agricultural Farms</t>
  </si>
  <si>
    <t>01.44.02</t>
  </si>
  <si>
    <t>Wages</t>
  </si>
  <si>
    <t>Office Expenses</t>
  </si>
  <si>
    <t>01.44.27</t>
  </si>
  <si>
    <t>Motor Vehicles</t>
  </si>
  <si>
    <t>Manures and Fertilizers</t>
  </si>
  <si>
    <t>Agriculture Input Scheme</t>
  </si>
  <si>
    <t>62.44.11</t>
  </si>
  <si>
    <t>62.44.13</t>
  </si>
  <si>
    <t>62.45.14</t>
  </si>
  <si>
    <t>62.46.14</t>
  </si>
  <si>
    <t>62.47.14</t>
  </si>
  <si>
    <t>62.48.14</t>
  </si>
  <si>
    <t>Plant Protection</t>
  </si>
  <si>
    <t>Agricultural Engineering</t>
  </si>
  <si>
    <t>00.00.74</t>
  </si>
  <si>
    <t>Soil and Water Conservation</t>
  </si>
  <si>
    <t>Others</t>
  </si>
  <si>
    <t>CAPITAL SECTION</t>
  </si>
  <si>
    <t>01.44.72</t>
  </si>
  <si>
    <t>II. Details of the estimates and the heads under which this grant will be accounted for:</t>
  </si>
  <si>
    <t>Extension and Farmers' Training</t>
  </si>
  <si>
    <t>C - Economic Services (a) Agriculture and Allied Activities</t>
  </si>
  <si>
    <t>(a) Capital Account on Agriculture and Allied Activities</t>
  </si>
  <si>
    <t>Revenue</t>
  </si>
  <si>
    <t>(In Thousands of Rupees)</t>
  </si>
  <si>
    <t>National Oilseed and Oil Palm Mission</t>
  </si>
  <si>
    <t>National Mission on Agriculture Extension and Technology</t>
  </si>
  <si>
    <t>05.00.85</t>
  </si>
  <si>
    <t>01.00.81</t>
  </si>
  <si>
    <t xml:space="preserve">National Food Security Mission (NFSM) </t>
  </si>
  <si>
    <t>03.00.81</t>
  </si>
  <si>
    <t>03.00.83</t>
  </si>
  <si>
    <t>04.00.78</t>
  </si>
  <si>
    <t>C - Capital Account of Economic Services</t>
  </si>
  <si>
    <t>03.00.85</t>
  </si>
  <si>
    <t>03.00.86</t>
  </si>
  <si>
    <t>05.00.90</t>
  </si>
  <si>
    <t>03.00.87</t>
  </si>
  <si>
    <t>Rec</t>
  </si>
  <si>
    <t>03.00.88</t>
  </si>
  <si>
    <t>02.00.90</t>
  </si>
  <si>
    <t>04.00.79</t>
  </si>
  <si>
    <t>03.00.89</t>
  </si>
  <si>
    <t>Rainfed Area Development (State Share)</t>
  </si>
  <si>
    <t>03.00.90</t>
  </si>
  <si>
    <t>Soil Health Management  (State Share)</t>
  </si>
  <si>
    <t>03.00.91</t>
  </si>
  <si>
    <t>Soil Health Card Scheme (State Share)</t>
  </si>
  <si>
    <t>03.00.92</t>
  </si>
  <si>
    <t>03.00.93</t>
  </si>
  <si>
    <t>03.00.94</t>
  </si>
  <si>
    <t>Pradhan Mantri Krishi Sinchayee Yojana (PMKSY) (State Share)</t>
  </si>
  <si>
    <t>05.00.91</t>
  </si>
  <si>
    <t>05.00.92</t>
  </si>
  <si>
    <t>01.00.82</t>
  </si>
  <si>
    <t>02.00.91</t>
  </si>
  <si>
    <t>Rastriya Krishi Vikash Yojana (State Share)</t>
  </si>
  <si>
    <t>Soil Health Management (Central Share)</t>
  </si>
  <si>
    <t>Soil Health Card Scheme (Central Share)</t>
  </si>
  <si>
    <t>Mini Mission I on Oil Seeds (State Share)</t>
  </si>
  <si>
    <t>Support to State Extension Programmes for Extension Reform Schemes (SAMETI) (State Share)</t>
  </si>
  <si>
    <t>Paramparagat Krishi Vikash Yojana (Central Share)</t>
  </si>
  <si>
    <t>Crop Husbandry, 00.911- Recoveries of overpayment</t>
  </si>
  <si>
    <t>00.001</t>
  </si>
  <si>
    <t>00.103</t>
  </si>
  <si>
    <t>00.104</t>
  </si>
  <si>
    <t>00.105</t>
  </si>
  <si>
    <t>00.107</t>
  </si>
  <si>
    <t>00.109</t>
  </si>
  <si>
    <t>00.113</t>
  </si>
  <si>
    <t>00.800</t>
  </si>
  <si>
    <t>60.800</t>
  </si>
  <si>
    <t>National e-Governance Plan- Agriculture
(State Share)</t>
  </si>
  <si>
    <t>Pradhan Mantri Krishi Sinchayee Yojana (PMKSY)
(Central Share)</t>
  </si>
  <si>
    <t>National Food Security Mission (NFSM) 
(Central Share)</t>
  </si>
  <si>
    <t>National Food Security Mission (NFSM) 
(State Share)</t>
  </si>
  <si>
    <t>04</t>
  </si>
  <si>
    <t>01</t>
  </si>
  <si>
    <t>03</t>
  </si>
  <si>
    <t>05</t>
  </si>
  <si>
    <t>02</t>
  </si>
  <si>
    <t>Actuals</t>
  </si>
  <si>
    <t xml:space="preserve"> Revised 
Estimate</t>
  </si>
  <si>
    <t>Budget 
Estimate</t>
  </si>
  <si>
    <t>Soil and Water Conservation, 00.911-Recoveries of overpayment</t>
  </si>
  <si>
    <t>Sub-mission on Seeds and Planting Materials(SMSP)-Central Share</t>
  </si>
  <si>
    <t>Organic Farming</t>
  </si>
  <si>
    <t>65.00.81</t>
  </si>
  <si>
    <t>Sikkim Organic Mission</t>
  </si>
  <si>
    <t>Agriculture Development &amp; Farmers' Welfare Board</t>
  </si>
  <si>
    <t>Mini Mission I on Oil Seeds 
(Central Share)</t>
  </si>
  <si>
    <t>2022-23</t>
  </si>
  <si>
    <t>Rainfed Area Development (Central Share)</t>
  </si>
  <si>
    <t>National e-Governance Plan- Agriculture (Central Share)</t>
  </si>
  <si>
    <t>Gangtok District</t>
  </si>
  <si>
    <t>Gyalshing District</t>
  </si>
  <si>
    <t>Mangan District</t>
  </si>
  <si>
    <t>Namchi District</t>
  </si>
  <si>
    <t>01.49.01</t>
  </si>
  <si>
    <t>01.49.11</t>
  </si>
  <si>
    <t>01.49.13</t>
  </si>
  <si>
    <t>01.49.51</t>
  </si>
  <si>
    <t>Pakyong District</t>
  </si>
  <si>
    <t>Soreng District</t>
  </si>
  <si>
    <t>01.50.01</t>
  </si>
  <si>
    <t>01.50.11</t>
  </si>
  <si>
    <t>01.50.13</t>
  </si>
  <si>
    <t>01.50.51</t>
  </si>
  <si>
    <t>01.44.77</t>
  </si>
  <si>
    <t>Land Compensation</t>
  </si>
  <si>
    <t>Rastriya Krishi Vikash Yojana (Central Share)</t>
  </si>
  <si>
    <t>2023-24</t>
  </si>
  <si>
    <t>00.102</t>
  </si>
  <si>
    <t>Food grain crops</t>
  </si>
  <si>
    <t>Rashtriya Krishi Vikash Yojana</t>
  </si>
  <si>
    <t>Pradhan Mantri Krishi Sinchayee Yojana (PMKSY) (Central Share)</t>
  </si>
  <si>
    <t>00.789</t>
  </si>
  <si>
    <t>Special Component Plan for Scheduled Castes</t>
  </si>
  <si>
    <t>00.796</t>
  </si>
  <si>
    <t>Tribal Area Sub-plan</t>
  </si>
  <si>
    <t>06</t>
  </si>
  <si>
    <t>Krishonnati Yojana</t>
  </si>
  <si>
    <t>06.00.83</t>
  </si>
  <si>
    <t>06.00.84</t>
  </si>
  <si>
    <t>Support to State Extension Programmes for Extension Reform Schemes (SAMETI) (Central Share)</t>
  </si>
  <si>
    <t>07</t>
  </si>
  <si>
    <t>Food and Nutrition Security</t>
  </si>
  <si>
    <t>07.00.87</t>
  </si>
  <si>
    <t>07.00.88</t>
  </si>
  <si>
    <t>06.00.91</t>
  </si>
  <si>
    <t>06.00.92</t>
  </si>
  <si>
    <t>08</t>
  </si>
  <si>
    <t>08.00.81</t>
  </si>
  <si>
    <t>08.00.82</t>
  </si>
  <si>
    <t>08.00.85</t>
  </si>
  <si>
    <t>08.00.86</t>
  </si>
  <si>
    <t>08.00.90</t>
  </si>
  <si>
    <t>08.00.89</t>
  </si>
  <si>
    <t>08.00.93</t>
  </si>
  <si>
    <t>08.00.94</t>
  </si>
  <si>
    <t>00.114</t>
  </si>
  <si>
    <t>Development of Oil Seeds</t>
  </si>
  <si>
    <t>06.00.95</t>
  </si>
  <si>
    <t>08.00.97</t>
  </si>
  <si>
    <t>08.00.98</t>
  </si>
  <si>
    <t>01.44.07</t>
  </si>
  <si>
    <t>Allowances</t>
  </si>
  <si>
    <t>01.44.08</t>
  </si>
  <si>
    <t>Leave Travel Concession</t>
  </si>
  <si>
    <t>01.44.06</t>
  </si>
  <si>
    <t>Medical Treatment</t>
  </si>
  <si>
    <t>01.44.09</t>
  </si>
  <si>
    <t>Training Expenses</t>
  </si>
  <si>
    <t>01.44.28</t>
  </si>
  <si>
    <t>Professional Services</t>
  </si>
  <si>
    <t>Minor Civil and Electrical Works</t>
  </si>
  <si>
    <t>Domestic Travel Expenses</t>
  </si>
  <si>
    <t>01.44.12</t>
  </si>
  <si>
    <t>Foreign Travel Expenses</t>
  </si>
  <si>
    <t>Rent, Rates and Taxes for Land and Buildings</t>
  </si>
  <si>
    <t>01.44.16</t>
  </si>
  <si>
    <t>Printing and Publications</t>
  </si>
  <si>
    <t>01.44.24</t>
  </si>
  <si>
    <t>Fuel and Lubricants</t>
  </si>
  <si>
    <t>01.45.06</t>
  </si>
  <si>
    <t>01.45.07</t>
  </si>
  <si>
    <t>01.45.08</t>
  </si>
  <si>
    <t>01.45.24</t>
  </si>
  <si>
    <t>01.46.06</t>
  </si>
  <si>
    <t>01.46.07</t>
  </si>
  <si>
    <t>01.46.08</t>
  </si>
  <si>
    <t>01.46.24</t>
  </si>
  <si>
    <t>01.47.06</t>
  </si>
  <si>
    <t>01.47.07</t>
  </si>
  <si>
    <t>01.47.08</t>
  </si>
  <si>
    <t>01.47.24</t>
  </si>
  <si>
    <t>01.48.06</t>
  </si>
  <si>
    <t>01.48.07</t>
  </si>
  <si>
    <t>01.48.08</t>
  </si>
  <si>
    <t>01.48.24</t>
  </si>
  <si>
    <t>01.49.06</t>
  </si>
  <si>
    <t>01.49.07</t>
  </si>
  <si>
    <t>01.49.08</t>
  </si>
  <si>
    <t>01.49.24</t>
  </si>
  <si>
    <t>01.50.06</t>
  </si>
  <si>
    <t>01.50.07</t>
  </si>
  <si>
    <t>01.50.08</t>
  </si>
  <si>
    <t>01.50.24</t>
  </si>
  <si>
    <t>08.00.79</t>
  </si>
  <si>
    <t>08.00.80</t>
  </si>
  <si>
    <t>National Mission on Management of Soil Health and Fertility (Central Share)</t>
  </si>
  <si>
    <t>National Mission on Management of Soil Health and Fertility (State Share)</t>
  </si>
  <si>
    <t>06.00.81</t>
  </si>
  <si>
    <t>06.00.82</t>
  </si>
  <si>
    <t>00.131</t>
  </si>
  <si>
    <t>Techonological Advancement</t>
  </si>
  <si>
    <t>National e-Governance Plan - Agriculture (Central Share)</t>
  </si>
  <si>
    <t>National e-Governance Plan - Agriculture (State Share)</t>
  </si>
  <si>
    <t>01.44.18</t>
  </si>
  <si>
    <t>Rent for others</t>
  </si>
  <si>
    <t>64.00.31</t>
  </si>
  <si>
    <t>01.44.14</t>
  </si>
  <si>
    <t>Rent, Rates and Taxes for land and Buildings</t>
  </si>
  <si>
    <t>64.00.36</t>
  </si>
  <si>
    <t>Grant in Aid Salaries</t>
  </si>
  <si>
    <t>Grant in Aid General</t>
  </si>
  <si>
    <t>01.44.49</t>
  </si>
  <si>
    <t>Other Revenue Expenditure</t>
  </si>
  <si>
    <t>65.00.31</t>
  </si>
  <si>
    <t>Buildings and Structures</t>
  </si>
  <si>
    <t>Paramparagat Krishi Vikash Yojana (State Share)</t>
  </si>
  <si>
    <t>Mini Mission I on Oil Seeds (Central Share)</t>
  </si>
  <si>
    <t>National Mission on Sustainable Agriculture</t>
  </si>
  <si>
    <t>National Mission on Sustainable  Agriculture</t>
  </si>
  <si>
    <t>I. Estimate of the amount required in the year ending 31st March, 2025 to defray the charges in respect of Agriculture</t>
  </si>
  <si>
    <t>01.44.29</t>
  </si>
  <si>
    <t>Repair and Maintenance</t>
  </si>
  <si>
    <t>01.45.29</t>
  </si>
  <si>
    <t>01.46.29</t>
  </si>
  <si>
    <t>01.47.29</t>
  </si>
  <si>
    <t>01.48.29</t>
  </si>
  <si>
    <t>01.49.02</t>
  </si>
  <si>
    <t>01.49.14</t>
  </si>
  <si>
    <t>01.49.29</t>
  </si>
  <si>
    <t>01.50.02</t>
  </si>
  <si>
    <t>01.50.14</t>
  </si>
  <si>
    <t>01.50.29</t>
  </si>
  <si>
    <t>06.00.96</t>
  </si>
  <si>
    <t>Sub-mission on Seeds and Planting Materials(SMSP)- State Share</t>
  </si>
  <si>
    <t>Sub-mission on Seeds and Planting Materials(SMSP)-State Share</t>
  </si>
  <si>
    <t>01.45.02</t>
  </si>
  <si>
    <t>01.46.02</t>
  </si>
  <si>
    <t>01.47.02</t>
  </si>
  <si>
    <t>01.48.02</t>
  </si>
  <si>
    <t>08.00.77</t>
  </si>
  <si>
    <t>Agro Forestry (Central Share)</t>
  </si>
  <si>
    <t>08.00.78</t>
  </si>
  <si>
    <t>Agro Forestry (State Share)</t>
  </si>
  <si>
    <t>06.00.97</t>
  </si>
  <si>
    <t>Strengthening of Seed Quality Control (100% CSS)</t>
  </si>
  <si>
    <t>06.00.98</t>
  </si>
  <si>
    <t>06.00.99</t>
  </si>
  <si>
    <t>06.00.90</t>
  </si>
  <si>
    <t>06.00.51</t>
  </si>
  <si>
    <t>Mission Organic Value Chain Development for NER (Central Share)</t>
  </si>
  <si>
    <t>06.00.89</t>
  </si>
  <si>
    <t>00.110</t>
  </si>
  <si>
    <t>Crop Insurance</t>
  </si>
  <si>
    <t>Pradhan Mantri Fasal Bima Yojana</t>
  </si>
  <si>
    <t>70.00.80</t>
  </si>
  <si>
    <t>Pradhan Mantri Fasal Bima Yojana (State Share)</t>
  </si>
  <si>
    <t>Sub-Mission on Agriculture Mechanization
 (Central Share)</t>
  </si>
  <si>
    <t>Sub-Mission on Agriculture Mechanization 
(State Share)</t>
  </si>
  <si>
    <t xml:space="preserve"> AGRICULTURE</t>
  </si>
  <si>
    <t>Sub-Mission on Agriculture Mechanization 
(Central Share)</t>
  </si>
  <si>
    <t>Sub-Mission on Agriculture Mechanization
 (State Share)</t>
  </si>
  <si>
    <t>National e-Governance Plan-Agriculture (State Share)</t>
  </si>
  <si>
    <t>Sub-mission on Seeds and Planting Materials(SMSP)-(Central Share)</t>
  </si>
  <si>
    <t>National e-Governance Plan-Agriculture(State Share)</t>
  </si>
  <si>
    <t>National e-Governance Plan-Agriculture 
(Central Share)</t>
  </si>
  <si>
    <t>Sub-mission on Seeds and Planting Materials(SMSP)-(State Share)</t>
  </si>
  <si>
    <t>2024-25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</si>
</sst>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01">
    <xf numFmtId="0" fontId="0" fillId="0" borderId="0" xfId="0"/>
    <xf numFmtId="0" fontId="4" fillId="0" borderId="0" xfId="5" applyFont="1" applyFill="1" applyBorder="1" applyAlignment="1" applyProtection="1">
      <alignment horizontal="left"/>
    </xf>
    <xf numFmtId="0" fontId="4" fillId="0" borderId="0" xfId="5" applyFont="1" applyFill="1" applyBorder="1" applyAlignment="1" applyProtection="1">
      <alignment horizontal="center"/>
    </xf>
    <xf numFmtId="0" fontId="3" fillId="0" borderId="0" xfId="5" applyNumberFormat="1" applyFont="1" applyFill="1" applyProtection="1"/>
    <xf numFmtId="0" fontId="3" fillId="0" borderId="0" xfId="5" applyFont="1" applyFill="1" applyProtection="1"/>
    <xf numFmtId="0" fontId="3" fillId="0" borderId="0" xfId="5" applyFont="1" applyFill="1" applyAlignment="1" applyProtection="1">
      <alignment horizontal="left" vertical="top" wrapText="1"/>
    </xf>
    <xf numFmtId="0" fontId="3" fillId="0" borderId="0" xfId="5" applyFont="1" applyFill="1" applyAlignment="1" applyProtection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left"/>
    </xf>
    <xf numFmtId="0" fontId="3" fillId="0" borderId="0" xfId="5" applyFont="1" applyFill="1" applyBorder="1" applyProtection="1"/>
    <xf numFmtId="0" fontId="3" fillId="0" borderId="0" xfId="5" applyNumberFormat="1" applyFont="1" applyFill="1" applyBorder="1" applyProtection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left"/>
    </xf>
    <xf numFmtId="0" fontId="4" fillId="0" borderId="0" xfId="5" applyNumberFormat="1" applyFont="1" applyFill="1" applyBorder="1" applyProtection="1"/>
    <xf numFmtId="0" fontId="4" fillId="0" borderId="0" xfId="5" applyNumberFormat="1" applyFont="1" applyFill="1" applyBorder="1" applyAlignment="1" applyProtection="1">
      <alignment horizontal="right"/>
    </xf>
    <xf numFmtId="0" fontId="3" fillId="0" borderId="0" xfId="5" applyFont="1" applyFill="1" applyAlignment="1" applyProtection="1">
      <alignment horizontal="left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Protection="1"/>
    <xf numFmtId="0" fontId="6" fillId="0" borderId="1" xfId="4" applyNumberFormat="1" applyFont="1" applyFill="1" applyBorder="1" applyAlignment="1" applyProtection="1">
      <alignment horizontal="right" vertical="top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 vertical="top" wrapText="1"/>
    </xf>
    <xf numFmtId="0" fontId="4" fillId="0" borderId="0" xfId="5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center"/>
    </xf>
    <xf numFmtId="0" fontId="4" fillId="0" borderId="0" xfId="5" applyNumberFormat="1" applyFont="1" applyFill="1" applyBorder="1" applyAlignment="1" applyProtection="1">
      <alignment horizontal="right" vertical="top" wrapText="1"/>
    </xf>
    <xf numFmtId="0" fontId="4" fillId="0" borderId="0" xfId="5" applyNumberFormat="1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5" applyNumberFormat="1" applyFont="1" applyFill="1" applyBorder="1" applyAlignment="1" applyProtection="1">
      <alignment horizontal="left" vertical="center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1" xfId="5" applyNumberFormat="1" applyFont="1" applyFill="1" applyBorder="1" applyAlignment="1" applyProtection="1">
      <alignment horizontal="left" vertical="top" wrapText="1"/>
    </xf>
    <xf numFmtId="0" fontId="3" fillId="0" borderId="1" xfId="5" applyNumberFormat="1" applyFont="1" applyFill="1" applyBorder="1" applyAlignment="1" applyProtection="1">
      <alignment horizontal="right" vertical="top" wrapText="1"/>
    </xf>
    <xf numFmtId="49" fontId="3" fillId="0" borderId="0" xfId="5" applyNumberFormat="1" applyFont="1" applyFill="1" applyBorder="1" applyAlignment="1" applyProtection="1">
      <alignment horizontal="right" vertical="top" wrapText="1"/>
    </xf>
    <xf numFmtId="0" fontId="4" fillId="0" borderId="1" xfId="5" applyNumberFormat="1" applyFont="1" applyFill="1" applyBorder="1" applyAlignment="1" applyProtection="1">
      <alignment horizontal="right" vertical="top" wrapText="1"/>
    </xf>
    <xf numFmtId="0" fontId="4" fillId="0" borderId="1" xfId="5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left" vertical="center" wrapText="1"/>
    </xf>
    <xf numFmtId="0" fontId="3" fillId="0" borderId="0" xfId="5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vertical="top"/>
    </xf>
    <xf numFmtId="0" fontId="3" fillId="0" borderId="0" xfId="3" applyNumberFormat="1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 vertical="top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3" xfId="5" applyNumberFormat="1" applyFont="1" applyFill="1" applyBorder="1" applyAlignment="1" applyProtection="1">
      <alignment horizontal="left" vertical="top" wrapText="1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4" fillId="0" borderId="3" xfId="5" applyNumberFormat="1" applyFont="1" applyFill="1" applyBorder="1" applyAlignment="1" applyProtection="1">
      <alignment horizontal="left" vertical="top" wrapText="1"/>
    </xf>
    <xf numFmtId="0" fontId="3" fillId="0" borderId="3" xfId="5" applyNumberFormat="1" applyFont="1" applyFill="1" applyBorder="1" applyAlignment="1" applyProtection="1">
      <alignment horizontal="right"/>
    </xf>
    <xf numFmtId="1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wrapText="1"/>
    </xf>
    <xf numFmtId="43" fontId="3" fillId="0" borderId="0" xfId="1" applyFont="1" applyFill="1" applyBorder="1" applyProtection="1"/>
    <xf numFmtId="0" fontId="3" fillId="0" borderId="0" xfId="5" applyFont="1" applyFill="1" applyAlignment="1" applyProtection="1">
      <alignment horizontal="left" wrapText="1"/>
    </xf>
    <xf numFmtId="49" fontId="4" fillId="0" borderId="0" xfId="5" applyNumberFormat="1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right" vertical="top"/>
    </xf>
    <xf numFmtId="0" fontId="3" fillId="0" borderId="0" xfId="5" applyNumberFormat="1" applyFont="1" applyFill="1" applyBorder="1" applyAlignment="1" applyProtection="1">
      <alignment horizontal="left" vertical="top"/>
    </xf>
    <xf numFmtId="0" fontId="3" fillId="0" borderId="2" xfId="1" applyNumberFormat="1" applyFont="1" applyFill="1" applyBorder="1" applyAlignment="1" applyProtection="1">
      <alignment horizontal="right" wrapText="1"/>
    </xf>
    <xf numFmtId="49" fontId="4" fillId="0" borderId="0" xfId="5" applyNumberFormat="1" applyFont="1" applyFill="1" applyBorder="1" applyAlignment="1" applyProtection="1">
      <alignment horizontal="right" vertical="center" wrapText="1"/>
    </xf>
    <xf numFmtId="0" fontId="3" fillId="0" borderId="3" xfId="5" applyNumberFormat="1" applyFont="1" applyFill="1" applyBorder="1" applyAlignment="1" applyProtection="1">
      <alignment horizontal="right" vertical="center"/>
    </xf>
    <xf numFmtId="0" fontId="3" fillId="0" borderId="0" xfId="5" applyNumberFormat="1" applyFont="1" applyFill="1" applyBorder="1" applyAlignment="1" applyProtection="1">
      <alignment horizontal="right" vertical="center" wrapText="1"/>
    </xf>
    <xf numFmtId="0" fontId="3" fillId="0" borderId="0" xfId="3" applyNumberFormat="1" applyFont="1" applyFill="1" applyBorder="1" applyAlignment="1" applyProtection="1">
      <alignment horizontal="right" vertical="top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4" applyFont="1" applyFill="1" applyBorder="1" applyAlignment="1" applyProtection="1"/>
    <xf numFmtId="0" fontId="3" fillId="0" borderId="2" xfId="4" applyNumberFormat="1" applyFont="1" applyFill="1" applyBorder="1" applyAlignment="1" applyProtection="1">
      <alignment horizontal="right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 vertical="center" wrapText="1"/>
    </xf>
    <xf numFmtId="0" fontId="3" fillId="0" borderId="0" xfId="5" applyFont="1" applyFill="1" applyAlignment="1" applyProtection="1">
      <alignment horizontal="right"/>
    </xf>
    <xf numFmtId="0" fontId="3" fillId="0" borderId="0" xfId="5" applyNumberFormat="1" applyFont="1" applyFill="1" applyAlignment="1" applyProtection="1">
      <alignment horizontal="right"/>
    </xf>
    <xf numFmtId="49" fontId="3" fillId="0" borderId="1" xfId="5" applyNumberFormat="1" applyFont="1" applyFill="1" applyBorder="1" applyAlignment="1" applyProtection="1">
      <alignment horizontal="right" vertical="top" wrapText="1"/>
    </xf>
    <xf numFmtId="0" fontId="3" fillId="0" borderId="1" xfId="5" applyNumberFormat="1" applyFont="1" applyFill="1" applyBorder="1" applyAlignment="1" applyProtection="1">
      <alignment horizontal="left" vertical="center" wrapText="1"/>
    </xf>
    <xf numFmtId="0" fontId="4" fillId="0" borderId="0" xfId="5" applyFont="1" applyFill="1" applyAlignment="1" applyProtection="1">
      <alignment horizontal="left" vertical="top" wrapText="1"/>
    </xf>
    <xf numFmtId="0" fontId="4" fillId="0" borderId="0" xfId="5" applyFont="1" applyFill="1" applyAlignment="1" applyProtection="1">
      <alignment horizontal="right" vertical="top" wrapText="1"/>
    </xf>
    <xf numFmtId="0" fontId="4" fillId="0" borderId="0" xfId="5" applyNumberFormat="1" applyFont="1" applyFill="1" applyProtection="1"/>
    <xf numFmtId="0" fontId="4" fillId="0" borderId="0" xfId="5" applyFont="1" applyFill="1" applyBorder="1" applyProtection="1"/>
    <xf numFmtId="0" fontId="3" fillId="0" borderId="0" xfId="1" applyNumberFormat="1" applyFont="1" applyFill="1" applyAlignment="1" applyProtection="1">
      <alignment horizontal="right"/>
    </xf>
    <xf numFmtId="1" fontId="4" fillId="0" borderId="0" xfId="5" applyNumberFormat="1" applyFont="1" applyFill="1" applyBorder="1" applyAlignment="1" applyProtection="1">
      <alignment horizontal="center"/>
    </xf>
    <xf numFmtId="0" fontId="3" fillId="0" borderId="0" xfId="4" applyFont="1" applyFill="1" applyBorder="1" applyAlignment="1" applyProtection="1"/>
    <xf numFmtId="0" fontId="1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Protection="1"/>
    <xf numFmtId="0" fontId="4" fillId="0" borderId="0" xfId="5" applyFont="1" applyFill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5" applyFont="1" applyFill="1" applyAlignment="1" applyProtection="1">
      <alignment horizontal="right"/>
    </xf>
    <xf numFmtId="0" fontId="4" fillId="0" borderId="0" xfId="5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43" fontId="3" fillId="0" borderId="0" xfId="5" applyNumberFormat="1" applyFont="1" applyFill="1" applyAlignment="1" applyProtection="1">
      <alignment horizontal="right"/>
    </xf>
    <xf numFmtId="43" fontId="4" fillId="0" borderId="0" xfId="1" applyFont="1" applyFill="1" applyBorder="1" applyAlignment="1" applyProtection="1">
      <alignment horizontal="center"/>
    </xf>
    <xf numFmtId="0" fontId="3" fillId="0" borderId="0" xfId="1" applyNumberFormat="1" applyFont="1" applyFill="1" applyAlignment="1" applyProtection="1">
      <alignment horizontal="right" wrapText="1"/>
    </xf>
    <xf numFmtId="1" fontId="3" fillId="0" borderId="0" xfId="5" applyNumberFormat="1" applyFont="1" applyFill="1" applyBorder="1" applyAlignment="1" applyProtection="1">
      <alignment vertical="top" wrapText="1"/>
    </xf>
    <xf numFmtId="1" fontId="5" fillId="0" borderId="0" xfId="5" applyNumberFormat="1" applyFont="1" applyFill="1" applyBorder="1" applyAlignment="1" applyProtection="1">
      <alignment vertical="center"/>
    </xf>
    <xf numFmtId="1" fontId="4" fillId="0" borderId="0" xfId="5" applyNumberFormat="1" applyFont="1" applyFill="1" applyAlignment="1" applyProtection="1">
      <alignment horizontal="right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2" xfId="4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horizontal="right" vertical="top"/>
    </xf>
    <xf numFmtId="0" fontId="4" fillId="0" borderId="0" xfId="5" applyNumberFormat="1" applyFont="1" applyFill="1" applyBorder="1" applyAlignment="1" applyProtection="1">
      <alignment horizontal="center"/>
    </xf>
    <xf numFmtId="0" fontId="4" fillId="0" borderId="0" xfId="5" applyNumberFormat="1" applyFont="1" applyFill="1" applyBorder="1" applyAlignment="1" applyProtection="1">
      <alignment horizontal="center"/>
    </xf>
  </cellXfs>
  <cellStyles count="6">
    <cellStyle name="Comma" xfId="1" builtinId="3"/>
    <cellStyle name="Comma 10" xfId="2"/>
    <cellStyle name="Normal" xfId="0" builtinId="0"/>
    <cellStyle name="Normal_BUDGET FOR 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66"/>
      <color rgb="FFF9138B"/>
      <color rgb="FF33CCFF"/>
      <color rgb="FFFFCCFF"/>
      <color rgb="FFFF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42">
    <tabColor rgb="FFFF0000"/>
  </sheetPr>
  <dimension ref="A1:G584"/>
  <sheetViews>
    <sheetView tabSelected="1" view="pageBreakPreview" zoomScale="130" zoomScaleNormal="115" zoomScaleSheetLayoutView="130" workbookViewId="0">
      <selection activeCell="N11" sqref="N11"/>
    </sheetView>
  </sheetViews>
  <sheetFormatPr defaultColWidth="9.140625" defaultRowHeight="12.75"/>
  <cols>
    <col min="1" max="1" width="5.85546875" style="5" customWidth="1"/>
    <col min="2" max="2" width="8.140625" style="6" customWidth="1"/>
    <col min="3" max="3" width="40.7109375" style="16" customWidth="1"/>
    <col min="4" max="4" width="10.7109375" style="3" customWidth="1"/>
    <col min="5" max="5" width="10.7109375" style="4" customWidth="1"/>
    <col min="6" max="7" width="10.7109375" style="3" customWidth="1"/>
    <col min="8" max="16384" width="9.140625" style="9"/>
  </cols>
  <sheetData>
    <row r="1" spans="1:7" ht="13.5" customHeight="1">
      <c r="A1" s="100" t="s">
        <v>0</v>
      </c>
      <c r="B1" s="100"/>
      <c r="C1" s="100"/>
      <c r="D1" s="100"/>
      <c r="E1" s="100"/>
      <c r="F1" s="100"/>
      <c r="G1" s="100"/>
    </row>
    <row r="2" spans="1:7">
      <c r="A2" s="100" t="s">
        <v>295</v>
      </c>
      <c r="B2" s="100"/>
      <c r="C2" s="100"/>
      <c r="D2" s="100"/>
      <c r="E2" s="100"/>
      <c r="F2" s="100"/>
      <c r="G2" s="100"/>
    </row>
    <row r="3" spans="1:7">
      <c r="A3" s="1"/>
      <c r="B3" s="56"/>
      <c r="C3" s="99"/>
      <c r="D3" s="2"/>
      <c r="E3" s="99"/>
      <c r="G3" s="99"/>
    </row>
    <row r="4" spans="1:7" ht="13.9" customHeight="1">
      <c r="C4" s="7" t="s">
        <v>63</v>
      </c>
      <c r="D4" s="99">
        <v>2401</v>
      </c>
      <c r="E4" s="8" t="s">
        <v>1</v>
      </c>
      <c r="F4" s="9"/>
      <c r="G4" s="10"/>
    </row>
    <row r="5" spans="1:7" ht="13.9" customHeight="1">
      <c r="A5" s="11"/>
      <c r="B5" s="12"/>
      <c r="C5" s="10"/>
      <c r="D5" s="99">
        <v>2402</v>
      </c>
      <c r="E5" s="8" t="s">
        <v>2</v>
      </c>
      <c r="F5" s="9"/>
      <c r="G5" s="10"/>
    </row>
    <row r="6" spans="1:7" ht="13.9" customHeight="1">
      <c r="A6" s="11"/>
      <c r="B6" s="12"/>
      <c r="C6" s="13"/>
      <c r="D6" s="99">
        <v>2435</v>
      </c>
      <c r="E6" s="13" t="s">
        <v>3</v>
      </c>
      <c r="F6" s="10"/>
      <c r="G6" s="13"/>
    </row>
    <row r="7" spans="1:7" ht="13.9" customHeight="1">
      <c r="A7" s="11"/>
      <c r="B7" s="43"/>
      <c r="C7" s="7" t="s">
        <v>75</v>
      </c>
      <c r="F7" s="10"/>
      <c r="G7" s="13"/>
    </row>
    <row r="8" spans="1:7" ht="13.9" customHeight="1">
      <c r="B8" s="43"/>
      <c r="C8" s="7" t="s">
        <v>64</v>
      </c>
      <c r="D8" s="99">
        <v>4401</v>
      </c>
      <c r="E8" s="13" t="s">
        <v>4</v>
      </c>
      <c r="F8" s="10"/>
      <c r="G8" s="13"/>
    </row>
    <row r="9" spans="1:7">
      <c r="A9" s="11"/>
      <c r="B9" s="12"/>
      <c r="C9" s="99"/>
      <c r="E9" s="13"/>
      <c r="F9" s="10"/>
      <c r="G9" s="13"/>
    </row>
    <row r="10" spans="1:7" ht="15" customHeight="1">
      <c r="A10" s="8" t="s">
        <v>256</v>
      </c>
      <c r="B10" s="12"/>
      <c r="C10" s="3"/>
      <c r="E10" s="13"/>
      <c r="F10" s="10"/>
      <c r="G10" s="13"/>
    </row>
    <row r="11" spans="1:7" ht="13.9" customHeight="1">
      <c r="A11" s="8"/>
      <c r="B11" s="12"/>
      <c r="C11" s="3"/>
      <c r="E11" s="13"/>
      <c r="F11" s="10"/>
      <c r="G11" s="13"/>
    </row>
    <row r="12" spans="1:7" ht="13.9" customHeight="1">
      <c r="A12" s="11"/>
      <c r="B12" s="12"/>
      <c r="C12" s="14"/>
      <c r="D12" s="99" t="s">
        <v>65</v>
      </c>
      <c r="E12" s="99" t="s">
        <v>5</v>
      </c>
      <c r="F12" s="99" t="s">
        <v>8</v>
      </c>
      <c r="G12" s="10"/>
    </row>
    <row r="13" spans="1:7" ht="13.9" customHeight="1">
      <c r="A13" s="11"/>
      <c r="B13" s="12"/>
      <c r="C13" s="15" t="s">
        <v>6</v>
      </c>
      <c r="D13" s="78">
        <f>G533</f>
        <v>3023758</v>
      </c>
      <c r="E13" s="91">
        <f>G546</f>
        <v>0</v>
      </c>
      <c r="F13" s="78">
        <f>D13+E13</f>
        <v>3023758</v>
      </c>
      <c r="G13" s="7"/>
    </row>
    <row r="14" spans="1:7">
      <c r="A14" s="11"/>
      <c r="B14" s="12"/>
      <c r="C14" s="8"/>
      <c r="D14" s="15"/>
      <c r="E14" s="14"/>
      <c r="F14" s="10"/>
      <c r="G14" s="7"/>
    </row>
    <row r="15" spans="1:7" ht="15" customHeight="1">
      <c r="A15" s="8" t="s">
        <v>61</v>
      </c>
      <c r="B15" s="12"/>
      <c r="D15" s="10"/>
      <c r="E15" s="10"/>
      <c r="F15" s="10"/>
      <c r="G15" s="10"/>
    </row>
    <row r="16" spans="1:7" ht="13.9" customHeight="1">
      <c r="A16" s="11"/>
      <c r="B16" s="20"/>
      <c r="C16" s="17"/>
      <c r="D16" s="18"/>
      <c r="E16" s="18"/>
      <c r="F16" s="18"/>
      <c r="G16" s="19" t="s">
        <v>66</v>
      </c>
    </row>
    <row r="17" spans="1:7" s="43" customFormat="1" ht="27" customHeight="1">
      <c r="A17" s="63"/>
      <c r="C17" s="64"/>
      <c r="D17" s="65" t="s">
        <v>123</v>
      </c>
      <c r="E17" s="97" t="s">
        <v>125</v>
      </c>
      <c r="F17" s="97" t="s">
        <v>124</v>
      </c>
      <c r="G17" s="97" t="s">
        <v>125</v>
      </c>
    </row>
    <row r="18" spans="1:7">
      <c r="A18" s="11"/>
      <c r="B18" s="79" t="s">
        <v>7</v>
      </c>
      <c r="C18" s="80"/>
      <c r="D18" s="81" t="s">
        <v>133</v>
      </c>
      <c r="E18" s="81" t="s">
        <v>153</v>
      </c>
      <c r="F18" s="81" t="s">
        <v>153</v>
      </c>
      <c r="G18" s="98" t="s">
        <v>303</v>
      </c>
    </row>
    <row r="19" spans="1:7">
      <c r="A19" s="66"/>
      <c r="B19" s="20"/>
      <c r="C19" s="17"/>
      <c r="D19" s="67"/>
      <c r="E19" s="67"/>
      <c r="F19" s="67"/>
      <c r="G19" s="68"/>
    </row>
    <row r="20" spans="1:7" ht="14.65" customHeight="1">
      <c r="A20" s="21"/>
      <c r="B20" s="22"/>
      <c r="C20" s="23" t="s">
        <v>9</v>
      </c>
      <c r="D20" s="13"/>
      <c r="E20" s="13"/>
      <c r="F20" s="13"/>
      <c r="G20" s="25"/>
    </row>
    <row r="21" spans="1:7" ht="14.65" customHeight="1">
      <c r="A21" s="21" t="s">
        <v>10</v>
      </c>
      <c r="B21" s="26">
        <v>2401</v>
      </c>
      <c r="C21" s="27" t="s">
        <v>1</v>
      </c>
      <c r="D21" s="7"/>
      <c r="E21" s="7"/>
      <c r="F21" s="7"/>
      <c r="G21" s="7"/>
    </row>
    <row r="22" spans="1:7" ht="14.65" customHeight="1">
      <c r="A22" s="21"/>
      <c r="B22" s="55" t="s">
        <v>105</v>
      </c>
      <c r="C22" s="27" t="s">
        <v>11</v>
      </c>
      <c r="D22" s="7"/>
      <c r="E22" s="7"/>
      <c r="F22" s="7"/>
      <c r="G22" s="7"/>
    </row>
    <row r="23" spans="1:7" ht="14.65" customHeight="1">
      <c r="A23" s="21"/>
      <c r="B23" s="35" t="s">
        <v>119</v>
      </c>
      <c r="C23" s="21" t="s">
        <v>12</v>
      </c>
      <c r="D23" s="7"/>
      <c r="E23" s="7"/>
      <c r="F23" s="7"/>
      <c r="G23" s="7"/>
    </row>
    <row r="24" spans="1:7" ht="14.65" customHeight="1">
      <c r="A24" s="21"/>
      <c r="B24" s="22">
        <v>44</v>
      </c>
      <c r="C24" s="21" t="s">
        <v>13</v>
      </c>
      <c r="D24" s="7"/>
      <c r="E24" s="7"/>
      <c r="F24" s="7"/>
      <c r="G24" s="7"/>
    </row>
    <row r="25" spans="1:7" ht="14.65" customHeight="1">
      <c r="A25" s="21"/>
      <c r="B25" s="22" t="s">
        <v>14</v>
      </c>
      <c r="C25" s="21" t="s">
        <v>15</v>
      </c>
      <c r="D25" s="28">
        <v>46245</v>
      </c>
      <c r="E25" s="28">
        <v>41868</v>
      </c>
      <c r="F25" s="28">
        <v>41868</v>
      </c>
      <c r="G25" s="28">
        <v>18317</v>
      </c>
    </row>
    <row r="26" spans="1:7" ht="14.25" customHeight="1">
      <c r="A26" s="21"/>
      <c r="B26" s="22" t="s">
        <v>41</v>
      </c>
      <c r="C26" s="21" t="s">
        <v>42</v>
      </c>
      <c r="D26" s="28">
        <f>4307</f>
        <v>4307</v>
      </c>
      <c r="E26" s="28">
        <v>7092</v>
      </c>
      <c r="F26" s="28">
        <f>7092-6</f>
        <v>7086</v>
      </c>
      <c r="G26" s="28">
        <v>45096</v>
      </c>
    </row>
    <row r="27" spans="1:7" ht="14.65" customHeight="1">
      <c r="A27" s="21"/>
      <c r="B27" s="22" t="s">
        <v>191</v>
      </c>
      <c r="C27" s="21" t="s">
        <v>192</v>
      </c>
      <c r="D27" s="30">
        <v>0</v>
      </c>
      <c r="E27" s="28">
        <v>1</v>
      </c>
      <c r="F27" s="28">
        <v>1</v>
      </c>
      <c r="G27" s="28">
        <v>916</v>
      </c>
    </row>
    <row r="28" spans="1:7" ht="14.65" customHeight="1">
      <c r="A28" s="21"/>
      <c r="B28" s="22" t="s">
        <v>187</v>
      </c>
      <c r="C28" s="21" t="s">
        <v>188</v>
      </c>
      <c r="D28" s="30">
        <v>0</v>
      </c>
      <c r="E28" s="28">
        <v>1</v>
      </c>
      <c r="F28" s="28">
        <v>1</v>
      </c>
      <c r="G28" s="28">
        <v>14560</v>
      </c>
    </row>
    <row r="29" spans="1:7" ht="14.65" customHeight="1">
      <c r="A29" s="21"/>
      <c r="B29" s="22" t="s">
        <v>189</v>
      </c>
      <c r="C29" s="21" t="s">
        <v>190</v>
      </c>
      <c r="D29" s="30">
        <v>0</v>
      </c>
      <c r="E29" s="28">
        <v>1</v>
      </c>
      <c r="F29" s="28">
        <v>1</v>
      </c>
      <c r="G29" s="28">
        <v>1</v>
      </c>
    </row>
    <row r="30" spans="1:7" ht="14.65" customHeight="1">
      <c r="A30" s="21"/>
      <c r="B30" s="22" t="s">
        <v>193</v>
      </c>
      <c r="C30" s="21" t="s">
        <v>194</v>
      </c>
      <c r="D30" s="30">
        <v>0</v>
      </c>
      <c r="E30" s="28">
        <v>1</v>
      </c>
      <c r="F30" s="28">
        <v>1</v>
      </c>
      <c r="G30" s="28">
        <v>1</v>
      </c>
    </row>
    <row r="31" spans="1:7" ht="14.65" customHeight="1">
      <c r="A31" s="21"/>
      <c r="B31" s="22" t="s">
        <v>16</v>
      </c>
      <c r="C31" s="21" t="s">
        <v>198</v>
      </c>
      <c r="D31" s="28">
        <v>77</v>
      </c>
      <c r="E31" s="28">
        <v>76</v>
      </c>
      <c r="F31" s="28">
        <v>76</v>
      </c>
      <c r="G31" s="28">
        <v>76</v>
      </c>
    </row>
    <row r="32" spans="1:7" ht="14.65" customHeight="1">
      <c r="A32" s="21"/>
      <c r="B32" s="22" t="s">
        <v>199</v>
      </c>
      <c r="C32" s="21" t="s">
        <v>200</v>
      </c>
      <c r="D32" s="30">
        <v>0</v>
      </c>
      <c r="E32" s="28">
        <v>1</v>
      </c>
      <c r="F32" s="28">
        <v>1</v>
      </c>
      <c r="G32" s="28">
        <v>1</v>
      </c>
    </row>
    <row r="33" spans="1:7" ht="14.65" customHeight="1">
      <c r="A33" s="21"/>
      <c r="B33" s="22" t="s">
        <v>17</v>
      </c>
      <c r="C33" s="21" t="s">
        <v>43</v>
      </c>
      <c r="D33" s="28">
        <v>942</v>
      </c>
      <c r="E33" s="28">
        <v>938</v>
      </c>
      <c r="F33" s="28">
        <v>938</v>
      </c>
      <c r="G33" s="28">
        <v>938</v>
      </c>
    </row>
    <row r="34" spans="1:7" ht="14.65" customHeight="1">
      <c r="A34" s="21"/>
      <c r="B34" s="22" t="s">
        <v>243</v>
      </c>
      <c r="C34" s="21" t="s">
        <v>201</v>
      </c>
      <c r="D34" s="30">
        <v>0</v>
      </c>
      <c r="E34" s="28">
        <v>1662</v>
      </c>
      <c r="F34" s="28">
        <v>1662</v>
      </c>
      <c r="G34" s="28">
        <v>952</v>
      </c>
    </row>
    <row r="35" spans="1:7" ht="14.65" customHeight="1">
      <c r="A35" s="21"/>
      <c r="B35" s="22" t="s">
        <v>202</v>
      </c>
      <c r="C35" s="21" t="s">
        <v>203</v>
      </c>
      <c r="D35" s="30">
        <v>0</v>
      </c>
      <c r="E35" s="28">
        <v>1</v>
      </c>
      <c r="F35" s="28">
        <v>1</v>
      </c>
      <c r="G35" s="28">
        <v>1</v>
      </c>
    </row>
    <row r="36" spans="1:7" ht="14.65" customHeight="1">
      <c r="A36" s="21"/>
      <c r="B36" s="22" t="s">
        <v>240</v>
      </c>
      <c r="C36" s="21" t="s">
        <v>241</v>
      </c>
      <c r="D36" s="30">
        <v>0</v>
      </c>
      <c r="E36" s="28">
        <v>1</v>
      </c>
      <c r="F36" s="28">
        <v>1</v>
      </c>
      <c r="G36" s="28">
        <v>1</v>
      </c>
    </row>
    <row r="37" spans="1:7" ht="14.65" customHeight="1">
      <c r="A37" s="21"/>
      <c r="B37" s="22" t="s">
        <v>204</v>
      </c>
      <c r="C37" s="21" t="s">
        <v>205</v>
      </c>
      <c r="D37" s="30">
        <v>0</v>
      </c>
      <c r="E37" s="28">
        <v>315</v>
      </c>
      <c r="F37" s="28">
        <v>315</v>
      </c>
      <c r="G37" s="28">
        <v>315</v>
      </c>
    </row>
    <row r="38" spans="1:7" ht="14.65" customHeight="1">
      <c r="A38" s="21"/>
      <c r="B38" s="22" t="s">
        <v>195</v>
      </c>
      <c r="C38" s="21" t="s">
        <v>196</v>
      </c>
      <c r="D38" s="30">
        <v>0</v>
      </c>
      <c r="E38" s="28">
        <v>1</v>
      </c>
      <c r="F38" s="28">
        <v>1</v>
      </c>
      <c r="G38" s="28">
        <v>1</v>
      </c>
    </row>
    <row r="39" spans="1:7" ht="14.65" customHeight="1">
      <c r="A39" s="21"/>
      <c r="B39" s="22" t="s">
        <v>257</v>
      </c>
      <c r="C39" s="21" t="s">
        <v>258</v>
      </c>
      <c r="D39" s="30">
        <v>0</v>
      </c>
      <c r="E39" s="30">
        <v>0</v>
      </c>
      <c r="F39" s="28">
        <v>1</v>
      </c>
      <c r="G39" s="28">
        <v>1</v>
      </c>
    </row>
    <row r="40" spans="1:7" ht="14.65" customHeight="1">
      <c r="A40" s="21"/>
      <c r="B40" s="22" t="s">
        <v>248</v>
      </c>
      <c r="C40" s="21" t="s">
        <v>249</v>
      </c>
      <c r="D40" s="30">
        <v>0</v>
      </c>
      <c r="E40" s="28">
        <v>1400</v>
      </c>
      <c r="F40" s="28">
        <f>1400-9</f>
        <v>1391</v>
      </c>
      <c r="G40" s="30">
        <v>0</v>
      </c>
    </row>
    <row r="41" spans="1:7" ht="14.65" customHeight="1">
      <c r="A41" s="21"/>
      <c r="B41" s="22" t="s">
        <v>18</v>
      </c>
      <c r="C41" s="21" t="s">
        <v>45</v>
      </c>
      <c r="D41" s="28">
        <v>312</v>
      </c>
      <c r="E41" s="30">
        <v>0</v>
      </c>
      <c r="F41" s="30">
        <v>0</v>
      </c>
      <c r="G41" s="30">
        <v>0</v>
      </c>
    </row>
    <row r="42" spans="1:7" ht="14.65" customHeight="1">
      <c r="A42" s="21" t="s">
        <v>8</v>
      </c>
      <c r="B42" s="22">
        <v>44</v>
      </c>
      <c r="C42" s="21" t="s">
        <v>13</v>
      </c>
      <c r="D42" s="32">
        <f t="shared" ref="D42:F42" si="0">SUM(D25:D41)</f>
        <v>51883</v>
      </c>
      <c r="E42" s="32">
        <f t="shared" si="0"/>
        <v>53359</v>
      </c>
      <c r="F42" s="32">
        <f t="shared" si="0"/>
        <v>53345</v>
      </c>
      <c r="G42" s="32">
        <v>81177</v>
      </c>
    </row>
    <row r="43" spans="1:7">
      <c r="A43" s="21"/>
      <c r="B43" s="22"/>
      <c r="C43" s="21"/>
      <c r="D43" s="7"/>
      <c r="E43" s="7"/>
      <c r="F43" s="7"/>
      <c r="G43" s="7"/>
    </row>
    <row r="44" spans="1:7" ht="14.65" customHeight="1">
      <c r="A44" s="21"/>
      <c r="B44" s="22">
        <v>45</v>
      </c>
      <c r="C44" s="21" t="s">
        <v>136</v>
      </c>
      <c r="D44" s="7"/>
      <c r="E44" s="7"/>
      <c r="F44" s="7"/>
      <c r="G44" s="7"/>
    </row>
    <row r="45" spans="1:7" ht="14.65" customHeight="1">
      <c r="A45" s="21"/>
      <c r="B45" s="22" t="s">
        <v>19</v>
      </c>
      <c r="C45" s="21" t="s">
        <v>15</v>
      </c>
      <c r="D45" s="28">
        <v>38180</v>
      </c>
      <c r="E45" s="28">
        <v>31333</v>
      </c>
      <c r="F45" s="28">
        <v>31333</v>
      </c>
      <c r="G45" s="28">
        <v>16675</v>
      </c>
    </row>
    <row r="46" spans="1:7" ht="14.65" customHeight="1">
      <c r="A46" s="21"/>
      <c r="B46" s="22" t="s">
        <v>206</v>
      </c>
      <c r="C46" s="21" t="s">
        <v>192</v>
      </c>
      <c r="D46" s="30">
        <v>0</v>
      </c>
      <c r="E46" s="28">
        <v>1</v>
      </c>
      <c r="F46" s="28">
        <v>1</v>
      </c>
      <c r="G46" s="28">
        <v>834</v>
      </c>
    </row>
    <row r="47" spans="1:7" ht="14.65" customHeight="1">
      <c r="A47" s="21"/>
      <c r="B47" s="22" t="s">
        <v>207</v>
      </c>
      <c r="C47" s="21" t="s">
        <v>188</v>
      </c>
      <c r="D47" s="30">
        <v>0</v>
      </c>
      <c r="E47" s="28">
        <v>1</v>
      </c>
      <c r="F47" s="28">
        <v>1</v>
      </c>
      <c r="G47" s="28">
        <v>13371</v>
      </c>
    </row>
    <row r="48" spans="1:7" ht="14.65" customHeight="1">
      <c r="A48" s="21"/>
      <c r="B48" s="22" t="s">
        <v>208</v>
      </c>
      <c r="C48" s="21" t="s">
        <v>190</v>
      </c>
      <c r="D48" s="30">
        <v>0</v>
      </c>
      <c r="E48" s="28">
        <v>1</v>
      </c>
      <c r="F48" s="28">
        <v>1</v>
      </c>
      <c r="G48" s="28">
        <v>1</v>
      </c>
    </row>
    <row r="49" spans="1:7" ht="14.65" customHeight="1">
      <c r="A49" s="21"/>
      <c r="B49" s="22" t="s">
        <v>20</v>
      </c>
      <c r="C49" s="21" t="s">
        <v>198</v>
      </c>
      <c r="D49" s="28">
        <v>54</v>
      </c>
      <c r="E49" s="28">
        <v>54</v>
      </c>
      <c r="F49" s="28">
        <v>54</v>
      </c>
      <c r="G49" s="28">
        <v>54</v>
      </c>
    </row>
    <row r="50" spans="1:7" ht="14.65" customHeight="1">
      <c r="A50" s="21"/>
      <c r="B50" s="22" t="s">
        <v>21</v>
      </c>
      <c r="C50" s="21" t="s">
        <v>43</v>
      </c>
      <c r="D50" s="28">
        <v>116</v>
      </c>
      <c r="E50" s="28">
        <v>116</v>
      </c>
      <c r="F50" s="28">
        <v>116</v>
      </c>
      <c r="G50" s="28">
        <v>116</v>
      </c>
    </row>
    <row r="51" spans="1:7" ht="14.65" customHeight="1">
      <c r="A51" s="33"/>
      <c r="B51" s="34" t="s">
        <v>209</v>
      </c>
      <c r="C51" s="33" t="s">
        <v>205</v>
      </c>
      <c r="D51" s="39">
        <v>0</v>
      </c>
      <c r="E51" s="38">
        <v>204</v>
      </c>
      <c r="F51" s="38">
        <v>204</v>
      </c>
      <c r="G51" s="38">
        <v>204</v>
      </c>
    </row>
    <row r="52" spans="1:7" ht="14.65" customHeight="1">
      <c r="A52" s="21"/>
      <c r="B52" s="22" t="s">
        <v>259</v>
      </c>
      <c r="C52" s="21" t="s">
        <v>258</v>
      </c>
      <c r="D52" s="30">
        <v>0</v>
      </c>
      <c r="E52" s="30">
        <v>0</v>
      </c>
      <c r="F52" s="28">
        <v>1</v>
      </c>
      <c r="G52" s="28">
        <v>1</v>
      </c>
    </row>
    <row r="53" spans="1:7" ht="14.65" customHeight="1">
      <c r="A53" s="21"/>
      <c r="B53" s="22" t="s">
        <v>22</v>
      </c>
      <c r="C53" s="21" t="s">
        <v>45</v>
      </c>
      <c r="D53" s="38">
        <v>204</v>
      </c>
      <c r="E53" s="39">
        <v>0</v>
      </c>
      <c r="F53" s="39">
        <v>0</v>
      </c>
      <c r="G53" s="39">
        <v>0</v>
      </c>
    </row>
    <row r="54" spans="1:7" ht="14.65" customHeight="1">
      <c r="A54" s="21" t="s">
        <v>8</v>
      </c>
      <c r="B54" s="22">
        <v>45</v>
      </c>
      <c r="C54" s="21" t="s">
        <v>136</v>
      </c>
      <c r="D54" s="38">
        <f t="shared" ref="D54:F54" si="1">SUM(D45:D53)</f>
        <v>38554</v>
      </c>
      <c r="E54" s="38">
        <f t="shared" si="1"/>
        <v>31710</v>
      </c>
      <c r="F54" s="38">
        <f t="shared" si="1"/>
        <v>31711</v>
      </c>
      <c r="G54" s="38">
        <v>31256</v>
      </c>
    </row>
    <row r="55" spans="1:7" ht="10.9" customHeight="1">
      <c r="A55" s="21"/>
      <c r="B55" s="22"/>
      <c r="C55" s="21"/>
      <c r="D55" s="28"/>
      <c r="E55" s="28"/>
      <c r="F55" s="28"/>
      <c r="G55" s="7"/>
    </row>
    <row r="56" spans="1:7" ht="14.65" customHeight="1">
      <c r="A56" s="21"/>
      <c r="B56" s="22">
        <v>46</v>
      </c>
      <c r="C56" s="21" t="s">
        <v>137</v>
      </c>
      <c r="D56" s="7"/>
      <c r="E56" s="7"/>
      <c r="F56" s="7"/>
      <c r="G56" s="7"/>
    </row>
    <row r="57" spans="1:7" ht="14.65" customHeight="1">
      <c r="A57" s="21"/>
      <c r="B57" s="22" t="s">
        <v>23</v>
      </c>
      <c r="C57" s="21" t="s">
        <v>15</v>
      </c>
      <c r="D57" s="28">
        <v>18134</v>
      </c>
      <c r="E57" s="28">
        <v>20438</v>
      </c>
      <c r="F57" s="28">
        <f>20438-1600</f>
        <v>18838</v>
      </c>
      <c r="G57" s="28">
        <v>16109</v>
      </c>
    </row>
    <row r="58" spans="1:7" ht="14.65" customHeight="1">
      <c r="A58" s="21"/>
      <c r="B58" s="22" t="s">
        <v>210</v>
      </c>
      <c r="C58" s="21" t="s">
        <v>192</v>
      </c>
      <c r="D58" s="30">
        <v>0</v>
      </c>
      <c r="E58" s="28">
        <v>1</v>
      </c>
      <c r="F58" s="28">
        <v>1</v>
      </c>
      <c r="G58" s="28">
        <v>805</v>
      </c>
    </row>
    <row r="59" spans="1:7" ht="14.65" customHeight="1">
      <c r="A59" s="21"/>
      <c r="B59" s="22" t="s">
        <v>211</v>
      </c>
      <c r="C59" s="21" t="s">
        <v>188</v>
      </c>
      <c r="D59" s="30">
        <v>0</v>
      </c>
      <c r="E59" s="28">
        <v>1</v>
      </c>
      <c r="F59" s="28">
        <v>1</v>
      </c>
      <c r="G59" s="28">
        <v>13277</v>
      </c>
    </row>
    <row r="60" spans="1:7" ht="14.65" customHeight="1">
      <c r="A60" s="21"/>
      <c r="B60" s="22" t="s">
        <v>212</v>
      </c>
      <c r="C60" s="21" t="s">
        <v>190</v>
      </c>
      <c r="D60" s="30">
        <v>0</v>
      </c>
      <c r="E60" s="28">
        <v>1</v>
      </c>
      <c r="F60" s="28">
        <v>1</v>
      </c>
      <c r="G60" s="28">
        <v>1</v>
      </c>
    </row>
    <row r="61" spans="1:7" ht="14.65" customHeight="1">
      <c r="A61" s="21"/>
      <c r="B61" s="22" t="s">
        <v>24</v>
      </c>
      <c r="C61" s="21" t="s">
        <v>198</v>
      </c>
      <c r="D61" s="28">
        <v>45</v>
      </c>
      <c r="E61" s="28">
        <v>45</v>
      </c>
      <c r="F61" s="28">
        <v>45</v>
      </c>
      <c r="G61" s="28">
        <v>45</v>
      </c>
    </row>
    <row r="62" spans="1:7" ht="14.65" customHeight="1">
      <c r="A62" s="21"/>
      <c r="B62" s="22" t="s">
        <v>25</v>
      </c>
      <c r="C62" s="21" t="s">
        <v>43</v>
      </c>
      <c r="D62" s="28">
        <v>101</v>
      </c>
      <c r="E62" s="28">
        <v>101</v>
      </c>
      <c r="F62" s="28">
        <v>101</v>
      </c>
      <c r="G62" s="28">
        <v>101</v>
      </c>
    </row>
    <row r="63" spans="1:7" ht="13.5" customHeight="1">
      <c r="A63" s="21"/>
      <c r="B63" s="22" t="s">
        <v>213</v>
      </c>
      <c r="C63" s="21" t="s">
        <v>205</v>
      </c>
      <c r="D63" s="30">
        <v>0</v>
      </c>
      <c r="E63" s="28">
        <v>207</v>
      </c>
      <c r="F63" s="28">
        <v>207</v>
      </c>
      <c r="G63" s="28">
        <v>207</v>
      </c>
    </row>
    <row r="64" spans="1:7" ht="14.65" customHeight="1">
      <c r="A64" s="21"/>
      <c r="B64" s="22" t="s">
        <v>260</v>
      </c>
      <c r="C64" s="21" t="s">
        <v>258</v>
      </c>
      <c r="D64" s="30">
        <v>0</v>
      </c>
      <c r="E64" s="30">
        <v>0</v>
      </c>
      <c r="F64" s="28">
        <v>1</v>
      </c>
      <c r="G64" s="28">
        <v>1</v>
      </c>
    </row>
    <row r="65" spans="1:7" ht="14.65" customHeight="1">
      <c r="A65" s="21"/>
      <c r="B65" s="22" t="s">
        <v>26</v>
      </c>
      <c r="C65" s="21" t="s">
        <v>45</v>
      </c>
      <c r="D65" s="28">
        <v>207</v>
      </c>
      <c r="E65" s="30">
        <v>0</v>
      </c>
      <c r="F65" s="30">
        <v>0</v>
      </c>
      <c r="G65" s="30">
        <v>0</v>
      </c>
    </row>
    <row r="66" spans="1:7" ht="14.65" customHeight="1">
      <c r="A66" s="21" t="s">
        <v>8</v>
      </c>
      <c r="B66" s="22">
        <v>46</v>
      </c>
      <c r="C66" s="21" t="s">
        <v>137</v>
      </c>
      <c r="D66" s="32">
        <f t="shared" ref="D66:F66" si="2">SUM(D57:D65)</f>
        <v>18487</v>
      </c>
      <c r="E66" s="32">
        <f t="shared" si="2"/>
        <v>20794</v>
      </c>
      <c r="F66" s="32">
        <f t="shared" si="2"/>
        <v>19195</v>
      </c>
      <c r="G66" s="32">
        <v>30546</v>
      </c>
    </row>
    <row r="67" spans="1:7" ht="10.9" customHeight="1">
      <c r="A67" s="21"/>
      <c r="B67" s="22"/>
      <c r="C67" s="21"/>
      <c r="D67" s="7"/>
      <c r="E67" s="7"/>
      <c r="F67" s="7"/>
      <c r="G67" s="7"/>
    </row>
    <row r="68" spans="1:7" ht="14.65" customHeight="1">
      <c r="A68" s="21"/>
      <c r="B68" s="22">
        <v>47</v>
      </c>
      <c r="C68" s="21" t="s">
        <v>138</v>
      </c>
      <c r="D68" s="7"/>
      <c r="E68" s="7"/>
      <c r="F68" s="7"/>
      <c r="G68" s="7"/>
    </row>
    <row r="69" spans="1:7" ht="14.65" customHeight="1">
      <c r="A69" s="21"/>
      <c r="B69" s="22" t="s">
        <v>27</v>
      </c>
      <c r="C69" s="21" t="s">
        <v>15</v>
      </c>
      <c r="D69" s="28">
        <v>7467</v>
      </c>
      <c r="E69" s="28">
        <v>8734</v>
      </c>
      <c r="F69" s="28">
        <f>8734-400</f>
        <v>8334</v>
      </c>
      <c r="G69" s="28">
        <v>4736</v>
      </c>
    </row>
    <row r="70" spans="1:7" ht="14.65" customHeight="1">
      <c r="A70" s="21"/>
      <c r="B70" s="22" t="s">
        <v>214</v>
      </c>
      <c r="C70" s="21" t="s">
        <v>192</v>
      </c>
      <c r="D70" s="30">
        <v>0</v>
      </c>
      <c r="E70" s="28">
        <v>1</v>
      </c>
      <c r="F70" s="28">
        <v>1</v>
      </c>
      <c r="G70" s="28">
        <v>237</v>
      </c>
    </row>
    <row r="71" spans="1:7" ht="14.65" customHeight="1">
      <c r="A71" s="21"/>
      <c r="B71" s="22" t="s">
        <v>215</v>
      </c>
      <c r="C71" s="21" t="s">
        <v>188</v>
      </c>
      <c r="D71" s="30">
        <v>0</v>
      </c>
      <c r="E71" s="28">
        <v>1</v>
      </c>
      <c r="F71" s="28">
        <v>1</v>
      </c>
      <c r="G71" s="28">
        <v>3934</v>
      </c>
    </row>
    <row r="72" spans="1:7" ht="14.65" customHeight="1">
      <c r="A72" s="21"/>
      <c r="B72" s="22" t="s">
        <v>216</v>
      </c>
      <c r="C72" s="21" t="s">
        <v>190</v>
      </c>
      <c r="D72" s="30">
        <v>0</v>
      </c>
      <c r="E72" s="28">
        <v>1</v>
      </c>
      <c r="F72" s="28">
        <v>1</v>
      </c>
      <c r="G72" s="28">
        <v>1</v>
      </c>
    </row>
    <row r="73" spans="1:7" ht="14.65" customHeight="1">
      <c r="A73" s="21"/>
      <c r="B73" s="22" t="s">
        <v>28</v>
      </c>
      <c r="C73" s="21" t="s">
        <v>198</v>
      </c>
      <c r="D73" s="28">
        <v>29</v>
      </c>
      <c r="E73" s="28">
        <v>29</v>
      </c>
      <c r="F73" s="28">
        <v>29</v>
      </c>
      <c r="G73" s="28">
        <v>29</v>
      </c>
    </row>
    <row r="74" spans="1:7" ht="14.65" customHeight="1">
      <c r="A74" s="21"/>
      <c r="B74" s="22" t="s">
        <v>29</v>
      </c>
      <c r="C74" s="21" t="s">
        <v>43</v>
      </c>
      <c r="D74" s="28">
        <v>62</v>
      </c>
      <c r="E74" s="28">
        <v>62</v>
      </c>
      <c r="F74" s="28">
        <v>62</v>
      </c>
      <c r="G74" s="28">
        <v>62</v>
      </c>
    </row>
    <row r="75" spans="1:7" ht="14.65" customHeight="1">
      <c r="A75" s="21"/>
      <c r="B75" s="22" t="s">
        <v>217</v>
      </c>
      <c r="C75" s="21" t="s">
        <v>205</v>
      </c>
      <c r="D75" s="30">
        <v>0</v>
      </c>
      <c r="E75" s="28">
        <v>164</v>
      </c>
      <c r="F75" s="28">
        <v>164</v>
      </c>
      <c r="G75" s="28">
        <v>164</v>
      </c>
    </row>
    <row r="76" spans="1:7" ht="14.65" customHeight="1">
      <c r="A76" s="21"/>
      <c r="B76" s="22" t="s">
        <v>261</v>
      </c>
      <c r="C76" s="21" t="s">
        <v>258</v>
      </c>
      <c r="D76" s="30">
        <v>0</v>
      </c>
      <c r="E76" s="30">
        <v>0</v>
      </c>
      <c r="F76" s="28">
        <v>1</v>
      </c>
      <c r="G76" s="28">
        <v>1</v>
      </c>
    </row>
    <row r="77" spans="1:7" ht="14.65" customHeight="1">
      <c r="A77" s="21"/>
      <c r="B77" s="22" t="s">
        <v>30</v>
      </c>
      <c r="C77" s="21" t="s">
        <v>45</v>
      </c>
      <c r="D77" s="28">
        <v>162</v>
      </c>
      <c r="E77" s="30">
        <v>0</v>
      </c>
      <c r="F77" s="30">
        <v>0</v>
      </c>
      <c r="G77" s="30">
        <v>0</v>
      </c>
    </row>
    <row r="78" spans="1:7" ht="14.65" customHeight="1">
      <c r="A78" s="21" t="s">
        <v>8</v>
      </c>
      <c r="B78" s="22">
        <v>47</v>
      </c>
      <c r="C78" s="21" t="s">
        <v>138</v>
      </c>
      <c r="D78" s="32">
        <f t="shared" ref="D78:F78" si="3">SUM(D69:D77)</f>
        <v>7720</v>
      </c>
      <c r="E78" s="32">
        <f t="shared" si="3"/>
        <v>8992</v>
      </c>
      <c r="F78" s="32">
        <f t="shared" si="3"/>
        <v>8593</v>
      </c>
      <c r="G78" s="32">
        <v>9164</v>
      </c>
    </row>
    <row r="79" spans="1:7">
      <c r="A79" s="21"/>
      <c r="B79" s="22"/>
      <c r="C79" s="21"/>
      <c r="D79" s="7"/>
      <c r="E79" s="7"/>
      <c r="F79" s="7"/>
      <c r="G79" s="7"/>
    </row>
    <row r="80" spans="1:7" ht="13.9" customHeight="1">
      <c r="A80" s="21"/>
      <c r="B80" s="22">
        <v>48</v>
      </c>
      <c r="C80" s="21" t="s">
        <v>139</v>
      </c>
      <c r="D80" s="7"/>
      <c r="E80" s="7"/>
      <c r="F80" s="7"/>
      <c r="G80" s="7"/>
    </row>
    <row r="81" spans="1:7" ht="13.9" customHeight="1">
      <c r="A81" s="21"/>
      <c r="B81" s="22" t="s">
        <v>31</v>
      </c>
      <c r="C81" s="21" t="s">
        <v>15</v>
      </c>
      <c r="D81" s="28">
        <v>8164</v>
      </c>
      <c r="E81" s="28">
        <v>6530</v>
      </c>
      <c r="F81" s="28">
        <v>6530</v>
      </c>
      <c r="G81" s="28">
        <v>4968</v>
      </c>
    </row>
    <row r="82" spans="1:7" ht="14.65" customHeight="1">
      <c r="A82" s="21"/>
      <c r="B82" s="22" t="s">
        <v>218</v>
      </c>
      <c r="C82" s="21" t="s">
        <v>192</v>
      </c>
      <c r="D82" s="30">
        <v>0</v>
      </c>
      <c r="E82" s="28">
        <v>1</v>
      </c>
      <c r="F82" s="28">
        <v>1</v>
      </c>
      <c r="G82" s="28">
        <v>248</v>
      </c>
    </row>
    <row r="83" spans="1:7" ht="14.65" customHeight="1">
      <c r="A83" s="21"/>
      <c r="B83" s="22" t="s">
        <v>219</v>
      </c>
      <c r="C83" s="21" t="s">
        <v>188</v>
      </c>
      <c r="D83" s="30">
        <v>0</v>
      </c>
      <c r="E83" s="28">
        <v>1</v>
      </c>
      <c r="F83" s="28">
        <v>1</v>
      </c>
      <c r="G83" s="28">
        <v>4065</v>
      </c>
    </row>
    <row r="84" spans="1:7" ht="14.65" customHeight="1">
      <c r="A84" s="21"/>
      <c r="B84" s="22" t="s">
        <v>220</v>
      </c>
      <c r="C84" s="21" t="s">
        <v>190</v>
      </c>
      <c r="D84" s="30">
        <v>0</v>
      </c>
      <c r="E84" s="28">
        <v>1</v>
      </c>
      <c r="F84" s="28">
        <v>1</v>
      </c>
      <c r="G84" s="28">
        <v>1</v>
      </c>
    </row>
    <row r="85" spans="1:7" ht="13.9" customHeight="1">
      <c r="A85" s="21"/>
      <c r="B85" s="22" t="s">
        <v>32</v>
      </c>
      <c r="C85" s="21" t="s">
        <v>198</v>
      </c>
      <c r="D85" s="28">
        <v>50</v>
      </c>
      <c r="E85" s="28">
        <v>50</v>
      </c>
      <c r="F85" s="28">
        <v>50</v>
      </c>
      <c r="G85" s="28">
        <v>50</v>
      </c>
    </row>
    <row r="86" spans="1:7" ht="13.9" customHeight="1">
      <c r="A86" s="21"/>
      <c r="B86" s="22" t="s">
        <v>33</v>
      </c>
      <c r="C86" s="21" t="s">
        <v>43</v>
      </c>
      <c r="D86" s="28">
        <v>99</v>
      </c>
      <c r="E86" s="28">
        <v>101</v>
      </c>
      <c r="F86" s="28">
        <v>101</v>
      </c>
      <c r="G86" s="28">
        <v>101</v>
      </c>
    </row>
    <row r="87" spans="1:7" ht="14.65" customHeight="1">
      <c r="A87" s="21"/>
      <c r="B87" s="22" t="s">
        <v>221</v>
      </c>
      <c r="C87" s="21" t="s">
        <v>205</v>
      </c>
      <c r="D87" s="30">
        <v>0</v>
      </c>
      <c r="E87" s="28">
        <v>234</v>
      </c>
      <c r="F87" s="28">
        <v>234</v>
      </c>
      <c r="G87" s="28">
        <v>234</v>
      </c>
    </row>
    <row r="88" spans="1:7" ht="14.65" customHeight="1">
      <c r="A88" s="21"/>
      <c r="B88" s="22" t="s">
        <v>262</v>
      </c>
      <c r="C88" s="21" t="s">
        <v>258</v>
      </c>
      <c r="D88" s="30">
        <v>0</v>
      </c>
      <c r="E88" s="30">
        <v>0</v>
      </c>
      <c r="F88" s="28">
        <v>1</v>
      </c>
      <c r="G88" s="28">
        <v>1</v>
      </c>
    </row>
    <row r="89" spans="1:7" ht="13.9" customHeight="1">
      <c r="A89" s="21"/>
      <c r="B89" s="22" t="s">
        <v>34</v>
      </c>
      <c r="C89" s="21" t="s">
        <v>45</v>
      </c>
      <c r="D89" s="28">
        <f>232+1</f>
        <v>233</v>
      </c>
      <c r="E89" s="30">
        <v>0</v>
      </c>
      <c r="F89" s="30">
        <v>0</v>
      </c>
      <c r="G89" s="30">
        <v>0</v>
      </c>
    </row>
    <row r="90" spans="1:7" ht="13.9" customHeight="1">
      <c r="A90" s="21" t="s">
        <v>8</v>
      </c>
      <c r="B90" s="22">
        <v>48</v>
      </c>
      <c r="C90" s="21" t="s">
        <v>139</v>
      </c>
      <c r="D90" s="32">
        <f t="shared" ref="D90:F90" si="4">SUM(D81:D89)</f>
        <v>8546</v>
      </c>
      <c r="E90" s="32">
        <f t="shared" si="4"/>
        <v>6918</v>
      </c>
      <c r="F90" s="32">
        <f t="shared" si="4"/>
        <v>6919</v>
      </c>
      <c r="G90" s="32">
        <v>9668</v>
      </c>
    </row>
    <row r="91" spans="1:7" ht="10.9" customHeight="1">
      <c r="A91" s="21"/>
      <c r="B91" s="22"/>
      <c r="C91" s="21"/>
      <c r="D91" s="58"/>
      <c r="E91" s="58"/>
      <c r="F91" s="58"/>
      <c r="G91" s="58"/>
    </row>
    <row r="92" spans="1:7" ht="13.9" customHeight="1">
      <c r="A92" s="21"/>
      <c r="B92" s="22">
        <v>49</v>
      </c>
      <c r="C92" s="21" t="s">
        <v>144</v>
      </c>
      <c r="D92" s="28"/>
      <c r="E92" s="28"/>
      <c r="F92" s="28"/>
      <c r="G92" s="28"/>
    </row>
    <row r="93" spans="1:7" ht="13.9" customHeight="1">
      <c r="A93" s="21"/>
      <c r="B93" s="22" t="s">
        <v>140</v>
      </c>
      <c r="C93" s="21" t="s">
        <v>15</v>
      </c>
      <c r="D93" s="28">
        <v>11851</v>
      </c>
      <c r="E93" s="28">
        <v>39391</v>
      </c>
      <c r="F93" s="28">
        <f>39391-3350</f>
        <v>36041</v>
      </c>
      <c r="G93" s="28">
        <v>21356</v>
      </c>
    </row>
    <row r="94" spans="1:7" ht="14.65" customHeight="1">
      <c r="A94" s="21"/>
      <c r="B94" s="22" t="s">
        <v>263</v>
      </c>
      <c r="C94" s="21" t="s">
        <v>42</v>
      </c>
      <c r="D94" s="30">
        <v>0</v>
      </c>
      <c r="E94" s="30">
        <v>0</v>
      </c>
      <c r="F94" s="28">
        <v>1</v>
      </c>
      <c r="G94" s="28">
        <v>1</v>
      </c>
    </row>
    <row r="95" spans="1:7" ht="14.65" customHeight="1">
      <c r="A95" s="21"/>
      <c r="B95" s="22" t="s">
        <v>222</v>
      </c>
      <c r="C95" s="21" t="s">
        <v>192</v>
      </c>
      <c r="D95" s="30">
        <v>0</v>
      </c>
      <c r="E95" s="28">
        <v>1</v>
      </c>
      <c r="F95" s="28">
        <v>1</v>
      </c>
      <c r="G95" s="28">
        <v>1068</v>
      </c>
    </row>
    <row r="96" spans="1:7" ht="14.65" customHeight="1">
      <c r="A96" s="21"/>
      <c r="B96" s="22" t="s">
        <v>223</v>
      </c>
      <c r="C96" s="21" t="s">
        <v>188</v>
      </c>
      <c r="D96" s="30">
        <v>0</v>
      </c>
      <c r="E96" s="28">
        <v>1</v>
      </c>
      <c r="F96" s="28">
        <v>1</v>
      </c>
      <c r="G96" s="28">
        <v>17816</v>
      </c>
    </row>
    <row r="97" spans="1:7" ht="14.65" customHeight="1">
      <c r="A97" s="21"/>
      <c r="B97" s="22" t="s">
        <v>224</v>
      </c>
      <c r="C97" s="21" t="s">
        <v>190</v>
      </c>
      <c r="D97" s="30">
        <v>0</v>
      </c>
      <c r="E97" s="28">
        <v>1</v>
      </c>
      <c r="F97" s="28">
        <v>1</v>
      </c>
      <c r="G97" s="28">
        <v>1</v>
      </c>
    </row>
    <row r="98" spans="1:7" ht="13.9" customHeight="1">
      <c r="A98" s="33"/>
      <c r="B98" s="34" t="s">
        <v>141</v>
      </c>
      <c r="C98" s="33" t="s">
        <v>198</v>
      </c>
      <c r="D98" s="38">
        <v>10</v>
      </c>
      <c r="E98" s="38">
        <v>10</v>
      </c>
      <c r="F98" s="38">
        <v>10</v>
      </c>
      <c r="G98" s="38">
        <v>10</v>
      </c>
    </row>
    <row r="99" spans="1:7" ht="13.9" customHeight="1">
      <c r="A99" s="21"/>
      <c r="B99" s="22" t="s">
        <v>142</v>
      </c>
      <c r="C99" s="21" t="s">
        <v>43</v>
      </c>
      <c r="D99" s="28">
        <v>20</v>
      </c>
      <c r="E99" s="28">
        <v>20</v>
      </c>
      <c r="F99" s="28">
        <v>20</v>
      </c>
      <c r="G99" s="28">
        <v>20</v>
      </c>
    </row>
    <row r="100" spans="1:7" ht="14.65" customHeight="1">
      <c r="A100" s="21"/>
      <c r="B100" s="22" t="s">
        <v>264</v>
      </c>
      <c r="C100" s="21" t="s">
        <v>244</v>
      </c>
      <c r="D100" s="30">
        <v>0</v>
      </c>
      <c r="E100" s="30">
        <v>0</v>
      </c>
      <c r="F100" s="28">
        <v>1</v>
      </c>
      <c r="G100" s="28">
        <v>1</v>
      </c>
    </row>
    <row r="101" spans="1:7" ht="14.65" customHeight="1">
      <c r="A101" s="21"/>
      <c r="B101" s="22" t="s">
        <v>225</v>
      </c>
      <c r="C101" s="21" t="s">
        <v>205</v>
      </c>
      <c r="D101" s="30">
        <v>0</v>
      </c>
      <c r="E101" s="28">
        <v>90</v>
      </c>
      <c r="F101" s="28">
        <f>90+100</f>
        <v>190</v>
      </c>
      <c r="G101" s="28">
        <v>90</v>
      </c>
    </row>
    <row r="102" spans="1:7" ht="14.65" customHeight="1">
      <c r="A102" s="21"/>
      <c r="B102" s="22" t="s">
        <v>265</v>
      </c>
      <c r="C102" s="21" t="s">
        <v>258</v>
      </c>
      <c r="D102" s="30">
        <v>0</v>
      </c>
      <c r="E102" s="30">
        <v>0</v>
      </c>
      <c r="F102" s="28">
        <v>1</v>
      </c>
      <c r="G102" s="28">
        <v>1</v>
      </c>
    </row>
    <row r="103" spans="1:7" ht="13.9" customHeight="1">
      <c r="A103" s="21"/>
      <c r="B103" s="22" t="s">
        <v>143</v>
      </c>
      <c r="C103" s="21" t="s">
        <v>45</v>
      </c>
      <c r="D103" s="38">
        <v>90</v>
      </c>
      <c r="E103" s="39">
        <v>0</v>
      </c>
      <c r="F103" s="39">
        <v>0</v>
      </c>
      <c r="G103" s="39">
        <v>0</v>
      </c>
    </row>
    <row r="104" spans="1:7" ht="13.9" customHeight="1">
      <c r="A104" s="21" t="s">
        <v>8</v>
      </c>
      <c r="B104" s="22">
        <v>49</v>
      </c>
      <c r="C104" s="21" t="s">
        <v>144</v>
      </c>
      <c r="D104" s="38">
        <f t="shared" ref="D104:F104" si="5">SUM(D93:D103)</f>
        <v>11971</v>
      </c>
      <c r="E104" s="38">
        <f t="shared" si="5"/>
        <v>39514</v>
      </c>
      <c r="F104" s="38">
        <f t="shared" si="5"/>
        <v>36267</v>
      </c>
      <c r="G104" s="38">
        <v>40364</v>
      </c>
    </row>
    <row r="105" spans="1:7" ht="10.9" customHeight="1">
      <c r="A105" s="21"/>
      <c r="B105" s="22"/>
      <c r="C105" s="21"/>
      <c r="D105" s="28"/>
      <c r="E105" s="28"/>
      <c r="F105" s="28"/>
      <c r="G105" s="28"/>
    </row>
    <row r="106" spans="1:7" ht="13.9" customHeight="1">
      <c r="A106" s="21"/>
      <c r="B106" s="22">
        <v>50</v>
      </c>
      <c r="C106" s="21" t="s">
        <v>145</v>
      </c>
      <c r="D106" s="28"/>
      <c r="E106" s="28"/>
      <c r="F106" s="28"/>
      <c r="G106" s="28"/>
    </row>
    <row r="107" spans="1:7" ht="13.9" customHeight="1">
      <c r="A107" s="21"/>
      <c r="B107" s="22" t="s">
        <v>146</v>
      </c>
      <c r="C107" s="21" t="s">
        <v>15</v>
      </c>
      <c r="D107" s="28">
        <v>7811</v>
      </c>
      <c r="E107" s="28">
        <v>25693</v>
      </c>
      <c r="F107" s="28">
        <v>25693</v>
      </c>
      <c r="G107" s="28">
        <v>16880</v>
      </c>
    </row>
    <row r="108" spans="1:7" ht="14.65" customHeight="1">
      <c r="A108" s="21"/>
      <c r="B108" s="22" t="s">
        <v>266</v>
      </c>
      <c r="C108" s="21" t="s">
        <v>42</v>
      </c>
      <c r="D108" s="30">
        <v>0</v>
      </c>
      <c r="E108" s="30">
        <v>0</v>
      </c>
      <c r="F108" s="28">
        <v>1</v>
      </c>
      <c r="G108" s="28">
        <v>1</v>
      </c>
    </row>
    <row r="109" spans="1:7" ht="14.65" customHeight="1">
      <c r="A109" s="21"/>
      <c r="B109" s="22" t="s">
        <v>226</v>
      </c>
      <c r="C109" s="21" t="s">
        <v>192</v>
      </c>
      <c r="D109" s="30">
        <v>0</v>
      </c>
      <c r="E109" s="28">
        <v>1</v>
      </c>
      <c r="F109" s="28">
        <v>1</v>
      </c>
      <c r="G109" s="28">
        <v>844</v>
      </c>
    </row>
    <row r="110" spans="1:7" ht="14.65" customHeight="1">
      <c r="A110" s="21"/>
      <c r="B110" s="22" t="s">
        <v>227</v>
      </c>
      <c r="C110" s="21" t="s">
        <v>188</v>
      </c>
      <c r="D110" s="30">
        <v>0</v>
      </c>
      <c r="E110" s="28">
        <v>1</v>
      </c>
      <c r="F110" s="28">
        <v>1</v>
      </c>
      <c r="G110" s="28">
        <v>13871</v>
      </c>
    </row>
    <row r="111" spans="1:7" ht="14.65" customHeight="1">
      <c r="A111" s="21"/>
      <c r="B111" s="22" t="s">
        <v>228</v>
      </c>
      <c r="C111" s="21" t="s">
        <v>190</v>
      </c>
      <c r="D111" s="30">
        <v>0</v>
      </c>
      <c r="E111" s="28">
        <v>1</v>
      </c>
      <c r="F111" s="28">
        <v>1</v>
      </c>
      <c r="G111" s="28">
        <v>1</v>
      </c>
    </row>
    <row r="112" spans="1:7" ht="13.9" customHeight="1">
      <c r="A112" s="21"/>
      <c r="B112" s="22" t="s">
        <v>147</v>
      </c>
      <c r="C112" s="21" t="s">
        <v>198</v>
      </c>
      <c r="D112" s="28">
        <v>10</v>
      </c>
      <c r="E112" s="28">
        <v>10</v>
      </c>
      <c r="F112" s="28">
        <v>10</v>
      </c>
      <c r="G112" s="28">
        <v>10</v>
      </c>
    </row>
    <row r="113" spans="1:7" ht="13.9" customHeight="1">
      <c r="A113" s="21"/>
      <c r="B113" s="22" t="s">
        <v>148</v>
      </c>
      <c r="C113" s="21" t="s">
        <v>43</v>
      </c>
      <c r="D113" s="28">
        <v>10</v>
      </c>
      <c r="E113" s="28">
        <v>10</v>
      </c>
      <c r="F113" s="28">
        <f>10+72</f>
        <v>82</v>
      </c>
      <c r="G113" s="28">
        <v>10</v>
      </c>
    </row>
    <row r="114" spans="1:7" ht="14.65" customHeight="1">
      <c r="A114" s="21"/>
      <c r="B114" s="22" t="s">
        <v>267</v>
      </c>
      <c r="C114" s="21" t="s">
        <v>244</v>
      </c>
      <c r="D114" s="30">
        <v>0</v>
      </c>
      <c r="E114" s="30">
        <v>0</v>
      </c>
      <c r="F114" s="28">
        <v>1</v>
      </c>
      <c r="G114" s="28">
        <v>1</v>
      </c>
    </row>
    <row r="115" spans="1:7" ht="14.65" customHeight="1">
      <c r="A115" s="21"/>
      <c r="B115" s="22" t="s">
        <v>229</v>
      </c>
      <c r="C115" s="21" t="s">
        <v>205</v>
      </c>
      <c r="D115" s="30">
        <v>0</v>
      </c>
      <c r="E115" s="28">
        <v>50</v>
      </c>
      <c r="F115" s="28">
        <v>50</v>
      </c>
      <c r="G115" s="28">
        <v>50</v>
      </c>
    </row>
    <row r="116" spans="1:7" ht="14.65" customHeight="1">
      <c r="A116" s="21"/>
      <c r="B116" s="22" t="s">
        <v>268</v>
      </c>
      <c r="C116" s="21" t="s">
        <v>258</v>
      </c>
      <c r="D116" s="30">
        <v>0</v>
      </c>
      <c r="E116" s="30">
        <v>0</v>
      </c>
      <c r="F116" s="28">
        <v>1</v>
      </c>
      <c r="G116" s="28">
        <v>1</v>
      </c>
    </row>
    <row r="117" spans="1:7" ht="13.9" customHeight="1">
      <c r="A117" s="21"/>
      <c r="B117" s="22" t="s">
        <v>149</v>
      </c>
      <c r="C117" s="21" t="s">
        <v>45</v>
      </c>
      <c r="D117" s="38">
        <v>50</v>
      </c>
      <c r="E117" s="39">
        <v>0</v>
      </c>
      <c r="F117" s="39">
        <v>0</v>
      </c>
      <c r="G117" s="39">
        <v>0</v>
      </c>
    </row>
    <row r="118" spans="1:7" ht="13.9" customHeight="1">
      <c r="A118" s="21" t="s">
        <v>8</v>
      </c>
      <c r="B118" s="22">
        <v>50</v>
      </c>
      <c r="C118" s="21" t="s">
        <v>145</v>
      </c>
      <c r="D118" s="38">
        <f t="shared" ref="D118:F118" si="6">SUM(D107:D117)</f>
        <v>7881</v>
      </c>
      <c r="E118" s="38">
        <f t="shared" si="6"/>
        <v>25766</v>
      </c>
      <c r="F118" s="38">
        <f t="shared" si="6"/>
        <v>25841</v>
      </c>
      <c r="G118" s="38">
        <v>31669</v>
      </c>
    </row>
    <row r="119" spans="1:7" ht="13.9" customHeight="1">
      <c r="A119" s="21" t="s">
        <v>8</v>
      </c>
      <c r="B119" s="35" t="s">
        <v>119</v>
      </c>
      <c r="C119" s="21" t="s">
        <v>12</v>
      </c>
      <c r="D119" s="32">
        <f t="shared" ref="D119:F119" si="7">D90+D78+D66+D54+D42+D104+D118</f>
        <v>145042</v>
      </c>
      <c r="E119" s="32">
        <f t="shared" si="7"/>
        <v>187053</v>
      </c>
      <c r="F119" s="32">
        <f t="shared" si="7"/>
        <v>181871</v>
      </c>
      <c r="G119" s="32">
        <v>233844</v>
      </c>
    </row>
    <row r="120" spans="1:7" ht="13.9" customHeight="1">
      <c r="A120" s="21" t="s">
        <v>8</v>
      </c>
      <c r="B120" s="55" t="s">
        <v>105</v>
      </c>
      <c r="C120" s="27" t="s">
        <v>11</v>
      </c>
      <c r="D120" s="32">
        <f t="shared" ref="D120:F120" si="8">D119</f>
        <v>145042</v>
      </c>
      <c r="E120" s="32">
        <f t="shared" si="8"/>
        <v>187053</v>
      </c>
      <c r="F120" s="32">
        <f t="shared" si="8"/>
        <v>181871</v>
      </c>
      <c r="G120" s="32">
        <v>233844</v>
      </c>
    </row>
    <row r="121" spans="1:7" ht="10.9" customHeight="1">
      <c r="A121" s="21"/>
      <c r="B121" s="26"/>
      <c r="C121" s="27"/>
      <c r="D121" s="7"/>
      <c r="E121" s="7"/>
      <c r="F121" s="7"/>
      <c r="G121" s="7"/>
    </row>
    <row r="122" spans="1:7">
      <c r="A122" s="21"/>
      <c r="B122" s="55" t="s">
        <v>154</v>
      </c>
      <c r="C122" s="27" t="s">
        <v>155</v>
      </c>
      <c r="D122" s="7"/>
      <c r="E122" s="7"/>
      <c r="F122" s="7"/>
      <c r="G122" s="7"/>
    </row>
    <row r="123" spans="1:7" s="43" customFormat="1" ht="14.45" customHeight="1">
      <c r="A123" s="21"/>
      <c r="B123" s="35" t="s">
        <v>167</v>
      </c>
      <c r="C123" s="21" t="s">
        <v>168</v>
      </c>
      <c r="D123" s="42"/>
      <c r="E123" s="42"/>
      <c r="F123" s="42"/>
      <c r="G123" s="42"/>
    </row>
    <row r="124" spans="1:7" ht="25.5">
      <c r="A124" s="21"/>
      <c r="B124" s="22" t="s">
        <v>169</v>
      </c>
      <c r="C124" s="29" t="s">
        <v>116</v>
      </c>
      <c r="D124" s="30">
        <v>0</v>
      </c>
      <c r="E124" s="28">
        <v>49998</v>
      </c>
      <c r="F124" s="28">
        <f>49998-15616</f>
        <v>34382</v>
      </c>
      <c r="G124" s="28">
        <v>47582</v>
      </c>
    </row>
    <row r="125" spans="1:7" ht="25.5">
      <c r="A125" s="21"/>
      <c r="B125" s="22" t="s">
        <v>170</v>
      </c>
      <c r="C125" s="29" t="s">
        <v>117</v>
      </c>
      <c r="D125" s="30">
        <v>0</v>
      </c>
      <c r="E125" s="28">
        <v>3000</v>
      </c>
      <c r="F125" s="28">
        <v>3000</v>
      </c>
      <c r="G125" s="28">
        <v>2845</v>
      </c>
    </row>
    <row r="126" spans="1:7" ht="14.85" customHeight="1">
      <c r="A126" s="21" t="s">
        <v>8</v>
      </c>
      <c r="B126" s="35" t="s">
        <v>167</v>
      </c>
      <c r="C126" s="21" t="s">
        <v>168</v>
      </c>
      <c r="D126" s="31">
        <f t="shared" ref="D126:F126" si="9">SUM(D124:D125)</f>
        <v>0</v>
      </c>
      <c r="E126" s="32">
        <f t="shared" si="9"/>
        <v>52998</v>
      </c>
      <c r="F126" s="32">
        <f t="shared" si="9"/>
        <v>37382</v>
      </c>
      <c r="G126" s="32">
        <v>50427</v>
      </c>
    </row>
    <row r="127" spans="1:7" s="41" customFormat="1" ht="16.899999999999999" customHeight="1">
      <c r="A127" s="29" t="s">
        <v>8</v>
      </c>
      <c r="B127" s="59" t="s">
        <v>154</v>
      </c>
      <c r="C127" s="23" t="s">
        <v>155</v>
      </c>
      <c r="D127" s="31">
        <f t="shared" ref="D127:F127" si="10">D126</f>
        <v>0</v>
      </c>
      <c r="E127" s="32">
        <f t="shared" si="10"/>
        <v>52998</v>
      </c>
      <c r="F127" s="32">
        <f t="shared" si="10"/>
        <v>37382</v>
      </c>
      <c r="G127" s="60">
        <v>50427</v>
      </c>
    </row>
    <row r="128" spans="1:7" ht="12.6" customHeight="1">
      <c r="A128" s="21"/>
      <c r="B128" s="26"/>
      <c r="C128" s="27"/>
      <c r="D128" s="7"/>
      <c r="E128" s="7"/>
      <c r="F128" s="7"/>
      <c r="G128" s="7"/>
    </row>
    <row r="129" spans="1:7">
      <c r="A129" s="21"/>
      <c r="B129" s="55" t="s">
        <v>106</v>
      </c>
      <c r="C129" s="27" t="s">
        <v>35</v>
      </c>
      <c r="D129" s="7"/>
      <c r="E129" s="7"/>
      <c r="F129" s="7"/>
      <c r="G129" s="7"/>
    </row>
    <row r="130" spans="1:7">
      <c r="A130" s="21"/>
      <c r="B130" s="35" t="s">
        <v>118</v>
      </c>
      <c r="C130" s="21" t="s">
        <v>67</v>
      </c>
      <c r="D130" s="28"/>
      <c r="E130" s="28"/>
      <c r="F130" s="28"/>
      <c r="G130" s="28"/>
    </row>
    <row r="131" spans="1:7" ht="25.5">
      <c r="A131" s="21"/>
      <c r="B131" s="22" t="s">
        <v>74</v>
      </c>
      <c r="C131" s="21" t="s">
        <v>132</v>
      </c>
      <c r="D131" s="28">
        <v>7500</v>
      </c>
      <c r="E131" s="30">
        <v>0</v>
      </c>
      <c r="F131" s="30">
        <v>0</v>
      </c>
      <c r="G131" s="30">
        <v>0</v>
      </c>
    </row>
    <row r="132" spans="1:7" ht="15" customHeight="1">
      <c r="A132" s="21"/>
      <c r="B132" s="22" t="s">
        <v>83</v>
      </c>
      <c r="C132" s="21" t="s">
        <v>101</v>
      </c>
      <c r="D132" s="28">
        <v>834</v>
      </c>
      <c r="E132" s="30">
        <v>0</v>
      </c>
      <c r="F132" s="28">
        <f>0+986</f>
        <v>986</v>
      </c>
      <c r="G132" s="30">
        <v>0</v>
      </c>
    </row>
    <row r="133" spans="1:7" ht="15" customHeight="1">
      <c r="A133" s="21" t="s">
        <v>8</v>
      </c>
      <c r="B133" s="35" t="s">
        <v>118</v>
      </c>
      <c r="C133" s="21" t="s">
        <v>67</v>
      </c>
      <c r="D133" s="32">
        <f t="shared" ref="D133:F133" si="11">SUM(D131:D132)</f>
        <v>8334</v>
      </c>
      <c r="E133" s="31">
        <f t="shared" si="11"/>
        <v>0</v>
      </c>
      <c r="F133" s="32">
        <f t="shared" si="11"/>
        <v>986</v>
      </c>
      <c r="G133" s="31">
        <v>0</v>
      </c>
    </row>
    <row r="134" spans="1:7" ht="15" customHeight="1">
      <c r="A134" s="21"/>
      <c r="B134" s="35"/>
      <c r="C134" s="21"/>
      <c r="D134" s="28"/>
      <c r="E134" s="28"/>
      <c r="F134" s="28"/>
      <c r="G134" s="28"/>
    </row>
    <row r="135" spans="1:7">
      <c r="A135" s="21"/>
      <c r="B135" s="35" t="s">
        <v>162</v>
      </c>
      <c r="C135" s="44" t="s">
        <v>163</v>
      </c>
      <c r="D135" s="28"/>
      <c r="E135" s="28"/>
      <c r="F135" s="28"/>
      <c r="G135" s="28"/>
    </row>
    <row r="136" spans="1:7" ht="25.5">
      <c r="A136" s="21"/>
      <c r="B136" s="22" t="s">
        <v>184</v>
      </c>
      <c r="C136" s="21" t="s">
        <v>127</v>
      </c>
      <c r="D136" s="30">
        <v>0</v>
      </c>
      <c r="E136" s="28">
        <v>498</v>
      </c>
      <c r="F136" s="28">
        <v>498</v>
      </c>
      <c r="G136" s="28">
        <v>15000</v>
      </c>
    </row>
    <row r="137" spans="1:7" ht="25.5">
      <c r="A137" s="21"/>
      <c r="B137" s="22" t="s">
        <v>269</v>
      </c>
      <c r="C137" s="21" t="s">
        <v>270</v>
      </c>
      <c r="D137" s="30">
        <v>0</v>
      </c>
      <c r="E137" s="30">
        <v>0</v>
      </c>
      <c r="F137" s="28">
        <v>51</v>
      </c>
      <c r="G137" s="28">
        <v>897</v>
      </c>
    </row>
    <row r="138" spans="1:7" ht="16.5" customHeight="1">
      <c r="A138" s="21"/>
      <c r="B138" s="22" t="s">
        <v>280</v>
      </c>
      <c r="C138" s="21" t="s">
        <v>281</v>
      </c>
      <c r="D138" s="30">
        <v>0</v>
      </c>
      <c r="E138" s="30">
        <v>0</v>
      </c>
      <c r="F138" s="28">
        <v>1</v>
      </c>
      <c r="G138" s="30">
        <v>0</v>
      </c>
    </row>
    <row r="139" spans="1:7" ht="15" customHeight="1">
      <c r="A139" s="33" t="s">
        <v>8</v>
      </c>
      <c r="B139" s="71" t="s">
        <v>162</v>
      </c>
      <c r="C139" s="96" t="s">
        <v>163</v>
      </c>
      <c r="D139" s="31">
        <f>SUM(D136:D138)</f>
        <v>0</v>
      </c>
      <c r="E139" s="32">
        <f t="shared" ref="E139:F139" si="12">SUM(E136:E138)</f>
        <v>498</v>
      </c>
      <c r="F139" s="32">
        <f t="shared" si="12"/>
        <v>550</v>
      </c>
      <c r="G139" s="32">
        <v>15897</v>
      </c>
    </row>
    <row r="140" spans="1:7" ht="15" customHeight="1">
      <c r="A140" s="21"/>
      <c r="B140" s="35"/>
      <c r="C140" s="21"/>
      <c r="D140" s="28"/>
      <c r="E140" s="28"/>
      <c r="F140" s="28"/>
      <c r="G140" s="28"/>
    </row>
    <row r="141" spans="1:7" ht="15" customHeight="1">
      <c r="A141" s="21"/>
      <c r="B141" s="35" t="s">
        <v>173</v>
      </c>
      <c r="C141" s="21" t="s">
        <v>156</v>
      </c>
      <c r="D141" s="28"/>
      <c r="E141" s="28"/>
      <c r="F141" s="28"/>
      <c r="G141" s="28"/>
    </row>
    <row r="142" spans="1:7" ht="15" customHeight="1">
      <c r="A142" s="21"/>
      <c r="B142" s="61" t="s">
        <v>180</v>
      </c>
      <c r="C142" s="29" t="s">
        <v>152</v>
      </c>
      <c r="D142" s="30">
        <v>0</v>
      </c>
      <c r="E142" s="28">
        <v>269998</v>
      </c>
      <c r="F142" s="28">
        <f>269998+16850</f>
        <v>286848</v>
      </c>
      <c r="G142" s="28">
        <v>309616</v>
      </c>
    </row>
    <row r="143" spans="1:7">
      <c r="A143" s="21"/>
      <c r="B143" s="22" t="s">
        <v>181</v>
      </c>
      <c r="C143" s="21" t="s">
        <v>98</v>
      </c>
      <c r="D143" s="39">
        <v>0</v>
      </c>
      <c r="E143" s="38">
        <v>3000</v>
      </c>
      <c r="F143" s="38">
        <f>3000+22568</f>
        <v>25568</v>
      </c>
      <c r="G143" s="38">
        <v>18509</v>
      </c>
    </row>
    <row r="144" spans="1:7" ht="15" customHeight="1">
      <c r="A144" s="21" t="s">
        <v>8</v>
      </c>
      <c r="B144" s="35" t="s">
        <v>173</v>
      </c>
      <c r="C144" s="21" t="s">
        <v>156</v>
      </c>
      <c r="D144" s="39">
        <f t="shared" ref="D144:F144" si="13">SUM(D142:D143)</f>
        <v>0</v>
      </c>
      <c r="E144" s="38">
        <f t="shared" si="13"/>
        <v>272998</v>
      </c>
      <c r="F144" s="38">
        <f t="shared" si="13"/>
        <v>312416</v>
      </c>
      <c r="G144" s="38">
        <v>328125</v>
      </c>
    </row>
    <row r="145" spans="1:7" ht="15" customHeight="1">
      <c r="A145" s="21" t="s">
        <v>8</v>
      </c>
      <c r="B145" s="55" t="s">
        <v>106</v>
      </c>
      <c r="C145" s="27" t="s">
        <v>35</v>
      </c>
      <c r="D145" s="32">
        <f t="shared" ref="D145:F145" si="14">D133+D139+D144</f>
        <v>8334</v>
      </c>
      <c r="E145" s="32">
        <f t="shared" si="14"/>
        <v>273496</v>
      </c>
      <c r="F145" s="32">
        <f t="shared" si="14"/>
        <v>313952</v>
      </c>
      <c r="G145" s="32">
        <v>344022</v>
      </c>
    </row>
    <row r="146" spans="1:7" ht="10.9" customHeight="1">
      <c r="A146" s="21"/>
      <c r="B146" s="26"/>
      <c r="C146" s="27"/>
      <c r="D146" s="7"/>
      <c r="E146" s="7"/>
      <c r="F146" s="7"/>
      <c r="G146" s="7"/>
    </row>
    <row r="147" spans="1:7" ht="14.85" customHeight="1">
      <c r="A147" s="21"/>
      <c r="B147" s="55" t="s">
        <v>107</v>
      </c>
      <c r="C147" s="27" t="s">
        <v>40</v>
      </c>
      <c r="D147" s="7"/>
      <c r="E147" s="7"/>
      <c r="F147" s="7"/>
      <c r="G147" s="7"/>
    </row>
    <row r="148" spans="1:7" ht="14.85" customHeight="1">
      <c r="A148" s="21"/>
      <c r="B148" s="35" t="s">
        <v>119</v>
      </c>
      <c r="C148" s="21" t="s">
        <v>12</v>
      </c>
      <c r="D148" s="7"/>
      <c r="E148" s="7"/>
      <c r="F148" s="7"/>
      <c r="G148" s="7"/>
    </row>
    <row r="149" spans="1:7" ht="14.85" customHeight="1">
      <c r="A149" s="21"/>
      <c r="B149" s="22">
        <v>44</v>
      </c>
      <c r="C149" s="21" t="s">
        <v>13</v>
      </c>
      <c r="D149" s="7"/>
      <c r="E149" s="7"/>
      <c r="F149" s="7"/>
      <c r="G149" s="7"/>
    </row>
    <row r="150" spans="1:7" ht="14.85" customHeight="1">
      <c r="A150" s="21"/>
      <c r="B150" s="22" t="s">
        <v>14</v>
      </c>
      <c r="C150" s="21" t="s">
        <v>15</v>
      </c>
      <c r="D150" s="28">
        <v>39583</v>
      </c>
      <c r="E150" s="28">
        <v>45598</v>
      </c>
      <c r="F150" s="28">
        <v>45598</v>
      </c>
      <c r="G150" s="28">
        <v>28728</v>
      </c>
    </row>
    <row r="151" spans="1:7" ht="14.85" customHeight="1">
      <c r="A151" s="21"/>
      <c r="B151" s="22" t="s">
        <v>41</v>
      </c>
      <c r="C151" s="21" t="s">
        <v>42</v>
      </c>
      <c r="D151" s="28">
        <v>157670</v>
      </c>
      <c r="E151" s="28">
        <v>155014</v>
      </c>
      <c r="F151" s="28">
        <v>155014</v>
      </c>
      <c r="G151" s="28">
        <v>157937</v>
      </c>
    </row>
    <row r="152" spans="1:7" ht="14.65" customHeight="1">
      <c r="A152" s="21"/>
      <c r="B152" s="22" t="s">
        <v>191</v>
      </c>
      <c r="C152" s="21" t="s">
        <v>192</v>
      </c>
      <c r="D152" s="30">
        <v>0</v>
      </c>
      <c r="E152" s="28">
        <v>1</v>
      </c>
      <c r="F152" s="28">
        <v>1</v>
      </c>
      <c r="G152" s="28">
        <v>1436</v>
      </c>
    </row>
    <row r="153" spans="1:7" ht="14.65" customHeight="1">
      <c r="A153" s="21"/>
      <c r="B153" s="22" t="s">
        <v>187</v>
      </c>
      <c r="C153" s="21" t="s">
        <v>188</v>
      </c>
      <c r="D153" s="30">
        <v>0</v>
      </c>
      <c r="E153" s="28">
        <v>1</v>
      </c>
      <c r="F153" s="28">
        <v>1</v>
      </c>
      <c r="G153" s="28">
        <v>24067</v>
      </c>
    </row>
    <row r="154" spans="1:7" ht="14.65" customHeight="1">
      <c r="A154" s="21"/>
      <c r="B154" s="22" t="s">
        <v>189</v>
      </c>
      <c r="C154" s="21" t="s">
        <v>190</v>
      </c>
      <c r="D154" s="30">
        <v>0</v>
      </c>
      <c r="E154" s="28">
        <v>1</v>
      </c>
      <c r="F154" s="28">
        <v>1</v>
      </c>
      <c r="G154" s="28">
        <v>1</v>
      </c>
    </row>
    <row r="155" spans="1:7" ht="14.85" customHeight="1">
      <c r="A155" s="21"/>
      <c r="B155" s="22" t="s">
        <v>16</v>
      </c>
      <c r="C155" s="21" t="s">
        <v>198</v>
      </c>
      <c r="D155" s="92">
        <v>45</v>
      </c>
      <c r="E155" s="28">
        <v>42</v>
      </c>
      <c r="F155" s="28">
        <v>42</v>
      </c>
      <c r="G155" s="28">
        <v>42</v>
      </c>
    </row>
    <row r="156" spans="1:7" ht="14.85" customHeight="1">
      <c r="A156" s="21"/>
      <c r="B156" s="22" t="s">
        <v>17</v>
      </c>
      <c r="C156" s="21" t="s">
        <v>43</v>
      </c>
      <c r="D156" s="28">
        <v>80</v>
      </c>
      <c r="E156" s="28">
        <v>83</v>
      </c>
      <c r="F156" s="28">
        <v>83</v>
      </c>
      <c r="G156" s="28">
        <v>83</v>
      </c>
    </row>
    <row r="157" spans="1:7" ht="14.65" customHeight="1">
      <c r="A157" s="21"/>
      <c r="B157" s="22" t="s">
        <v>204</v>
      </c>
      <c r="C157" s="21" t="s">
        <v>205</v>
      </c>
      <c r="D157" s="30">
        <v>0</v>
      </c>
      <c r="E157" s="28">
        <v>207</v>
      </c>
      <c r="F157" s="28">
        <v>207</v>
      </c>
      <c r="G157" s="28">
        <v>207</v>
      </c>
    </row>
    <row r="158" spans="1:7" ht="14.85" customHeight="1">
      <c r="A158" s="21"/>
      <c r="B158" s="22" t="s">
        <v>44</v>
      </c>
      <c r="C158" s="21" t="s">
        <v>197</v>
      </c>
      <c r="D158" s="30">
        <v>0</v>
      </c>
      <c r="E158" s="28">
        <v>2000</v>
      </c>
      <c r="F158" s="28">
        <v>2000</v>
      </c>
      <c r="G158" s="28">
        <v>4300</v>
      </c>
    </row>
    <row r="159" spans="1:7" ht="14.85" customHeight="1">
      <c r="A159" s="21"/>
      <c r="B159" s="22" t="s">
        <v>18</v>
      </c>
      <c r="C159" s="21" t="s">
        <v>45</v>
      </c>
      <c r="D159" s="92">
        <v>207</v>
      </c>
      <c r="E159" s="30">
        <v>0</v>
      </c>
      <c r="F159" s="30">
        <v>0</v>
      </c>
      <c r="G159" s="30">
        <v>0</v>
      </c>
    </row>
    <row r="160" spans="1:7" ht="14.85" customHeight="1">
      <c r="A160" s="21" t="s">
        <v>8</v>
      </c>
      <c r="B160" s="22">
        <v>44</v>
      </c>
      <c r="C160" s="21" t="s">
        <v>13</v>
      </c>
      <c r="D160" s="32">
        <f t="shared" ref="D160:F160" si="15">SUM(D150:D159)</f>
        <v>197585</v>
      </c>
      <c r="E160" s="32">
        <f t="shared" si="15"/>
        <v>202947</v>
      </c>
      <c r="F160" s="32">
        <f t="shared" si="15"/>
        <v>202947</v>
      </c>
      <c r="G160" s="32">
        <v>216801</v>
      </c>
    </row>
    <row r="161" spans="1:7" ht="13.35" customHeight="1">
      <c r="A161" s="21"/>
      <c r="B161" s="22"/>
      <c r="C161" s="21"/>
      <c r="D161" s="7"/>
      <c r="E161" s="7"/>
      <c r="F161" s="7"/>
      <c r="G161" s="7"/>
    </row>
    <row r="162" spans="1:7" ht="13.35" customHeight="1">
      <c r="A162" s="21"/>
      <c r="B162" s="22">
        <v>45</v>
      </c>
      <c r="C162" s="21" t="s">
        <v>136</v>
      </c>
      <c r="D162" s="7"/>
      <c r="E162" s="7"/>
      <c r="F162" s="7"/>
      <c r="G162" s="7"/>
    </row>
    <row r="163" spans="1:7" ht="13.35" customHeight="1">
      <c r="A163" s="21"/>
      <c r="B163" s="22" t="s">
        <v>19</v>
      </c>
      <c r="C163" s="21" t="s">
        <v>15</v>
      </c>
      <c r="D163" s="28">
        <v>30139</v>
      </c>
      <c r="E163" s="28">
        <v>17038</v>
      </c>
      <c r="F163" s="28">
        <f>17038-5000</f>
        <v>12038</v>
      </c>
      <c r="G163" s="28">
        <v>8690</v>
      </c>
    </row>
    <row r="164" spans="1:7" ht="13.35" customHeight="1">
      <c r="A164" s="21"/>
      <c r="B164" s="22" t="s">
        <v>272</v>
      </c>
      <c r="C164" s="21" t="s">
        <v>42</v>
      </c>
      <c r="D164" s="30">
        <v>0</v>
      </c>
      <c r="E164" s="30">
        <v>0</v>
      </c>
      <c r="F164" s="28">
        <v>1</v>
      </c>
      <c r="G164" s="28">
        <v>1</v>
      </c>
    </row>
    <row r="165" spans="1:7" ht="14.65" customHeight="1">
      <c r="A165" s="21"/>
      <c r="B165" s="22" t="s">
        <v>206</v>
      </c>
      <c r="C165" s="21" t="s">
        <v>192</v>
      </c>
      <c r="D165" s="30">
        <v>0</v>
      </c>
      <c r="E165" s="28">
        <v>1</v>
      </c>
      <c r="F165" s="28">
        <v>1</v>
      </c>
      <c r="G165" s="28">
        <v>435</v>
      </c>
    </row>
    <row r="166" spans="1:7" ht="14.65" customHeight="1">
      <c r="A166" s="21"/>
      <c r="B166" s="22" t="s">
        <v>207</v>
      </c>
      <c r="C166" s="21" t="s">
        <v>188</v>
      </c>
      <c r="D166" s="30">
        <v>0</v>
      </c>
      <c r="E166" s="28">
        <v>1</v>
      </c>
      <c r="F166" s="28">
        <v>1</v>
      </c>
      <c r="G166" s="28">
        <v>7426</v>
      </c>
    </row>
    <row r="167" spans="1:7" ht="14.65" customHeight="1">
      <c r="A167" s="21"/>
      <c r="B167" s="22" t="s">
        <v>208</v>
      </c>
      <c r="C167" s="21" t="s">
        <v>190</v>
      </c>
      <c r="D167" s="30">
        <v>0</v>
      </c>
      <c r="E167" s="28">
        <v>1</v>
      </c>
      <c r="F167" s="28">
        <v>1</v>
      </c>
      <c r="G167" s="28">
        <v>1</v>
      </c>
    </row>
    <row r="168" spans="1:7" ht="13.35" customHeight="1">
      <c r="A168" s="21"/>
      <c r="B168" s="22" t="s">
        <v>20</v>
      </c>
      <c r="C168" s="21" t="s">
        <v>198</v>
      </c>
      <c r="D168" s="28">
        <v>66</v>
      </c>
      <c r="E168" s="28">
        <v>66</v>
      </c>
      <c r="F168" s="28">
        <v>66</v>
      </c>
      <c r="G168" s="28">
        <v>66</v>
      </c>
    </row>
    <row r="169" spans="1:7" ht="13.35" customHeight="1">
      <c r="A169" s="21"/>
      <c r="B169" s="22" t="s">
        <v>21</v>
      </c>
      <c r="C169" s="21" t="s">
        <v>43</v>
      </c>
      <c r="D169" s="28">
        <v>50</v>
      </c>
      <c r="E169" s="28">
        <v>50</v>
      </c>
      <c r="F169" s="28">
        <v>50</v>
      </c>
      <c r="G169" s="28">
        <v>50</v>
      </c>
    </row>
    <row r="170" spans="1:7" ht="14.65" customHeight="1">
      <c r="A170" s="21"/>
      <c r="B170" s="22" t="s">
        <v>209</v>
      </c>
      <c r="C170" s="21" t="s">
        <v>205</v>
      </c>
      <c r="D170" s="30">
        <v>0</v>
      </c>
      <c r="E170" s="28">
        <v>17</v>
      </c>
      <c r="F170" s="28">
        <v>17</v>
      </c>
      <c r="G170" s="28">
        <v>17</v>
      </c>
    </row>
    <row r="171" spans="1:7" ht="13.35" customHeight="1">
      <c r="A171" s="21"/>
      <c r="B171" s="22" t="s">
        <v>22</v>
      </c>
      <c r="C171" s="21" t="s">
        <v>45</v>
      </c>
      <c r="D171" s="28">
        <v>17</v>
      </c>
      <c r="E171" s="30">
        <v>0</v>
      </c>
      <c r="F171" s="30">
        <v>0</v>
      </c>
      <c r="G171" s="30">
        <v>0</v>
      </c>
    </row>
    <row r="172" spans="1:7" ht="13.35" customHeight="1">
      <c r="A172" s="21" t="s">
        <v>8</v>
      </c>
      <c r="B172" s="22">
        <v>45</v>
      </c>
      <c r="C172" s="21" t="s">
        <v>136</v>
      </c>
      <c r="D172" s="32">
        <f t="shared" ref="D172:F172" si="16">SUM(D163:D171)</f>
        <v>30272</v>
      </c>
      <c r="E172" s="32">
        <f t="shared" si="16"/>
        <v>17174</v>
      </c>
      <c r="F172" s="32">
        <f t="shared" si="16"/>
        <v>12175</v>
      </c>
      <c r="G172" s="32">
        <v>16686</v>
      </c>
    </row>
    <row r="173" spans="1:7" ht="13.35" customHeight="1">
      <c r="A173" s="21"/>
      <c r="B173" s="22"/>
      <c r="C173" s="21"/>
      <c r="D173" s="7"/>
      <c r="E173" s="7"/>
      <c r="F173" s="7"/>
      <c r="G173" s="7"/>
    </row>
    <row r="174" spans="1:7" ht="15" customHeight="1">
      <c r="A174" s="21"/>
      <c r="B174" s="22">
        <v>46</v>
      </c>
      <c r="C174" s="21" t="s">
        <v>137</v>
      </c>
      <c r="D174" s="7"/>
      <c r="E174" s="7"/>
      <c r="F174" s="7"/>
      <c r="G174" s="7"/>
    </row>
    <row r="175" spans="1:7" ht="15" customHeight="1">
      <c r="A175" s="21"/>
      <c r="B175" s="22" t="s">
        <v>23</v>
      </c>
      <c r="C175" s="21" t="s">
        <v>15</v>
      </c>
      <c r="D175" s="28">
        <v>27158</v>
      </c>
      <c r="E175" s="28">
        <v>10828</v>
      </c>
      <c r="F175" s="28">
        <f>10828-1350</f>
        <v>9478</v>
      </c>
      <c r="G175" s="28">
        <v>1</v>
      </c>
    </row>
    <row r="176" spans="1:7" ht="13.35" customHeight="1">
      <c r="A176" s="21"/>
      <c r="B176" s="22" t="s">
        <v>273</v>
      </c>
      <c r="C176" s="21" t="s">
        <v>42</v>
      </c>
      <c r="D176" s="30">
        <v>0</v>
      </c>
      <c r="E176" s="30">
        <v>0</v>
      </c>
      <c r="F176" s="28">
        <v>1</v>
      </c>
      <c r="G176" s="28">
        <v>1</v>
      </c>
    </row>
    <row r="177" spans="1:7" ht="14.65" customHeight="1">
      <c r="A177" s="21"/>
      <c r="B177" s="22" t="s">
        <v>210</v>
      </c>
      <c r="C177" s="21" t="s">
        <v>192</v>
      </c>
      <c r="D177" s="30">
        <v>0</v>
      </c>
      <c r="E177" s="28">
        <v>1</v>
      </c>
      <c r="F177" s="28">
        <v>1</v>
      </c>
      <c r="G177" s="28">
        <v>1</v>
      </c>
    </row>
    <row r="178" spans="1:7" ht="14.65" customHeight="1">
      <c r="A178" s="21"/>
      <c r="B178" s="22" t="s">
        <v>211</v>
      </c>
      <c r="C178" s="21" t="s">
        <v>188</v>
      </c>
      <c r="D178" s="30">
        <v>0</v>
      </c>
      <c r="E178" s="28">
        <v>1</v>
      </c>
      <c r="F178" s="28">
        <v>1</v>
      </c>
      <c r="G178" s="28">
        <v>1</v>
      </c>
    </row>
    <row r="179" spans="1:7" ht="14.65" customHeight="1">
      <c r="A179" s="21"/>
      <c r="B179" s="22" t="s">
        <v>212</v>
      </c>
      <c r="C179" s="21" t="s">
        <v>190</v>
      </c>
      <c r="D179" s="30">
        <v>0</v>
      </c>
      <c r="E179" s="28">
        <v>1</v>
      </c>
      <c r="F179" s="28">
        <v>1</v>
      </c>
      <c r="G179" s="28">
        <v>1</v>
      </c>
    </row>
    <row r="180" spans="1:7" ht="15" customHeight="1">
      <c r="A180" s="21"/>
      <c r="B180" s="22" t="s">
        <v>24</v>
      </c>
      <c r="C180" s="21" t="s">
        <v>198</v>
      </c>
      <c r="D180" s="28">
        <v>62</v>
      </c>
      <c r="E180" s="28">
        <v>62</v>
      </c>
      <c r="F180" s="28">
        <v>62</v>
      </c>
      <c r="G180" s="28">
        <v>62</v>
      </c>
    </row>
    <row r="181" spans="1:7" ht="15" customHeight="1">
      <c r="A181" s="21"/>
      <c r="B181" s="22" t="s">
        <v>25</v>
      </c>
      <c r="C181" s="21" t="s">
        <v>43</v>
      </c>
      <c r="D181" s="28">
        <v>50</v>
      </c>
      <c r="E181" s="28">
        <v>50</v>
      </c>
      <c r="F181" s="28">
        <v>50</v>
      </c>
      <c r="G181" s="28">
        <v>50</v>
      </c>
    </row>
    <row r="182" spans="1:7" ht="14.65" customHeight="1">
      <c r="A182" s="21"/>
      <c r="B182" s="22" t="s">
        <v>213</v>
      </c>
      <c r="C182" s="21" t="s">
        <v>205</v>
      </c>
      <c r="D182" s="30">
        <v>0</v>
      </c>
      <c r="E182" s="28">
        <v>17</v>
      </c>
      <c r="F182" s="28">
        <v>17</v>
      </c>
      <c r="G182" s="28">
        <v>17</v>
      </c>
    </row>
    <row r="183" spans="1:7" ht="15" customHeight="1">
      <c r="A183" s="21"/>
      <c r="B183" s="22" t="s">
        <v>26</v>
      </c>
      <c r="C183" s="21" t="s">
        <v>45</v>
      </c>
      <c r="D183" s="38">
        <v>14</v>
      </c>
      <c r="E183" s="39">
        <v>0</v>
      </c>
      <c r="F183" s="39">
        <v>0</v>
      </c>
      <c r="G183" s="39">
        <v>0</v>
      </c>
    </row>
    <row r="184" spans="1:7" ht="15" customHeight="1">
      <c r="A184" s="21" t="s">
        <v>8</v>
      </c>
      <c r="B184" s="22">
        <v>46</v>
      </c>
      <c r="C184" s="21" t="s">
        <v>137</v>
      </c>
      <c r="D184" s="38">
        <f t="shared" ref="D184:F184" si="17">SUM(D175:D183)</f>
        <v>27284</v>
      </c>
      <c r="E184" s="38">
        <f t="shared" si="17"/>
        <v>10960</v>
      </c>
      <c r="F184" s="38">
        <f t="shared" si="17"/>
        <v>9611</v>
      </c>
      <c r="G184" s="38">
        <v>134</v>
      </c>
    </row>
    <row r="185" spans="1:7" ht="12" customHeight="1">
      <c r="A185" s="21"/>
      <c r="B185" s="22"/>
      <c r="C185" s="21"/>
      <c r="D185" s="28"/>
      <c r="E185" s="28"/>
      <c r="F185" s="28"/>
      <c r="G185" s="28"/>
    </row>
    <row r="186" spans="1:7" ht="13.9" customHeight="1">
      <c r="A186" s="21"/>
      <c r="B186" s="22">
        <v>47</v>
      </c>
      <c r="C186" s="21" t="s">
        <v>138</v>
      </c>
      <c r="D186" s="7"/>
      <c r="E186" s="7"/>
      <c r="F186" s="7"/>
      <c r="G186" s="7"/>
    </row>
    <row r="187" spans="1:7" ht="13.9" customHeight="1">
      <c r="A187" s="33"/>
      <c r="B187" s="34" t="s">
        <v>27</v>
      </c>
      <c r="C187" s="33" t="s">
        <v>15</v>
      </c>
      <c r="D187" s="38">
        <v>14114</v>
      </c>
      <c r="E187" s="38">
        <v>13994</v>
      </c>
      <c r="F187" s="38">
        <f>13994-1250</f>
        <v>12744</v>
      </c>
      <c r="G187" s="38">
        <v>8446</v>
      </c>
    </row>
    <row r="188" spans="1:7" ht="13.35" customHeight="1">
      <c r="A188" s="21"/>
      <c r="B188" s="22" t="s">
        <v>274</v>
      </c>
      <c r="C188" s="21" t="s">
        <v>42</v>
      </c>
      <c r="D188" s="30">
        <v>0</v>
      </c>
      <c r="E188" s="30">
        <v>0</v>
      </c>
      <c r="F188" s="28">
        <v>1</v>
      </c>
      <c r="G188" s="28">
        <v>1</v>
      </c>
    </row>
    <row r="189" spans="1:7" ht="14.65" customHeight="1">
      <c r="A189" s="21"/>
      <c r="B189" s="22" t="s">
        <v>214</v>
      </c>
      <c r="C189" s="21" t="s">
        <v>192</v>
      </c>
      <c r="D189" s="30">
        <v>0</v>
      </c>
      <c r="E189" s="28">
        <v>1</v>
      </c>
      <c r="F189" s="28">
        <v>1</v>
      </c>
      <c r="G189" s="28">
        <v>422</v>
      </c>
    </row>
    <row r="190" spans="1:7" ht="14.65" customHeight="1">
      <c r="A190" s="21"/>
      <c r="B190" s="22" t="s">
        <v>215</v>
      </c>
      <c r="C190" s="21" t="s">
        <v>188</v>
      </c>
      <c r="D190" s="30">
        <v>0</v>
      </c>
      <c r="E190" s="28">
        <v>1</v>
      </c>
      <c r="F190" s="28">
        <v>1</v>
      </c>
      <c r="G190" s="28">
        <v>6964</v>
      </c>
    </row>
    <row r="191" spans="1:7" ht="14.65" customHeight="1">
      <c r="A191" s="21"/>
      <c r="B191" s="22" t="s">
        <v>216</v>
      </c>
      <c r="C191" s="21" t="s">
        <v>190</v>
      </c>
      <c r="D191" s="30">
        <v>0</v>
      </c>
      <c r="E191" s="28">
        <v>1</v>
      </c>
      <c r="F191" s="28">
        <v>1</v>
      </c>
      <c r="G191" s="28">
        <v>1</v>
      </c>
    </row>
    <row r="192" spans="1:7" ht="13.9" customHeight="1">
      <c r="A192" s="21"/>
      <c r="B192" s="22" t="s">
        <v>28</v>
      </c>
      <c r="C192" s="21" t="s">
        <v>198</v>
      </c>
      <c r="D192" s="28">
        <v>29</v>
      </c>
      <c r="E192" s="28">
        <v>29</v>
      </c>
      <c r="F192" s="28">
        <v>29</v>
      </c>
      <c r="G192" s="28">
        <v>29</v>
      </c>
    </row>
    <row r="193" spans="1:7" ht="13.9" customHeight="1">
      <c r="A193" s="21"/>
      <c r="B193" s="22" t="s">
        <v>29</v>
      </c>
      <c r="C193" s="21" t="s">
        <v>43</v>
      </c>
      <c r="D193" s="28">
        <v>33</v>
      </c>
      <c r="E193" s="28">
        <v>33</v>
      </c>
      <c r="F193" s="28">
        <v>33</v>
      </c>
      <c r="G193" s="28">
        <v>33</v>
      </c>
    </row>
    <row r="194" spans="1:7" ht="14.65" customHeight="1">
      <c r="A194" s="21"/>
      <c r="B194" s="22" t="s">
        <v>217</v>
      </c>
      <c r="C194" s="21" t="s">
        <v>205</v>
      </c>
      <c r="D194" s="30">
        <v>0</v>
      </c>
      <c r="E194" s="28">
        <v>17</v>
      </c>
      <c r="F194" s="28">
        <v>17</v>
      </c>
      <c r="G194" s="28">
        <v>17</v>
      </c>
    </row>
    <row r="195" spans="1:7" ht="13.9" customHeight="1">
      <c r="A195" s="21"/>
      <c r="B195" s="22" t="s">
        <v>30</v>
      </c>
      <c r="C195" s="21" t="s">
        <v>45</v>
      </c>
      <c r="D195" s="28">
        <v>17</v>
      </c>
      <c r="E195" s="30">
        <v>0</v>
      </c>
      <c r="F195" s="30">
        <v>0</v>
      </c>
      <c r="G195" s="30">
        <v>0</v>
      </c>
    </row>
    <row r="196" spans="1:7" ht="13.9" customHeight="1">
      <c r="A196" s="21" t="s">
        <v>8</v>
      </c>
      <c r="B196" s="22">
        <v>47</v>
      </c>
      <c r="C196" s="21" t="s">
        <v>138</v>
      </c>
      <c r="D196" s="32">
        <f t="shared" ref="D196:F196" si="18">SUM(D187:D195)</f>
        <v>14193</v>
      </c>
      <c r="E196" s="32">
        <f t="shared" si="18"/>
        <v>14076</v>
      </c>
      <c r="F196" s="32">
        <f t="shared" si="18"/>
        <v>12827</v>
      </c>
      <c r="G196" s="32">
        <v>15913</v>
      </c>
    </row>
    <row r="197" spans="1:7" ht="12" customHeight="1">
      <c r="A197" s="21"/>
      <c r="B197" s="22"/>
      <c r="C197" s="21"/>
      <c r="D197" s="7"/>
      <c r="E197" s="7"/>
      <c r="F197" s="7"/>
      <c r="G197" s="7"/>
    </row>
    <row r="198" spans="1:7" ht="15" customHeight="1">
      <c r="A198" s="21"/>
      <c r="B198" s="22">
        <v>48</v>
      </c>
      <c r="C198" s="21" t="s">
        <v>139</v>
      </c>
      <c r="D198" s="7"/>
      <c r="E198" s="7"/>
      <c r="F198" s="7"/>
      <c r="G198" s="7"/>
    </row>
    <row r="199" spans="1:7" ht="15" customHeight="1">
      <c r="A199" s="21"/>
      <c r="B199" s="22" t="s">
        <v>31</v>
      </c>
      <c r="C199" s="21" t="s">
        <v>15</v>
      </c>
      <c r="D199" s="28">
        <v>50861</v>
      </c>
      <c r="E199" s="28">
        <v>53965</v>
      </c>
      <c r="F199" s="28">
        <v>53965</v>
      </c>
      <c r="G199" s="28">
        <v>32112</v>
      </c>
    </row>
    <row r="200" spans="1:7" ht="13.35" customHeight="1">
      <c r="A200" s="21"/>
      <c r="B200" s="22" t="s">
        <v>275</v>
      </c>
      <c r="C200" s="21" t="s">
        <v>42</v>
      </c>
      <c r="D200" s="30">
        <v>0</v>
      </c>
      <c r="E200" s="30">
        <v>0</v>
      </c>
      <c r="F200" s="28">
        <v>1</v>
      </c>
      <c r="G200" s="28">
        <v>1</v>
      </c>
    </row>
    <row r="201" spans="1:7" ht="14.65" customHeight="1">
      <c r="A201" s="21"/>
      <c r="B201" s="22" t="s">
        <v>218</v>
      </c>
      <c r="C201" s="21" t="s">
        <v>192</v>
      </c>
      <c r="D201" s="30">
        <v>0</v>
      </c>
      <c r="E201" s="28">
        <v>1</v>
      </c>
      <c r="F201" s="28">
        <v>1</v>
      </c>
      <c r="G201" s="28">
        <v>1606</v>
      </c>
    </row>
    <row r="202" spans="1:7" ht="14.65" customHeight="1">
      <c r="A202" s="21"/>
      <c r="B202" s="22" t="s">
        <v>219</v>
      </c>
      <c r="C202" s="21" t="s">
        <v>188</v>
      </c>
      <c r="D202" s="30">
        <v>0</v>
      </c>
      <c r="E202" s="28">
        <v>1</v>
      </c>
      <c r="F202" s="28">
        <v>1</v>
      </c>
      <c r="G202" s="28">
        <v>26439</v>
      </c>
    </row>
    <row r="203" spans="1:7" ht="14.65" customHeight="1">
      <c r="A203" s="21"/>
      <c r="B203" s="22" t="s">
        <v>220</v>
      </c>
      <c r="C203" s="21" t="s">
        <v>190</v>
      </c>
      <c r="D203" s="30">
        <v>0</v>
      </c>
      <c r="E203" s="28">
        <v>1</v>
      </c>
      <c r="F203" s="28">
        <v>1</v>
      </c>
      <c r="G203" s="28">
        <v>1</v>
      </c>
    </row>
    <row r="204" spans="1:7" ht="15" customHeight="1">
      <c r="A204" s="21"/>
      <c r="B204" s="22" t="s">
        <v>32</v>
      </c>
      <c r="C204" s="21" t="s">
        <v>198</v>
      </c>
      <c r="D204" s="28">
        <v>58</v>
      </c>
      <c r="E204" s="28">
        <v>58</v>
      </c>
      <c r="F204" s="28">
        <v>58</v>
      </c>
      <c r="G204" s="28">
        <v>58</v>
      </c>
    </row>
    <row r="205" spans="1:7" ht="15" customHeight="1">
      <c r="A205" s="21"/>
      <c r="B205" s="22" t="s">
        <v>33</v>
      </c>
      <c r="C205" s="21" t="s">
        <v>43</v>
      </c>
      <c r="D205" s="28">
        <v>42</v>
      </c>
      <c r="E205" s="28">
        <v>42</v>
      </c>
      <c r="F205" s="28">
        <v>42</v>
      </c>
      <c r="G205" s="28">
        <v>42</v>
      </c>
    </row>
    <row r="206" spans="1:7" ht="14.65" customHeight="1">
      <c r="A206" s="21"/>
      <c r="B206" s="22" t="s">
        <v>221</v>
      </c>
      <c r="C206" s="21" t="s">
        <v>205</v>
      </c>
      <c r="D206" s="30">
        <v>0</v>
      </c>
      <c r="E206" s="28">
        <v>17</v>
      </c>
      <c r="F206" s="28">
        <v>17</v>
      </c>
      <c r="G206" s="28">
        <v>17</v>
      </c>
    </row>
    <row r="207" spans="1:7" ht="15" customHeight="1">
      <c r="A207" s="21"/>
      <c r="B207" s="22" t="s">
        <v>34</v>
      </c>
      <c r="C207" s="21" t="s">
        <v>45</v>
      </c>
      <c r="D207" s="28">
        <v>17</v>
      </c>
      <c r="E207" s="30">
        <v>0</v>
      </c>
      <c r="F207" s="30">
        <v>0</v>
      </c>
      <c r="G207" s="30">
        <v>0</v>
      </c>
    </row>
    <row r="208" spans="1:7" ht="15" customHeight="1">
      <c r="A208" s="21" t="s">
        <v>8</v>
      </c>
      <c r="B208" s="22">
        <v>48</v>
      </c>
      <c r="C208" s="21" t="s">
        <v>139</v>
      </c>
      <c r="D208" s="32">
        <f t="shared" ref="D208:F208" si="19">SUM(D199:D207)</f>
        <v>50978</v>
      </c>
      <c r="E208" s="32">
        <f t="shared" si="19"/>
        <v>54085</v>
      </c>
      <c r="F208" s="32">
        <f t="shared" si="19"/>
        <v>54086</v>
      </c>
      <c r="G208" s="32">
        <v>60276</v>
      </c>
    </row>
    <row r="209" spans="1:7" ht="15" customHeight="1">
      <c r="A209" s="21" t="s">
        <v>8</v>
      </c>
      <c r="B209" s="35" t="s">
        <v>119</v>
      </c>
      <c r="C209" s="21" t="s">
        <v>12</v>
      </c>
      <c r="D209" s="38">
        <f t="shared" ref="D209:F209" si="20">D208+D196+D184+D172+D160</f>
        <v>320312</v>
      </c>
      <c r="E209" s="38">
        <f t="shared" si="20"/>
        <v>299242</v>
      </c>
      <c r="F209" s="38">
        <f t="shared" si="20"/>
        <v>291646</v>
      </c>
      <c r="G209" s="38">
        <v>309810</v>
      </c>
    </row>
    <row r="210" spans="1:7" ht="15" customHeight="1">
      <c r="A210" s="21" t="s">
        <v>8</v>
      </c>
      <c r="B210" s="55" t="s">
        <v>107</v>
      </c>
      <c r="C210" s="27" t="s">
        <v>40</v>
      </c>
      <c r="D210" s="38">
        <f t="shared" ref="D210:F210" si="21">D209</f>
        <v>320312</v>
      </c>
      <c r="E210" s="38">
        <f t="shared" si="21"/>
        <v>299242</v>
      </c>
      <c r="F210" s="38">
        <f t="shared" si="21"/>
        <v>291646</v>
      </c>
      <c r="G210" s="38">
        <v>309810</v>
      </c>
    </row>
    <row r="211" spans="1:7" ht="12" customHeight="1">
      <c r="A211" s="21"/>
      <c r="B211" s="26"/>
      <c r="C211" s="27"/>
      <c r="D211" s="7"/>
      <c r="E211" s="7"/>
      <c r="F211" s="7"/>
      <c r="G211" s="7"/>
    </row>
    <row r="212" spans="1:7" ht="15" customHeight="1">
      <c r="A212" s="21"/>
      <c r="B212" s="55" t="s">
        <v>108</v>
      </c>
      <c r="C212" s="27" t="s">
        <v>46</v>
      </c>
      <c r="D212" s="7"/>
      <c r="E212" s="7"/>
      <c r="F212" s="7"/>
      <c r="G212" s="7"/>
    </row>
    <row r="213" spans="1:7" ht="15" customHeight="1">
      <c r="A213" s="21"/>
      <c r="B213" s="35" t="s">
        <v>162</v>
      </c>
      <c r="C213" s="44" t="s">
        <v>163</v>
      </c>
      <c r="D213" s="7"/>
      <c r="E213" s="7"/>
      <c r="F213" s="7"/>
      <c r="G213" s="7"/>
    </row>
    <row r="214" spans="1:7" ht="25.5">
      <c r="A214" s="21"/>
      <c r="B214" s="35" t="s">
        <v>285</v>
      </c>
      <c r="C214" s="44" t="s">
        <v>286</v>
      </c>
      <c r="D214" s="30">
        <v>0</v>
      </c>
      <c r="E214" s="30">
        <v>0</v>
      </c>
      <c r="F214" s="30">
        <v>0</v>
      </c>
      <c r="G214" s="28">
        <v>49723</v>
      </c>
    </row>
    <row r="215" spans="1:7" ht="15" customHeight="1">
      <c r="A215" s="21" t="s">
        <v>8</v>
      </c>
      <c r="B215" s="35" t="s">
        <v>162</v>
      </c>
      <c r="C215" s="44" t="s">
        <v>163</v>
      </c>
      <c r="D215" s="31">
        <f t="shared" ref="D215:F215" si="22">SUM(D214:D214)</f>
        <v>0</v>
      </c>
      <c r="E215" s="31">
        <f t="shared" si="22"/>
        <v>0</v>
      </c>
      <c r="F215" s="31">
        <f t="shared" si="22"/>
        <v>0</v>
      </c>
      <c r="G215" s="50">
        <v>49723</v>
      </c>
    </row>
    <row r="216" spans="1:7" ht="11.1" customHeight="1">
      <c r="A216" s="21"/>
      <c r="B216" s="55"/>
      <c r="C216" s="27"/>
      <c r="D216" s="7"/>
      <c r="E216" s="7"/>
      <c r="F216" s="7"/>
      <c r="G216" s="7"/>
    </row>
    <row r="217" spans="1:7" ht="15" customHeight="1">
      <c r="A217" s="21"/>
      <c r="B217" s="22">
        <v>62</v>
      </c>
      <c r="C217" s="21" t="s">
        <v>47</v>
      </c>
      <c r="D217" s="7"/>
      <c r="E217" s="7"/>
      <c r="F217" s="7"/>
      <c r="G217" s="7"/>
    </row>
    <row r="218" spans="1:7" ht="15" customHeight="1">
      <c r="A218" s="21"/>
      <c r="B218" s="22">
        <v>44</v>
      </c>
      <c r="C218" s="21" t="s">
        <v>13</v>
      </c>
      <c r="D218" s="7"/>
      <c r="E218" s="7"/>
      <c r="F218" s="7"/>
      <c r="G218" s="7"/>
    </row>
    <row r="219" spans="1:7" ht="15" customHeight="1">
      <c r="A219" s="21"/>
      <c r="B219" s="22" t="s">
        <v>48</v>
      </c>
      <c r="C219" s="21" t="s">
        <v>198</v>
      </c>
      <c r="D219" s="28">
        <v>12</v>
      </c>
      <c r="E219" s="28">
        <v>12</v>
      </c>
      <c r="F219" s="28">
        <v>12</v>
      </c>
      <c r="G219" s="28">
        <v>12</v>
      </c>
    </row>
    <row r="220" spans="1:7" ht="15" customHeight="1">
      <c r="A220" s="21"/>
      <c r="B220" s="22" t="s">
        <v>49</v>
      </c>
      <c r="C220" s="21" t="s">
        <v>43</v>
      </c>
      <c r="D220" s="28">
        <v>42</v>
      </c>
      <c r="E220" s="28">
        <v>42</v>
      </c>
      <c r="F220" s="28">
        <v>42</v>
      </c>
      <c r="G220" s="28">
        <v>42</v>
      </c>
    </row>
    <row r="221" spans="1:7" ht="15" customHeight="1">
      <c r="A221" s="21" t="s">
        <v>8</v>
      </c>
      <c r="B221" s="22">
        <v>44</v>
      </c>
      <c r="C221" s="21" t="s">
        <v>13</v>
      </c>
      <c r="D221" s="32">
        <f t="shared" ref="D221:F221" si="23">SUM(D219:D220)</f>
        <v>54</v>
      </c>
      <c r="E221" s="32">
        <f t="shared" si="23"/>
        <v>54</v>
      </c>
      <c r="F221" s="32">
        <f t="shared" si="23"/>
        <v>54</v>
      </c>
      <c r="G221" s="32">
        <v>54</v>
      </c>
    </row>
    <row r="222" spans="1:7" ht="11.1" customHeight="1">
      <c r="A222" s="21"/>
      <c r="B222" s="22"/>
      <c r="C222" s="21"/>
      <c r="D222" s="28"/>
      <c r="E222" s="28"/>
      <c r="F222" s="28"/>
      <c r="G222" s="28"/>
    </row>
    <row r="223" spans="1:7" ht="15" customHeight="1">
      <c r="A223" s="21"/>
      <c r="B223" s="22">
        <v>45</v>
      </c>
      <c r="C223" s="21" t="s">
        <v>136</v>
      </c>
      <c r="D223" s="7"/>
      <c r="E223" s="7"/>
      <c r="F223" s="7"/>
      <c r="G223" s="7"/>
    </row>
    <row r="224" spans="1:7" ht="15" customHeight="1">
      <c r="A224" s="21"/>
      <c r="B224" s="22" t="s">
        <v>50</v>
      </c>
      <c r="C224" s="21" t="s">
        <v>201</v>
      </c>
      <c r="D224" s="38">
        <v>1396</v>
      </c>
      <c r="E224" s="38">
        <v>982</v>
      </c>
      <c r="F224" s="38">
        <v>982</v>
      </c>
      <c r="G224" s="38">
        <v>982</v>
      </c>
    </row>
    <row r="225" spans="1:7" ht="15" customHeight="1">
      <c r="A225" s="21" t="s">
        <v>8</v>
      </c>
      <c r="B225" s="22">
        <v>45</v>
      </c>
      <c r="C225" s="21" t="s">
        <v>136</v>
      </c>
      <c r="D225" s="38">
        <f t="shared" ref="D225:F225" si="24">SUM(D224:D224)</f>
        <v>1396</v>
      </c>
      <c r="E225" s="38">
        <f t="shared" si="24"/>
        <v>982</v>
      </c>
      <c r="F225" s="38">
        <f t="shared" si="24"/>
        <v>982</v>
      </c>
      <c r="G225" s="38">
        <v>982</v>
      </c>
    </row>
    <row r="226" spans="1:7" ht="11.1" customHeight="1">
      <c r="A226" s="21"/>
      <c r="B226" s="22"/>
      <c r="C226" s="21"/>
      <c r="D226" s="7"/>
      <c r="E226" s="7"/>
      <c r="F226" s="7"/>
      <c r="G226" s="7"/>
    </row>
    <row r="227" spans="1:7" ht="15" customHeight="1">
      <c r="A227" s="21"/>
      <c r="B227" s="22">
        <v>46</v>
      </c>
      <c r="C227" s="21" t="s">
        <v>137</v>
      </c>
      <c r="D227" s="7"/>
      <c r="E227" s="7"/>
      <c r="F227" s="7"/>
      <c r="G227" s="7"/>
    </row>
    <row r="228" spans="1:7" ht="15" customHeight="1">
      <c r="A228" s="21"/>
      <c r="B228" s="22" t="s">
        <v>51</v>
      </c>
      <c r="C228" s="21" t="s">
        <v>201</v>
      </c>
      <c r="D228" s="38">
        <v>121</v>
      </c>
      <c r="E228" s="38">
        <v>122</v>
      </c>
      <c r="F228" s="38">
        <v>122</v>
      </c>
      <c r="G228" s="38">
        <v>122</v>
      </c>
    </row>
    <row r="229" spans="1:7" ht="15" customHeight="1">
      <c r="A229" s="21" t="s">
        <v>8</v>
      </c>
      <c r="B229" s="22">
        <v>46</v>
      </c>
      <c r="C229" s="21" t="s">
        <v>137</v>
      </c>
      <c r="D229" s="38">
        <f t="shared" ref="D229:F229" si="25">SUM(D228:D228)</f>
        <v>121</v>
      </c>
      <c r="E229" s="38">
        <f t="shared" si="25"/>
        <v>122</v>
      </c>
      <c r="F229" s="38">
        <f t="shared" si="25"/>
        <v>122</v>
      </c>
      <c r="G229" s="38">
        <v>122</v>
      </c>
    </row>
    <row r="230" spans="1:7" ht="11.1" customHeight="1">
      <c r="A230" s="21"/>
      <c r="B230" s="22"/>
      <c r="C230" s="21"/>
      <c r="D230" s="7"/>
      <c r="E230" s="7"/>
      <c r="F230" s="7"/>
      <c r="G230" s="7"/>
    </row>
    <row r="231" spans="1:7" ht="15" customHeight="1">
      <c r="A231" s="21"/>
      <c r="B231" s="22">
        <v>47</v>
      </c>
      <c r="C231" s="21" t="s">
        <v>138</v>
      </c>
      <c r="D231" s="7"/>
      <c r="E231" s="7"/>
      <c r="F231" s="7"/>
      <c r="G231" s="7"/>
    </row>
    <row r="232" spans="1:7" ht="15" customHeight="1">
      <c r="A232" s="21"/>
      <c r="B232" s="22" t="s">
        <v>52</v>
      </c>
      <c r="C232" s="21" t="s">
        <v>201</v>
      </c>
      <c r="D232" s="38">
        <v>43</v>
      </c>
      <c r="E232" s="38">
        <v>44</v>
      </c>
      <c r="F232" s="38">
        <v>44</v>
      </c>
      <c r="G232" s="38">
        <v>44</v>
      </c>
    </row>
    <row r="233" spans="1:7" ht="15" customHeight="1">
      <c r="A233" s="33" t="s">
        <v>8</v>
      </c>
      <c r="B233" s="34">
        <v>47</v>
      </c>
      <c r="C233" s="33" t="s">
        <v>138</v>
      </c>
      <c r="D233" s="38">
        <f t="shared" ref="D233:F233" si="26">SUM(D232:D232)</f>
        <v>43</v>
      </c>
      <c r="E233" s="38">
        <f t="shared" si="26"/>
        <v>44</v>
      </c>
      <c r="F233" s="38">
        <f t="shared" si="26"/>
        <v>44</v>
      </c>
      <c r="G233" s="38">
        <v>44</v>
      </c>
    </row>
    <row r="234" spans="1:7" ht="12" customHeight="1">
      <c r="A234" s="21"/>
      <c r="B234" s="22"/>
      <c r="C234" s="21"/>
      <c r="D234" s="7"/>
      <c r="E234" s="7"/>
      <c r="F234" s="7"/>
      <c r="G234" s="7"/>
    </row>
    <row r="235" spans="1:7" ht="15" customHeight="1">
      <c r="A235" s="21"/>
      <c r="B235" s="22">
        <v>48</v>
      </c>
      <c r="C235" s="21" t="s">
        <v>139</v>
      </c>
      <c r="D235" s="7"/>
      <c r="E235" s="7"/>
      <c r="F235" s="7"/>
      <c r="G235" s="7"/>
    </row>
    <row r="236" spans="1:7" ht="15" customHeight="1">
      <c r="A236" s="21"/>
      <c r="B236" s="22" t="s">
        <v>53</v>
      </c>
      <c r="C236" s="21" t="s">
        <v>201</v>
      </c>
      <c r="D236" s="38">
        <v>99</v>
      </c>
      <c r="E236" s="38">
        <v>514</v>
      </c>
      <c r="F236" s="38">
        <v>514</v>
      </c>
      <c r="G236" s="38">
        <v>514</v>
      </c>
    </row>
    <row r="237" spans="1:7" ht="15" customHeight="1">
      <c r="A237" s="21" t="s">
        <v>8</v>
      </c>
      <c r="B237" s="22">
        <v>48</v>
      </c>
      <c r="C237" s="21" t="s">
        <v>139</v>
      </c>
      <c r="D237" s="38">
        <f t="shared" ref="D237:F237" si="27">SUM(D236:D236)</f>
        <v>99</v>
      </c>
      <c r="E237" s="38">
        <f t="shared" si="27"/>
        <v>514</v>
      </c>
      <c r="F237" s="38">
        <f t="shared" si="27"/>
        <v>514</v>
      </c>
      <c r="G237" s="38">
        <v>514</v>
      </c>
    </row>
    <row r="238" spans="1:7">
      <c r="A238" s="21" t="s">
        <v>8</v>
      </c>
      <c r="B238" s="22">
        <v>62</v>
      </c>
      <c r="C238" s="21" t="s">
        <v>47</v>
      </c>
      <c r="D238" s="32">
        <f t="shared" ref="D238:F238" si="28">D237+D233+D229+D225+D221</f>
        <v>1713</v>
      </c>
      <c r="E238" s="32">
        <f t="shared" si="28"/>
        <v>1716</v>
      </c>
      <c r="F238" s="32">
        <f t="shared" si="28"/>
        <v>1716</v>
      </c>
      <c r="G238" s="32">
        <v>1716</v>
      </c>
    </row>
    <row r="239" spans="1:7" ht="15" customHeight="1">
      <c r="A239" s="21" t="s">
        <v>8</v>
      </c>
      <c r="B239" s="55" t="s">
        <v>108</v>
      </c>
      <c r="C239" s="27" t="s">
        <v>46</v>
      </c>
      <c r="D239" s="38">
        <f>D215+D238</f>
        <v>1713</v>
      </c>
      <c r="E239" s="38">
        <f t="shared" ref="E239:F239" si="29">E215+E238</f>
        <v>1716</v>
      </c>
      <c r="F239" s="38">
        <f t="shared" si="29"/>
        <v>1716</v>
      </c>
      <c r="G239" s="38">
        <v>51439</v>
      </c>
    </row>
    <row r="240" spans="1:7" ht="9.9499999999999993" customHeight="1">
      <c r="A240" s="21"/>
      <c r="B240" s="26"/>
      <c r="C240" s="27"/>
      <c r="D240" s="28"/>
      <c r="E240" s="28"/>
      <c r="F240" s="28"/>
      <c r="G240" s="28"/>
    </row>
    <row r="241" spans="1:7" ht="15" customHeight="1">
      <c r="A241" s="21"/>
      <c r="B241" s="55" t="s">
        <v>109</v>
      </c>
      <c r="C241" s="27" t="s">
        <v>54</v>
      </c>
      <c r="D241" s="7"/>
      <c r="E241" s="7"/>
      <c r="F241" s="7"/>
      <c r="G241" s="7"/>
    </row>
    <row r="242" spans="1:7" ht="15" customHeight="1">
      <c r="A242" s="21"/>
      <c r="B242" s="35" t="s">
        <v>119</v>
      </c>
      <c r="C242" s="21" t="s">
        <v>12</v>
      </c>
      <c r="D242" s="7"/>
      <c r="E242" s="7"/>
      <c r="F242" s="7"/>
      <c r="G242" s="7"/>
    </row>
    <row r="243" spans="1:7" ht="15" customHeight="1">
      <c r="A243" s="21"/>
      <c r="B243" s="22">
        <v>44</v>
      </c>
      <c r="C243" s="21" t="s">
        <v>13</v>
      </c>
      <c r="D243" s="7"/>
      <c r="E243" s="7"/>
      <c r="F243" s="7"/>
      <c r="G243" s="7"/>
    </row>
    <row r="244" spans="1:7" ht="15" customHeight="1">
      <c r="A244" s="21"/>
      <c r="B244" s="22" t="s">
        <v>16</v>
      </c>
      <c r="C244" s="21" t="s">
        <v>198</v>
      </c>
      <c r="D244" s="28">
        <v>12</v>
      </c>
      <c r="E244" s="28">
        <v>12</v>
      </c>
      <c r="F244" s="28">
        <v>12</v>
      </c>
      <c r="G244" s="28">
        <v>12</v>
      </c>
    </row>
    <row r="245" spans="1:7" ht="15" customHeight="1">
      <c r="A245" s="21"/>
      <c r="B245" s="22" t="s">
        <v>17</v>
      </c>
      <c r="C245" s="21" t="s">
        <v>43</v>
      </c>
      <c r="D245" s="28">
        <v>46</v>
      </c>
      <c r="E245" s="28">
        <v>46</v>
      </c>
      <c r="F245" s="28">
        <v>46</v>
      </c>
      <c r="G245" s="28">
        <v>46</v>
      </c>
    </row>
    <row r="246" spans="1:7" ht="14.65" customHeight="1">
      <c r="A246" s="21"/>
      <c r="B246" s="22" t="s">
        <v>204</v>
      </c>
      <c r="C246" s="21" t="s">
        <v>205</v>
      </c>
      <c r="D246" s="30">
        <v>0</v>
      </c>
      <c r="E246" s="28">
        <v>33</v>
      </c>
      <c r="F246" s="28">
        <v>33</v>
      </c>
      <c r="G246" s="28">
        <v>33</v>
      </c>
    </row>
    <row r="247" spans="1:7" ht="15" customHeight="1">
      <c r="A247" s="21"/>
      <c r="B247" s="22" t="s">
        <v>18</v>
      </c>
      <c r="C247" s="21" t="s">
        <v>45</v>
      </c>
      <c r="D247" s="28">
        <v>33</v>
      </c>
      <c r="E247" s="30">
        <v>0</v>
      </c>
      <c r="F247" s="30">
        <v>0</v>
      </c>
      <c r="G247" s="30">
        <v>0</v>
      </c>
    </row>
    <row r="248" spans="1:7" ht="15" customHeight="1">
      <c r="A248" s="21" t="s">
        <v>8</v>
      </c>
      <c r="B248" s="22">
        <v>44</v>
      </c>
      <c r="C248" s="21" t="s">
        <v>13</v>
      </c>
      <c r="D248" s="32">
        <f t="shared" ref="D248:F248" si="30">SUM(D244:D247)</f>
        <v>91</v>
      </c>
      <c r="E248" s="32">
        <f t="shared" si="30"/>
        <v>91</v>
      </c>
      <c r="F248" s="32">
        <f t="shared" si="30"/>
        <v>91</v>
      </c>
      <c r="G248" s="32">
        <v>91</v>
      </c>
    </row>
    <row r="249" spans="1:7">
      <c r="A249" s="21"/>
      <c r="B249" s="22"/>
      <c r="C249" s="21"/>
      <c r="D249" s="7"/>
      <c r="E249" s="7"/>
      <c r="F249" s="7"/>
      <c r="G249" s="7"/>
    </row>
    <row r="250" spans="1:7" ht="15" customHeight="1">
      <c r="A250" s="21"/>
      <c r="B250" s="22">
        <v>45</v>
      </c>
      <c r="C250" s="21" t="s">
        <v>136</v>
      </c>
      <c r="D250" s="28"/>
      <c r="E250" s="7"/>
      <c r="F250" s="7"/>
      <c r="G250" s="7"/>
    </row>
    <row r="251" spans="1:7" ht="15" customHeight="1">
      <c r="A251" s="21"/>
      <c r="B251" s="22" t="s">
        <v>20</v>
      </c>
      <c r="C251" s="21" t="s">
        <v>198</v>
      </c>
      <c r="D251" s="38">
        <v>7</v>
      </c>
      <c r="E251" s="28">
        <v>7</v>
      </c>
      <c r="F251" s="28">
        <v>7</v>
      </c>
      <c r="G251" s="38">
        <v>7</v>
      </c>
    </row>
    <row r="252" spans="1:7" ht="15" customHeight="1">
      <c r="A252" s="21" t="s">
        <v>8</v>
      </c>
      <c r="B252" s="22">
        <v>45</v>
      </c>
      <c r="C252" s="21" t="s">
        <v>136</v>
      </c>
      <c r="D252" s="32">
        <f t="shared" ref="D252:F252" si="31">SUM(D251:D251)</f>
        <v>7</v>
      </c>
      <c r="E252" s="32">
        <f t="shared" si="31"/>
        <v>7</v>
      </c>
      <c r="F252" s="32">
        <f t="shared" si="31"/>
        <v>7</v>
      </c>
      <c r="G252" s="32">
        <v>7</v>
      </c>
    </row>
    <row r="253" spans="1:7" ht="10.9" customHeight="1">
      <c r="A253" s="21"/>
      <c r="B253" s="22"/>
      <c r="C253" s="21"/>
      <c r="D253" s="7"/>
      <c r="E253" s="24"/>
      <c r="F253" s="24"/>
      <c r="G253" s="7"/>
    </row>
    <row r="254" spans="1:7" ht="15" customHeight="1">
      <c r="A254" s="21"/>
      <c r="B254" s="22">
        <v>46</v>
      </c>
      <c r="C254" s="21" t="s">
        <v>137</v>
      </c>
      <c r="D254" s="7"/>
      <c r="E254" s="24"/>
      <c r="F254" s="24"/>
      <c r="G254" s="7"/>
    </row>
    <row r="255" spans="1:7" ht="15" customHeight="1">
      <c r="A255" s="21"/>
      <c r="B255" s="22" t="s">
        <v>24</v>
      </c>
      <c r="C255" s="21" t="s">
        <v>198</v>
      </c>
      <c r="D255" s="38">
        <v>12</v>
      </c>
      <c r="E255" s="38">
        <v>12</v>
      </c>
      <c r="F255" s="38">
        <v>12</v>
      </c>
      <c r="G255" s="38">
        <v>12</v>
      </c>
    </row>
    <row r="256" spans="1:7" ht="15" customHeight="1">
      <c r="A256" s="21" t="s">
        <v>8</v>
      </c>
      <c r="B256" s="22">
        <v>46</v>
      </c>
      <c r="C256" s="21" t="s">
        <v>137</v>
      </c>
      <c r="D256" s="32">
        <f t="shared" ref="D256:F256" si="32">SUM(D255:D255)</f>
        <v>12</v>
      </c>
      <c r="E256" s="32">
        <f t="shared" si="32"/>
        <v>12</v>
      </c>
      <c r="F256" s="32">
        <f t="shared" si="32"/>
        <v>12</v>
      </c>
      <c r="G256" s="32">
        <v>12</v>
      </c>
    </row>
    <row r="257" spans="1:7" ht="10.9" customHeight="1">
      <c r="A257" s="21"/>
      <c r="B257" s="22"/>
      <c r="C257" s="21"/>
      <c r="D257" s="24"/>
      <c r="E257" s="24"/>
      <c r="F257" s="24"/>
      <c r="G257" s="7"/>
    </row>
    <row r="258" spans="1:7" ht="15" customHeight="1">
      <c r="A258" s="21"/>
      <c r="B258" s="22">
        <v>47</v>
      </c>
      <c r="C258" s="21" t="s">
        <v>138</v>
      </c>
      <c r="D258" s="24"/>
      <c r="E258" s="24"/>
      <c r="F258" s="24"/>
      <c r="G258" s="7"/>
    </row>
    <row r="259" spans="1:7" ht="15" customHeight="1">
      <c r="A259" s="21"/>
      <c r="B259" s="22" t="s">
        <v>28</v>
      </c>
      <c r="C259" s="21" t="s">
        <v>198</v>
      </c>
      <c r="D259" s="38">
        <v>7</v>
      </c>
      <c r="E259" s="38">
        <v>7</v>
      </c>
      <c r="F259" s="38">
        <v>7</v>
      </c>
      <c r="G259" s="38">
        <v>7</v>
      </c>
    </row>
    <row r="260" spans="1:7" ht="15" customHeight="1">
      <c r="A260" s="21" t="s">
        <v>8</v>
      </c>
      <c r="B260" s="22">
        <v>47</v>
      </c>
      <c r="C260" s="21" t="s">
        <v>138</v>
      </c>
      <c r="D260" s="38">
        <f t="shared" ref="D260:F260" si="33">SUM(D259:D259)</f>
        <v>7</v>
      </c>
      <c r="E260" s="38">
        <f t="shared" si="33"/>
        <v>7</v>
      </c>
      <c r="F260" s="38">
        <f t="shared" si="33"/>
        <v>7</v>
      </c>
      <c r="G260" s="38">
        <v>7</v>
      </c>
    </row>
    <row r="261" spans="1:7" ht="10.9" customHeight="1">
      <c r="A261" s="21"/>
      <c r="B261" s="22"/>
      <c r="C261" s="21"/>
      <c r="D261" s="24"/>
      <c r="E261" s="24"/>
      <c r="F261" s="24"/>
      <c r="G261" s="7"/>
    </row>
    <row r="262" spans="1:7" ht="15" customHeight="1">
      <c r="A262" s="21"/>
      <c r="B262" s="22">
        <v>48</v>
      </c>
      <c r="C262" s="21" t="s">
        <v>139</v>
      </c>
      <c r="D262" s="24"/>
      <c r="E262" s="24"/>
      <c r="F262" s="24"/>
      <c r="G262" s="7"/>
    </row>
    <row r="263" spans="1:7" ht="15" customHeight="1">
      <c r="A263" s="21"/>
      <c r="B263" s="22" t="s">
        <v>32</v>
      </c>
      <c r="C263" s="21" t="s">
        <v>198</v>
      </c>
      <c r="D263" s="38">
        <v>6</v>
      </c>
      <c r="E263" s="38">
        <v>7</v>
      </c>
      <c r="F263" s="38">
        <v>7</v>
      </c>
      <c r="G263" s="38">
        <v>7</v>
      </c>
    </row>
    <row r="264" spans="1:7" ht="15" customHeight="1">
      <c r="A264" s="21" t="s">
        <v>8</v>
      </c>
      <c r="B264" s="22">
        <v>48</v>
      </c>
      <c r="C264" s="21" t="s">
        <v>139</v>
      </c>
      <c r="D264" s="38">
        <f t="shared" ref="D264:F264" si="34">SUM(D263:D263)</f>
        <v>6</v>
      </c>
      <c r="E264" s="38">
        <f t="shared" si="34"/>
        <v>7</v>
      </c>
      <c r="F264" s="38">
        <f t="shared" si="34"/>
        <v>7</v>
      </c>
      <c r="G264" s="38">
        <v>7</v>
      </c>
    </row>
    <row r="265" spans="1:7" ht="15" customHeight="1">
      <c r="A265" s="21" t="s">
        <v>8</v>
      </c>
      <c r="B265" s="35" t="s">
        <v>119</v>
      </c>
      <c r="C265" s="21" t="s">
        <v>12</v>
      </c>
      <c r="D265" s="32">
        <f t="shared" ref="D265:F265" si="35">D260+D256+D252+D248+D264</f>
        <v>123</v>
      </c>
      <c r="E265" s="32">
        <f t="shared" si="35"/>
        <v>124</v>
      </c>
      <c r="F265" s="32">
        <f t="shared" si="35"/>
        <v>124</v>
      </c>
      <c r="G265" s="32">
        <v>124</v>
      </c>
    </row>
    <row r="266" spans="1:7" ht="10.9" customHeight="1">
      <c r="A266" s="21"/>
      <c r="B266" s="22"/>
      <c r="C266" s="21"/>
      <c r="D266" s="28"/>
      <c r="E266" s="28"/>
      <c r="F266" s="28"/>
      <c r="G266" s="28"/>
    </row>
    <row r="267" spans="1:7" ht="15" customHeight="1">
      <c r="A267" s="21"/>
      <c r="B267" s="35" t="s">
        <v>120</v>
      </c>
      <c r="C267" s="21" t="s">
        <v>255</v>
      </c>
      <c r="D267" s="28"/>
      <c r="E267" s="28"/>
      <c r="F267" s="28"/>
      <c r="G267" s="28"/>
    </row>
    <row r="268" spans="1:7" ht="15" customHeight="1">
      <c r="A268" s="21"/>
      <c r="B268" s="22" t="s">
        <v>72</v>
      </c>
      <c r="C268" s="21" t="s">
        <v>134</v>
      </c>
      <c r="D268" s="28">
        <v>17500</v>
      </c>
      <c r="E268" s="30">
        <v>0</v>
      </c>
      <c r="F268" s="30">
        <v>0</v>
      </c>
      <c r="G268" s="30">
        <v>0</v>
      </c>
    </row>
    <row r="269" spans="1:7" ht="14.45" customHeight="1">
      <c r="A269" s="21"/>
      <c r="B269" s="22" t="s">
        <v>73</v>
      </c>
      <c r="C269" s="21" t="s">
        <v>99</v>
      </c>
      <c r="D269" s="28">
        <v>11605</v>
      </c>
      <c r="E269" s="30">
        <v>0</v>
      </c>
      <c r="F269" s="30">
        <v>0</v>
      </c>
      <c r="G269" s="30">
        <v>0</v>
      </c>
    </row>
    <row r="270" spans="1:7" ht="14.45" customHeight="1">
      <c r="A270" s="21"/>
      <c r="B270" s="22" t="s">
        <v>76</v>
      </c>
      <c r="C270" s="21" t="s">
        <v>100</v>
      </c>
      <c r="D270" s="28">
        <v>425</v>
      </c>
      <c r="E270" s="30">
        <v>0</v>
      </c>
      <c r="F270" s="30">
        <v>0</v>
      </c>
      <c r="G270" s="30">
        <v>0</v>
      </c>
    </row>
    <row r="271" spans="1:7" ht="15" customHeight="1">
      <c r="A271" s="21"/>
      <c r="B271" s="22" t="s">
        <v>77</v>
      </c>
      <c r="C271" s="21" t="s">
        <v>103</v>
      </c>
      <c r="D271" s="28">
        <v>9639</v>
      </c>
      <c r="E271" s="30">
        <v>0</v>
      </c>
      <c r="F271" s="30">
        <v>0</v>
      </c>
      <c r="G271" s="30">
        <v>0</v>
      </c>
    </row>
    <row r="272" spans="1:7" ht="27.6" customHeight="1">
      <c r="A272" s="21"/>
      <c r="B272" s="22" t="s">
        <v>79</v>
      </c>
      <c r="C272" s="29" t="s">
        <v>135</v>
      </c>
      <c r="D272" s="28">
        <v>10959</v>
      </c>
      <c r="E272" s="30">
        <v>0</v>
      </c>
      <c r="F272" s="30">
        <v>0</v>
      </c>
      <c r="G272" s="30">
        <v>0</v>
      </c>
    </row>
    <row r="273" spans="1:7" ht="26.65" customHeight="1">
      <c r="A273" s="21"/>
      <c r="B273" s="22" t="s">
        <v>81</v>
      </c>
      <c r="C273" s="29" t="s">
        <v>115</v>
      </c>
      <c r="D273" s="28">
        <v>770000</v>
      </c>
      <c r="E273" s="30">
        <v>0</v>
      </c>
      <c r="F273" s="30">
        <v>0</v>
      </c>
      <c r="G273" s="30">
        <v>0</v>
      </c>
    </row>
    <row r="274" spans="1:7" ht="15" customHeight="1">
      <c r="A274" s="21"/>
      <c r="B274" s="22" t="s">
        <v>84</v>
      </c>
      <c r="C274" s="21" t="s">
        <v>85</v>
      </c>
      <c r="D274" s="28">
        <v>2051</v>
      </c>
      <c r="E274" s="30">
        <v>0</v>
      </c>
      <c r="F274" s="30">
        <v>0</v>
      </c>
      <c r="G274" s="30">
        <v>0</v>
      </c>
    </row>
    <row r="275" spans="1:7" ht="15" customHeight="1">
      <c r="A275" s="21"/>
      <c r="B275" s="22" t="s">
        <v>86</v>
      </c>
      <c r="C275" s="21" t="s">
        <v>87</v>
      </c>
      <c r="D275" s="28">
        <v>1289</v>
      </c>
      <c r="E275" s="30">
        <v>0</v>
      </c>
      <c r="F275" s="30">
        <v>0</v>
      </c>
      <c r="G275" s="30">
        <v>0</v>
      </c>
    </row>
    <row r="276" spans="1:7" ht="15" customHeight="1">
      <c r="A276" s="21"/>
      <c r="B276" s="22" t="s">
        <v>88</v>
      </c>
      <c r="C276" s="21" t="s">
        <v>89</v>
      </c>
      <c r="D276" s="28">
        <v>47</v>
      </c>
      <c r="E276" s="30">
        <v>0</v>
      </c>
      <c r="F276" s="30">
        <v>0</v>
      </c>
      <c r="G276" s="30">
        <v>0</v>
      </c>
    </row>
    <row r="277" spans="1:7">
      <c r="A277" s="21"/>
      <c r="B277" s="22" t="s">
        <v>90</v>
      </c>
      <c r="C277" s="21" t="s">
        <v>252</v>
      </c>
      <c r="D277" s="28">
        <v>1071</v>
      </c>
      <c r="E277" s="30">
        <v>0</v>
      </c>
      <c r="F277" s="30">
        <v>0</v>
      </c>
      <c r="G277" s="30">
        <v>0</v>
      </c>
    </row>
    <row r="278" spans="1:7" ht="25.5">
      <c r="A278" s="33"/>
      <c r="B278" s="34" t="s">
        <v>91</v>
      </c>
      <c r="C278" s="72" t="s">
        <v>114</v>
      </c>
      <c r="D278" s="38">
        <v>1217</v>
      </c>
      <c r="E278" s="39">
        <v>0</v>
      </c>
      <c r="F278" s="39">
        <v>0</v>
      </c>
      <c r="G278" s="39">
        <v>0</v>
      </c>
    </row>
    <row r="279" spans="1:7" ht="28.15" customHeight="1">
      <c r="A279" s="21"/>
      <c r="B279" s="22" t="s">
        <v>92</v>
      </c>
      <c r="C279" s="29" t="s">
        <v>93</v>
      </c>
      <c r="D279" s="28">
        <v>89513</v>
      </c>
      <c r="E279" s="30">
        <v>0</v>
      </c>
      <c r="F279" s="30">
        <v>0</v>
      </c>
      <c r="G279" s="30">
        <v>0</v>
      </c>
    </row>
    <row r="280" spans="1:7" ht="15" customHeight="1">
      <c r="A280" s="21" t="s">
        <v>8</v>
      </c>
      <c r="B280" s="35" t="s">
        <v>120</v>
      </c>
      <c r="C280" s="21" t="s">
        <v>254</v>
      </c>
      <c r="D280" s="32">
        <f t="shared" ref="D280:F280" si="36">SUM(D268:D279)</f>
        <v>915316</v>
      </c>
      <c r="E280" s="31">
        <f t="shared" si="36"/>
        <v>0</v>
      </c>
      <c r="F280" s="31">
        <f t="shared" si="36"/>
        <v>0</v>
      </c>
      <c r="G280" s="31">
        <v>0</v>
      </c>
    </row>
    <row r="281" spans="1:7">
      <c r="A281" s="21"/>
      <c r="B281" s="35"/>
      <c r="C281" s="21"/>
      <c r="D281" s="28"/>
      <c r="E281" s="28"/>
      <c r="F281" s="28"/>
      <c r="G281" s="28"/>
    </row>
    <row r="282" spans="1:7">
      <c r="A282" s="21"/>
      <c r="B282" s="35" t="s">
        <v>173</v>
      </c>
      <c r="C282" s="21" t="s">
        <v>156</v>
      </c>
      <c r="D282" s="28"/>
      <c r="E282" s="28"/>
      <c r="F282" s="28"/>
      <c r="G282" s="28"/>
    </row>
    <row r="283" spans="1:7">
      <c r="A283" s="21"/>
      <c r="B283" s="35" t="s">
        <v>276</v>
      </c>
      <c r="C283" s="21" t="s">
        <v>277</v>
      </c>
      <c r="D283" s="30">
        <v>0</v>
      </c>
      <c r="E283" s="30">
        <v>0</v>
      </c>
      <c r="F283" s="28">
        <v>12200</v>
      </c>
      <c r="G283" s="28">
        <v>15250</v>
      </c>
    </row>
    <row r="284" spans="1:7">
      <c r="A284" s="21"/>
      <c r="B284" s="35" t="s">
        <v>278</v>
      </c>
      <c r="C284" s="21" t="s">
        <v>279</v>
      </c>
      <c r="D284" s="30">
        <v>0</v>
      </c>
      <c r="E284" s="30">
        <v>0</v>
      </c>
      <c r="F284" s="28">
        <v>678</v>
      </c>
      <c r="G284" s="28">
        <v>912</v>
      </c>
    </row>
    <row r="285" spans="1:7" ht="25.5">
      <c r="A285" s="21"/>
      <c r="B285" s="35" t="s">
        <v>230</v>
      </c>
      <c r="C285" s="21" t="s">
        <v>232</v>
      </c>
      <c r="D285" s="30">
        <v>0</v>
      </c>
      <c r="E285" s="28">
        <v>80498</v>
      </c>
      <c r="F285" s="28">
        <f>80498-28947</f>
        <v>51551</v>
      </c>
      <c r="G285" s="28">
        <v>23929</v>
      </c>
    </row>
    <row r="286" spans="1:7" ht="25.5">
      <c r="A286" s="21"/>
      <c r="B286" s="35" t="s">
        <v>231</v>
      </c>
      <c r="C286" s="21" t="s">
        <v>233</v>
      </c>
      <c r="D286" s="30">
        <v>0</v>
      </c>
      <c r="E286" s="28">
        <v>3000</v>
      </c>
      <c r="F286" s="28">
        <f>3000+684</f>
        <v>3684</v>
      </c>
      <c r="G286" s="28">
        <v>1431</v>
      </c>
    </row>
    <row r="287" spans="1:7" ht="25.5">
      <c r="A287" s="21"/>
      <c r="B287" s="35" t="s">
        <v>174</v>
      </c>
      <c r="C287" s="21" t="s">
        <v>157</v>
      </c>
      <c r="D287" s="30">
        <v>0</v>
      </c>
      <c r="E287" s="28">
        <v>699998</v>
      </c>
      <c r="F287" s="28">
        <f>699998-155700</f>
        <v>544298</v>
      </c>
      <c r="G287" s="28">
        <v>461625</v>
      </c>
    </row>
    <row r="288" spans="1:7" ht="25.5">
      <c r="A288" s="21"/>
      <c r="B288" s="35" t="s">
        <v>175</v>
      </c>
      <c r="C288" s="21" t="s">
        <v>93</v>
      </c>
      <c r="D288" s="30">
        <v>0</v>
      </c>
      <c r="E288" s="28">
        <v>29600</v>
      </c>
      <c r="F288" s="28">
        <f>29600+21738</f>
        <v>51338</v>
      </c>
      <c r="G288" s="28">
        <v>47096</v>
      </c>
    </row>
    <row r="289" spans="1:7">
      <c r="A289" s="21"/>
      <c r="B289" s="35" t="s">
        <v>176</v>
      </c>
      <c r="C289" s="21" t="s">
        <v>134</v>
      </c>
      <c r="D289" s="30">
        <v>0</v>
      </c>
      <c r="E289" s="28">
        <v>22498</v>
      </c>
      <c r="F289" s="28">
        <f>22498-7776</f>
        <v>14722</v>
      </c>
      <c r="G289" s="28">
        <v>18570</v>
      </c>
    </row>
    <row r="290" spans="1:7">
      <c r="A290" s="21"/>
      <c r="B290" s="35" t="s">
        <v>177</v>
      </c>
      <c r="C290" s="21" t="s">
        <v>85</v>
      </c>
      <c r="D290" s="30">
        <v>0</v>
      </c>
      <c r="E290" s="28">
        <v>1500</v>
      </c>
      <c r="F290" s="28">
        <v>1500</v>
      </c>
      <c r="G290" s="28">
        <v>1110</v>
      </c>
    </row>
    <row r="291" spans="1:7" ht="15" customHeight="1">
      <c r="A291" s="21"/>
      <c r="B291" s="22" t="s">
        <v>185</v>
      </c>
      <c r="C291" s="21" t="s">
        <v>103</v>
      </c>
      <c r="D291" s="30">
        <v>0</v>
      </c>
      <c r="E291" s="28">
        <v>39998</v>
      </c>
      <c r="F291" s="28">
        <v>39998</v>
      </c>
      <c r="G291" s="30">
        <v>0</v>
      </c>
    </row>
    <row r="292" spans="1:7" ht="15" customHeight="1">
      <c r="A292" s="21"/>
      <c r="B292" s="22" t="s">
        <v>186</v>
      </c>
      <c r="C292" s="21" t="s">
        <v>252</v>
      </c>
      <c r="D292" s="30">
        <v>0</v>
      </c>
      <c r="E292" s="28">
        <v>1100</v>
      </c>
      <c r="F292" s="28">
        <v>1100</v>
      </c>
      <c r="G292" s="30">
        <v>0</v>
      </c>
    </row>
    <row r="293" spans="1:7">
      <c r="A293" s="21" t="s">
        <v>8</v>
      </c>
      <c r="B293" s="35" t="s">
        <v>173</v>
      </c>
      <c r="C293" s="21" t="s">
        <v>156</v>
      </c>
      <c r="D293" s="31">
        <f>SUM(D283:D292)</f>
        <v>0</v>
      </c>
      <c r="E293" s="32">
        <f t="shared" ref="E293:F293" si="37">SUM(E283:E292)</f>
        <v>878192</v>
      </c>
      <c r="F293" s="32">
        <f t="shared" si="37"/>
        <v>721069</v>
      </c>
      <c r="G293" s="32">
        <v>569923</v>
      </c>
    </row>
    <row r="294" spans="1:7">
      <c r="A294" s="21" t="s">
        <v>8</v>
      </c>
      <c r="B294" s="55" t="s">
        <v>109</v>
      </c>
      <c r="C294" s="27" t="s">
        <v>54</v>
      </c>
      <c r="D294" s="38">
        <f t="shared" ref="D294:F294" si="38">D280+D265+D293</f>
        <v>915439</v>
      </c>
      <c r="E294" s="38">
        <f t="shared" si="38"/>
        <v>878316</v>
      </c>
      <c r="F294" s="38">
        <f t="shared" si="38"/>
        <v>721193</v>
      </c>
      <c r="G294" s="38">
        <v>570047</v>
      </c>
    </row>
    <row r="295" spans="1:7">
      <c r="A295" s="21"/>
      <c r="B295" s="26"/>
      <c r="C295" s="27"/>
      <c r="D295" s="24"/>
      <c r="E295" s="24"/>
      <c r="F295" s="24"/>
      <c r="G295" s="24"/>
    </row>
    <row r="296" spans="1:7" ht="14.45" customHeight="1">
      <c r="A296" s="21"/>
      <c r="B296" s="55" t="s">
        <v>110</v>
      </c>
      <c r="C296" s="27" t="s">
        <v>62</v>
      </c>
      <c r="D296" s="7"/>
      <c r="E296" s="7"/>
      <c r="F296" s="7"/>
      <c r="G296" s="7"/>
    </row>
    <row r="297" spans="1:7" ht="14.45" customHeight="1">
      <c r="A297" s="21"/>
      <c r="B297" s="35" t="s">
        <v>119</v>
      </c>
      <c r="C297" s="21" t="s">
        <v>12</v>
      </c>
      <c r="D297" s="7"/>
      <c r="E297" s="7"/>
      <c r="F297" s="7"/>
      <c r="G297" s="7"/>
    </row>
    <row r="298" spans="1:7" ht="14.45" customHeight="1">
      <c r="A298" s="21"/>
      <c r="B298" s="22">
        <v>44</v>
      </c>
      <c r="C298" s="21" t="s">
        <v>13</v>
      </c>
      <c r="D298" s="7"/>
      <c r="E298" s="7"/>
      <c r="F298" s="7"/>
      <c r="G298" s="7"/>
    </row>
    <row r="299" spans="1:7" ht="14.45" customHeight="1">
      <c r="A299" s="21"/>
      <c r="B299" s="22" t="s">
        <v>41</v>
      </c>
      <c r="C299" s="21" t="s">
        <v>42</v>
      </c>
      <c r="D299" s="30">
        <v>0</v>
      </c>
      <c r="E299" s="28">
        <v>28185</v>
      </c>
      <c r="F299" s="28">
        <v>28185</v>
      </c>
      <c r="G299" s="28">
        <v>128185</v>
      </c>
    </row>
    <row r="300" spans="1:7" ht="14.45" customHeight="1">
      <c r="A300" s="21"/>
      <c r="B300" s="22" t="s">
        <v>16</v>
      </c>
      <c r="C300" s="21" t="s">
        <v>198</v>
      </c>
      <c r="D300" s="28">
        <v>4</v>
      </c>
      <c r="E300" s="28">
        <v>4</v>
      </c>
      <c r="F300" s="28">
        <v>4</v>
      </c>
      <c r="G300" s="28">
        <v>4</v>
      </c>
    </row>
    <row r="301" spans="1:7" ht="14.45" customHeight="1">
      <c r="A301" s="21"/>
      <c r="B301" s="22" t="s">
        <v>17</v>
      </c>
      <c r="C301" s="21" t="s">
        <v>43</v>
      </c>
      <c r="D301" s="28">
        <v>9</v>
      </c>
      <c r="E301" s="28">
        <v>9</v>
      </c>
      <c r="F301" s="28">
        <v>9</v>
      </c>
      <c r="G301" s="28">
        <v>9</v>
      </c>
    </row>
    <row r="302" spans="1:7" ht="14.45" customHeight="1">
      <c r="A302" s="21" t="s">
        <v>8</v>
      </c>
      <c r="B302" s="22">
        <v>44</v>
      </c>
      <c r="C302" s="21" t="s">
        <v>13</v>
      </c>
      <c r="D302" s="32">
        <f t="shared" ref="D302:F302" si="39">SUM(D299:D301)</f>
        <v>13</v>
      </c>
      <c r="E302" s="32">
        <f t="shared" si="39"/>
        <v>28198</v>
      </c>
      <c r="F302" s="32">
        <f t="shared" si="39"/>
        <v>28198</v>
      </c>
      <c r="G302" s="32">
        <v>128198</v>
      </c>
    </row>
    <row r="303" spans="1:7" ht="14.45" customHeight="1">
      <c r="A303" s="21"/>
      <c r="B303" s="22"/>
      <c r="C303" s="21"/>
      <c r="D303" s="28"/>
      <c r="E303" s="28"/>
      <c r="F303" s="28"/>
      <c r="G303" s="28"/>
    </row>
    <row r="304" spans="1:7" ht="14.45" customHeight="1">
      <c r="A304" s="21"/>
      <c r="B304" s="22">
        <v>45</v>
      </c>
      <c r="C304" s="21" t="s">
        <v>136</v>
      </c>
      <c r="D304" s="7"/>
      <c r="E304" s="7"/>
      <c r="F304" s="7"/>
      <c r="G304" s="7"/>
    </row>
    <row r="305" spans="1:7" ht="14.45" customHeight="1">
      <c r="A305" s="21"/>
      <c r="B305" s="22" t="s">
        <v>20</v>
      </c>
      <c r="C305" s="21" t="s">
        <v>198</v>
      </c>
      <c r="D305" s="28">
        <v>3</v>
      </c>
      <c r="E305" s="28">
        <v>3</v>
      </c>
      <c r="F305" s="28">
        <v>3</v>
      </c>
      <c r="G305" s="28">
        <v>3</v>
      </c>
    </row>
    <row r="306" spans="1:7" ht="14.45" customHeight="1">
      <c r="A306" s="21"/>
      <c r="B306" s="22" t="s">
        <v>21</v>
      </c>
      <c r="C306" s="21" t="s">
        <v>43</v>
      </c>
      <c r="D306" s="28">
        <v>7</v>
      </c>
      <c r="E306" s="28">
        <v>7</v>
      </c>
      <c r="F306" s="28">
        <v>7</v>
      </c>
      <c r="G306" s="28">
        <v>7</v>
      </c>
    </row>
    <row r="307" spans="1:7" ht="14.45" customHeight="1">
      <c r="A307" s="21" t="s">
        <v>8</v>
      </c>
      <c r="B307" s="22">
        <v>45</v>
      </c>
      <c r="C307" s="21" t="s">
        <v>136</v>
      </c>
      <c r="D307" s="32">
        <f t="shared" ref="D307:F307" si="40">SUM(D305:D306)</f>
        <v>10</v>
      </c>
      <c r="E307" s="32">
        <f t="shared" si="40"/>
        <v>10</v>
      </c>
      <c r="F307" s="32">
        <f t="shared" si="40"/>
        <v>10</v>
      </c>
      <c r="G307" s="32">
        <v>10</v>
      </c>
    </row>
    <row r="308" spans="1:7" ht="14.45" customHeight="1">
      <c r="A308" s="21"/>
      <c r="B308" s="22"/>
      <c r="C308" s="21"/>
      <c r="D308" s="7"/>
      <c r="E308" s="7"/>
      <c r="F308" s="7"/>
      <c r="G308" s="7"/>
    </row>
    <row r="309" spans="1:7" ht="14.45" customHeight="1">
      <c r="A309" s="21"/>
      <c r="B309" s="22">
        <v>46</v>
      </c>
      <c r="C309" s="21" t="s">
        <v>137</v>
      </c>
      <c r="D309" s="7"/>
      <c r="E309" s="7"/>
      <c r="F309" s="7"/>
      <c r="G309" s="7"/>
    </row>
    <row r="310" spans="1:7" ht="14.45" customHeight="1">
      <c r="A310" s="21"/>
      <c r="B310" s="22" t="s">
        <v>24</v>
      </c>
      <c r="C310" s="21" t="s">
        <v>198</v>
      </c>
      <c r="D310" s="28">
        <v>7</v>
      </c>
      <c r="E310" s="28">
        <v>7</v>
      </c>
      <c r="F310" s="28">
        <v>7</v>
      </c>
      <c r="G310" s="28">
        <v>7</v>
      </c>
    </row>
    <row r="311" spans="1:7" ht="14.45" customHeight="1">
      <c r="A311" s="21"/>
      <c r="B311" s="22" t="s">
        <v>25</v>
      </c>
      <c r="C311" s="21" t="s">
        <v>43</v>
      </c>
      <c r="D311" s="28">
        <v>9</v>
      </c>
      <c r="E311" s="28">
        <v>9</v>
      </c>
      <c r="F311" s="28">
        <v>9</v>
      </c>
      <c r="G311" s="28">
        <v>9</v>
      </c>
    </row>
    <row r="312" spans="1:7" ht="14.45" customHeight="1">
      <c r="A312" s="21" t="s">
        <v>8</v>
      </c>
      <c r="B312" s="22">
        <v>46</v>
      </c>
      <c r="C312" s="21" t="s">
        <v>137</v>
      </c>
      <c r="D312" s="32">
        <f t="shared" ref="D312:F312" si="41">SUM(D310:D311)</f>
        <v>16</v>
      </c>
      <c r="E312" s="32">
        <f t="shared" si="41"/>
        <v>16</v>
      </c>
      <c r="F312" s="32">
        <f t="shared" si="41"/>
        <v>16</v>
      </c>
      <c r="G312" s="32">
        <v>16</v>
      </c>
    </row>
    <row r="313" spans="1:7" ht="14.45" customHeight="1">
      <c r="A313" s="21"/>
      <c r="B313" s="22"/>
      <c r="C313" s="21"/>
      <c r="D313" s="28"/>
      <c r="E313" s="28"/>
      <c r="F313" s="28"/>
      <c r="G313" s="28"/>
    </row>
    <row r="314" spans="1:7" ht="14.45" customHeight="1">
      <c r="A314" s="21"/>
      <c r="B314" s="22">
        <v>47</v>
      </c>
      <c r="C314" s="21" t="s">
        <v>138</v>
      </c>
      <c r="D314" s="28"/>
      <c r="E314" s="7"/>
      <c r="F314" s="7"/>
      <c r="G314" s="7"/>
    </row>
    <row r="315" spans="1:7" ht="14.45" customHeight="1">
      <c r="A315" s="21"/>
      <c r="B315" s="22" t="s">
        <v>28</v>
      </c>
      <c r="C315" s="21" t="s">
        <v>198</v>
      </c>
      <c r="D315" s="30">
        <v>0</v>
      </c>
      <c r="E315" s="28">
        <v>4</v>
      </c>
      <c r="F315" s="28">
        <v>4</v>
      </c>
      <c r="G315" s="28">
        <v>4</v>
      </c>
    </row>
    <row r="316" spans="1:7" ht="14.45" customHeight="1">
      <c r="A316" s="21"/>
      <c r="B316" s="22" t="s">
        <v>29</v>
      </c>
      <c r="C316" s="21" t="s">
        <v>43</v>
      </c>
      <c r="D316" s="38">
        <v>9</v>
      </c>
      <c r="E316" s="38">
        <v>9</v>
      </c>
      <c r="F316" s="38">
        <v>9</v>
      </c>
      <c r="G316" s="38">
        <v>9</v>
      </c>
    </row>
    <row r="317" spans="1:7" ht="14.45" customHeight="1">
      <c r="A317" s="21" t="s">
        <v>8</v>
      </c>
      <c r="B317" s="22">
        <v>47</v>
      </c>
      <c r="C317" s="21" t="s">
        <v>138</v>
      </c>
      <c r="D317" s="38">
        <f t="shared" ref="D317:F317" si="42">SUM(D315:D316)</f>
        <v>9</v>
      </c>
      <c r="E317" s="38">
        <f t="shared" si="42"/>
        <v>13</v>
      </c>
      <c r="F317" s="38">
        <f t="shared" si="42"/>
        <v>13</v>
      </c>
      <c r="G317" s="38">
        <v>13</v>
      </c>
    </row>
    <row r="318" spans="1:7" ht="14.45" customHeight="1">
      <c r="A318" s="21"/>
      <c r="B318" s="22"/>
      <c r="C318" s="21"/>
      <c r="D318" s="7"/>
      <c r="E318" s="7"/>
      <c r="F318" s="7"/>
      <c r="G318" s="7"/>
    </row>
    <row r="319" spans="1:7" ht="14.45" customHeight="1">
      <c r="A319" s="21"/>
      <c r="B319" s="22">
        <v>48</v>
      </c>
      <c r="C319" s="21" t="s">
        <v>139</v>
      </c>
      <c r="D319" s="7"/>
      <c r="E319" s="7"/>
      <c r="F319" s="7"/>
      <c r="G319" s="7"/>
    </row>
    <row r="320" spans="1:7" ht="14.45" customHeight="1">
      <c r="A320" s="21"/>
      <c r="B320" s="22" t="s">
        <v>32</v>
      </c>
      <c r="C320" s="21" t="s">
        <v>198</v>
      </c>
      <c r="D320" s="28">
        <v>3</v>
      </c>
      <c r="E320" s="28">
        <v>3</v>
      </c>
      <c r="F320" s="28">
        <v>3</v>
      </c>
      <c r="G320" s="28">
        <v>3</v>
      </c>
    </row>
    <row r="321" spans="1:7" ht="14.45" customHeight="1">
      <c r="A321" s="33"/>
      <c r="B321" s="34" t="s">
        <v>33</v>
      </c>
      <c r="C321" s="33" t="s">
        <v>43</v>
      </c>
      <c r="D321" s="38">
        <v>7</v>
      </c>
      <c r="E321" s="38">
        <v>7</v>
      </c>
      <c r="F321" s="38">
        <v>7</v>
      </c>
      <c r="G321" s="38">
        <v>7</v>
      </c>
    </row>
    <row r="322" spans="1:7" ht="14.45" customHeight="1">
      <c r="A322" s="21" t="s">
        <v>8</v>
      </c>
      <c r="B322" s="22">
        <v>48</v>
      </c>
      <c r="C322" s="21" t="s">
        <v>139</v>
      </c>
      <c r="D322" s="38">
        <f t="shared" ref="D322:F322" si="43">SUM(D320:D321)</f>
        <v>10</v>
      </c>
      <c r="E322" s="38">
        <f t="shared" si="43"/>
        <v>10</v>
      </c>
      <c r="F322" s="38">
        <f t="shared" si="43"/>
        <v>10</v>
      </c>
      <c r="G322" s="38">
        <v>10</v>
      </c>
    </row>
    <row r="323" spans="1:7" ht="14.45" customHeight="1">
      <c r="A323" s="21" t="s">
        <v>8</v>
      </c>
      <c r="B323" s="35" t="s">
        <v>119</v>
      </c>
      <c r="C323" s="21" t="s">
        <v>12</v>
      </c>
      <c r="D323" s="32">
        <f t="shared" ref="D323:F323" si="44">D322+D317+D312+D307+D302</f>
        <v>58</v>
      </c>
      <c r="E323" s="32">
        <f t="shared" si="44"/>
        <v>28247</v>
      </c>
      <c r="F323" s="32">
        <f t="shared" si="44"/>
        <v>28247</v>
      </c>
      <c r="G323" s="32">
        <v>128247</v>
      </c>
    </row>
    <row r="324" spans="1:7">
      <c r="A324" s="21"/>
      <c r="B324" s="22"/>
      <c r="C324" s="21"/>
      <c r="D324" s="28"/>
      <c r="E324" s="28"/>
      <c r="F324" s="28"/>
      <c r="G324" s="28"/>
    </row>
    <row r="325" spans="1:7" ht="28.15" customHeight="1">
      <c r="A325" s="21"/>
      <c r="B325" s="35" t="s">
        <v>121</v>
      </c>
      <c r="C325" s="40" t="s">
        <v>68</v>
      </c>
      <c r="D325" s="28"/>
      <c r="E325" s="28"/>
      <c r="F325" s="28"/>
      <c r="G325" s="28"/>
    </row>
    <row r="326" spans="1:7" ht="27.95" customHeight="1">
      <c r="A326" s="21"/>
      <c r="B326" s="62" t="s">
        <v>69</v>
      </c>
      <c r="C326" s="44" t="s">
        <v>166</v>
      </c>
      <c r="D326" s="28">
        <v>38000</v>
      </c>
      <c r="E326" s="30">
        <v>0</v>
      </c>
      <c r="F326" s="30">
        <v>0</v>
      </c>
      <c r="G326" s="30">
        <v>0</v>
      </c>
    </row>
    <row r="327" spans="1:7" ht="28.15" customHeight="1">
      <c r="A327" s="21"/>
      <c r="B327" s="22" t="s">
        <v>78</v>
      </c>
      <c r="C327" s="29" t="s">
        <v>296</v>
      </c>
      <c r="D327" s="28">
        <v>75082</v>
      </c>
      <c r="E327" s="30">
        <v>0</v>
      </c>
      <c r="F327" s="30">
        <v>0</v>
      </c>
      <c r="G327" s="30">
        <v>0</v>
      </c>
    </row>
    <row r="328" spans="1:7" ht="27.95" customHeight="1">
      <c r="A328" s="21"/>
      <c r="B328" s="62" t="s">
        <v>94</v>
      </c>
      <c r="C328" s="44" t="s">
        <v>102</v>
      </c>
      <c r="D328" s="28">
        <v>4167</v>
      </c>
      <c r="E328" s="30">
        <v>0</v>
      </c>
      <c r="F328" s="30">
        <v>0</v>
      </c>
      <c r="G328" s="30">
        <v>0</v>
      </c>
    </row>
    <row r="329" spans="1:7" ht="25.5">
      <c r="A329" s="21"/>
      <c r="B329" s="22" t="s">
        <v>95</v>
      </c>
      <c r="C329" s="29" t="s">
        <v>297</v>
      </c>
      <c r="D329" s="38">
        <v>8342</v>
      </c>
      <c r="E329" s="39">
        <v>0</v>
      </c>
      <c r="F329" s="39">
        <v>0</v>
      </c>
      <c r="G329" s="39">
        <v>0</v>
      </c>
    </row>
    <row r="330" spans="1:7" ht="28.15" customHeight="1">
      <c r="A330" s="21" t="s">
        <v>8</v>
      </c>
      <c r="B330" s="35" t="s">
        <v>121</v>
      </c>
      <c r="C330" s="44" t="s">
        <v>68</v>
      </c>
      <c r="D330" s="38">
        <f t="shared" ref="D330:F330" si="45">SUM(D326:D329)</f>
        <v>125591</v>
      </c>
      <c r="E330" s="39">
        <f t="shared" si="45"/>
        <v>0</v>
      </c>
      <c r="F330" s="39">
        <f t="shared" si="45"/>
        <v>0</v>
      </c>
      <c r="G330" s="39">
        <v>0</v>
      </c>
    </row>
    <row r="331" spans="1:7">
      <c r="A331" s="21"/>
      <c r="B331" s="35"/>
      <c r="C331" s="44"/>
      <c r="D331" s="28"/>
      <c r="E331" s="28"/>
      <c r="F331" s="28"/>
      <c r="G331" s="28"/>
    </row>
    <row r="332" spans="1:7">
      <c r="A332" s="21"/>
      <c r="B332" s="35" t="s">
        <v>162</v>
      </c>
      <c r="C332" s="44" t="s">
        <v>163</v>
      </c>
      <c r="D332" s="28"/>
      <c r="E332" s="28"/>
      <c r="F332" s="28"/>
      <c r="G332" s="28"/>
    </row>
    <row r="333" spans="1:7" ht="27.95" customHeight="1">
      <c r="A333" s="21"/>
      <c r="B333" s="35" t="s">
        <v>164</v>
      </c>
      <c r="C333" s="44" t="s">
        <v>166</v>
      </c>
      <c r="D333" s="30">
        <v>0</v>
      </c>
      <c r="E333" s="28">
        <v>64998</v>
      </c>
      <c r="F333" s="28">
        <v>64998</v>
      </c>
      <c r="G333" s="28">
        <v>36960</v>
      </c>
    </row>
    <row r="334" spans="1:7" ht="26.25" customHeight="1">
      <c r="A334" s="21"/>
      <c r="B334" s="35" t="s">
        <v>165</v>
      </c>
      <c r="C334" s="44" t="s">
        <v>102</v>
      </c>
      <c r="D334" s="30">
        <v>0</v>
      </c>
      <c r="E334" s="28">
        <v>4000</v>
      </c>
      <c r="F334" s="28">
        <v>4000</v>
      </c>
      <c r="G334" s="28">
        <v>2210</v>
      </c>
    </row>
    <row r="335" spans="1:7" ht="15" customHeight="1">
      <c r="A335" s="21" t="s">
        <v>8</v>
      </c>
      <c r="B335" s="35" t="s">
        <v>162</v>
      </c>
      <c r="C335" s="44" t="s">
        <v>163</v>
      </c>
      <c r="D335" s="31">
        <f t="shared" ref="D335:F335" si="46">SUM(D333:D334)</f>
        <v>0</v>
      </c>
      <c r="E335" s="32">
        <f t="shared" si="46"/>
        <v>68998</v>
      </c>
      <c r="F335" s="32">
        <f t="shared" si="46"/>
        <v>68998</v>
      </c>
      <c r="G335" s="32">
        <v>39170</v>
      </c>
    </row>
    <row r="336" spans="1:7" ht="15" customHeight="1">
      <c r="A336" s="21"/>
      <c r="B336" s="35"/>
      <c r="C336" s="44"/>
      <c r="D336" s="28"/>
      <c r="E336" s="28"/>
      <c r="F336" s="28"/>
      <c r="G336" s="28"/>
    </row>
    <row r="337" spans="1:7" ht="15" customHeight="1">
      <c r="A337" s="21"/>
      <c r="B337" s="35" t="s">
        <v>173</v>
      </c>
      <c r="C337" s="21" t="s">
        <v>156</v>
      </c>
      <c r="D337" s="28"/>
      <c r="E337" s="28"/>
      <c r="F337" s="28"/>
      <c r="G337" s="28"/>
    </row>
    <row r="338" spans="1:7" ht="28.15" customHeight="1">
      <c r="A338" s="21"/>
      <c r="B338" s="22" t="s">
        <v>179</v>
      </c>
      <c r="C338" s="29" t="s">
        <v>296</v>
      </c>
      <c r="D338" s="30">
        <v>0</v>
      </c>
      <c r="E338" s="28">
        <v>89998</v>
      </c>
      <c r="F338" s="28">
        <f>89998-41200</f>
        <v>48798</v>
      </c>
      <c r="G338" s="28">
        <v>209486</v>
      </c>
    </row>
    <row r="339" spans="1:7" ht="25.5">
      <c r="A339" s="21"/>
      <c r="B339" s="22" t="s">
        <v>178</v>
      </c>
      <c r="C339" s="29" t="s">
        <v>294</v>
      </c>
      <c r="D339" s="30">
        <v>0</v>
      </c>
      <c r="E339" s="28">
        <v>4800</v>
      </c>
      <c r="F339" s="28">
        <v>4800</v>
      </c>
      <c r="G339" s="28">
        <v>12523</v>
      </c>
    </row>
    <row r="340" spans="1:7">
      <c r="A340" s="21" t="s">
        <v>8</v>
      </c>
      <c r="B340" s="35" t="s">
        <v>173</v>
      </c>
      <c r="C340" s="21" t="s">
        <v>156</v>
      </c>
      <c r="D340" s="31">
        <f t="shared" ref="D340:F340" si="47">SUM(D338:D339)</f>
        <v>0</v>
      </c>
      <c r="E340" s="32">
        <f t="shared" si="47"/>
        <v>94798</v>
      </c>
      <c r="F340" s="32">
        <f t="shared" si="47"/>
        <v>53598</v>
      </c>
      <c r="G340" s="32">
        <v>222009</v>
      </c>
    </row>
    <row r="341" spans="1:7" ht="14.45" customHeight="1">
      <c r="A341" s="21" t="s">
        <v>8</v>
      </c>
      <c r="B341" s="55" t="s">
        <v>110</v>
      </c>
      <c r="C341" s="27" t="s">
        <v>62</v>
      </c>
      <c r="D341" s="38">
        <f t="shared" ref="D341:F341" si="48">D323+D330+D335+D340</f>
        <v>125649</v>
      </c>
      <c r="E341" s="38">
        <f t="shared" si="48"/>
        <v>192043</v>
      </c>
      <c r="F341" s="38">
        <f t="shared" si="48"/>
        <v>150843</v>
      </c>
      <c r="G341" s="38">
        <v>389426</v>
      </c>
    </row>
    <row r="342" spans="1:7">
      <c r="A342" s="21"/>
      <c r="B342" s="26"/>
      <c r="C342" s="27"/>
      <c r="D342" s="7"/>
      <c r="E342" s="7"/>
      <c r="F342" s="7"/>
      <c r="G342" s="7"/>
    </row>
    <row r="343" spans="1:7" s="43" customFormat="1" ht="14.45" customHeight="1">
      <c r="A343" s="21"/>
      <c r="B343" s="55" t="s">
        <v>288</v>
      </c>
      <c r="C343" s="27" t="s">
        <v>289</v>
      </c>
      <c r="D343" s="45"/>
      <c r="E343" s="45"/>
      <c r="F343" s="45"/>
      <c r="G343" s="45"/>
    </row>
    <row r="344" spans="1:7" s="43" customFormat="1" ht="14.45" customHeight="1">
      <c r="A344" s="21"/>
      <c r="B344" s="22">
        <v>70</v>
      </c>
      <c r="C344" s="21" t="s">
        <v>290</v>
      </c>
      <c r="D344" s="45"/>
      <c r="E344" s="45"/>
      <c r="F344" s="45"/>
      <c r="G344" s="45"/>
    </row>
    <row r="345" spans="1:7" s="43" customFormat="1" ht="14.45" customHeight="1">
      <c r="A345" s="21"/>
      <c r="B345" s="22" t="s">
        <v>291</v>
      </c>
      <c r="C345" s="21" t="s">
        <v>292</v>
      </c>
      <c r="D345" s="30">
        <v>0</v>
      </c>
      <c r="E345" s="30">
        <v>0</v>
      </c>
      <c r="F345" s="30">
        <v>0</v>
      </c>
      <c r="G345" s="42">
        <v>500</v>
      </c>
    </row>
    <row r="346" spans="1:7" s="43" customFormat="1" ht="14.45" customHeight="1">
      <c r="A346" s="21" t="s">
        <v>8</v>
      </c>
      <c r="B346" s="22">
        <v>70</v>
      </c>
      <c r="C346" s="21" t="s">
        <v>290</v>
      </c>
      <c r="D346" s="31">
        <f t="shared" ref="D346:F346" si="49">SUM(D344:D345)</f>
        <v>0</v>
      </c>
      <c r="E346" s="31">
        <f t="shared" si="49"/>
        <v>0</v>
      </c>
      <c r="F346" s="31">
        <f t="shared" si="49"/>
        <v>0</v>
      </c>
      <c r="G346" s="32">
        <v>500</v>
      </c>
    </row>
    <row r="347" spans="1:7" s="43" customFormat="1" ht="14.45" customHeight="1">
      <c r="A347" s="21" t="s">
        <v>8</v>
      </c>
      <c r="B347" s="55" t="s">
        <v>288</v>
      </c>
      <c r="C347" s="27" t="s">
        <v>289</v>
      </c>
      <c r="D347" s="31">
        <f t="shared" ref="D347:F347" si="50">D346</f>
        <v>0</v>
      </c>
      <c r="E347" s="31">
        <f t="shared" si="50"/>
        <v>0</v>
      </c>
      <c r="F347" s="31">
        <f t="shared" si="50"/>
        <v>0</v>
      </c>
      <c r="G347" s="32">
        <v>500</v>
      </c>
    </row>
    <row r="348" spans="1:7">
      <c r="A348" s="21"/>
      <c r="B348" s="26"/>
      <c r="C348" s="27"/>
      <c r="D348" s="7"/>
      <c r="E348" s="7"/>
      <c r="F348" s="7"/>
      <c r="G348" s="7"/>
    </row>
    <row r="349" spans="1:7" s="43" customFormat="1" ht="14.45" customHeight="1">
      <c r="A349" s="21"/>
      <c r="B349" s="55" t="s">
        <v>111</v>
      </c>
      <c r="C349" s="27" t="s">
        <v>55</v>
      </c>
      <c r="D349" s="45"/>
      <c r="E349" s="45"/>
      <c r="F349" s="45"/>
      <c r="G349" s="45"/>
    </row>
    <row r="350" spans="1:7" s="43" customFormat="1" ht="14.45" customHeight="1">
      <c r="A350" s="21"/>
      <c r="B350" s="22">
        <v>60</v>
      </c>
      <c r="C350" s="21" t="s">
        <v>36</v>
      </c>
      <c r="D350" s="45"/>
      <c r="E350" s="45"/>
      <c r="F350" s="45"/>
      <c r="G350" s="45"/>
    </row>
    <row r="351" spans="1:7" s="43" customFormat="1" ht="14.45" customHeight="1">
      <c r="A351" s="21"/>
      <c r="B351" s="22" t="s">
        <v>37</v>
      </c>
      <c r="C351" s="21" t="s">
        <v>198</v>
      </c>
      <c r="D351" s="28">
        <v>20</v>
      </c>
      <c r="E351" s="28">
        <v>20</v>
      </c>
      <c r="F351" s="28">
        <v>20</v>
      </c>
      <c r="G351" s="42">
        <v>20</v>
      </c>
    </row>
    <row r="352" spans="1:7" s="43" customFormat="1" ht="14.45" customHeight="1">
      <c r="A352" s="21"/>
      <c r="B352" s="22" t="s">
        <v>38</v>
      </c>
      <c r="C352" s="21" t="s">
        <v>43</v>
      </c>
      <c r="D352" s="28">
        <v>46</v>
      </c>
      <c r="E352" s="28">
        <v>46</v>
      </c>
      <c r="F352" s="28">
        <v>46</v>
      </c>
      <c r="G352" s="42">
        <v>46</v>
      </c>
    </row>
    <row r="353" spans="1:7" s="43" customFormat="1" ht="14.45" customHeight="1">
      <c r="A353" s="21" t="s">
        <v>8</v>
      </c>
      <c r="B353" s="22">
        <v>60</v>
      </c>
      <c r="C353" s="21" t="s">
        <v>36</v>
      </c>
      <c r="D353" s="32">
        <f t="shared" ref="D353:F353" si="51">SUM(D350:D352)</f>
        <v>66</v>
      </c>
      <c r="E353" s="32">
        <f t="shared" si="51"/>
        <v>66</v>
      </c>
      <c r="F353" s="32">
        <f t="shared" si="51"/>
        <v>66</v>
      </c>
      <c r="G353" s="32">
        <v>66</v>
      </c>
    </row>
    <row r="354" spans="1:7" s="43" customFormat="1" ht="14.45" customHeight="1">
      <c r="A354" s="21" t="s">
        <v>8</v>
      </c>
      <c r="B354" s="55" t="s">
        <v>111</v>
      </c>
      <c r="C354" s="27" t="s">
        <v>55</v>
      </c>
      <c r="D354" s="32">
        <f t="shared" ref="D354:F354" si="52">D353</f>
        <v>66</v>
      </c>
      <c r="E354" s="32">
        <f t="shared" si="52"/>
        <v>66</v>
      </c>
      <c r="F354" s="32">
        <f t="shared" si="52"/>
        <v>66</v>
      </c>
      <c r="G354" s="32">
        <v>66</v>
      </c>
    </row>
    <row r="355" spans="1:7" s="43" customFormat="1" ht="14.45" customHeight="1">
      <c r="A355" s="21"/>
      <c r="B355" s="55"/>
      <c r="C355" s="27"/>
      <c r="D355" s="28"/>
      <c r="E355" s="28"/>
      <c r="F355" s="28"/>
      <c r="G355" s="28"/>
    </row>
    <row r="356" spans="1:7" s="43" customFormat="1" ht="14.45" customHeight="1">
      <c r="A356" s="21"/>
      <c r="B356" s="55" t="s">
        <v>182</v>
      </c>
      <c r="C356" s="27" t="s">
        <v>183</v>
      </c>
      <c r="D356" s="28"/>
      <c r="E356" s="28"/>
      <c r="F356" s="28"/>
      <c r="G356" s="28"/>
    </row>
    <row r="357" spans="1:7">
      <c r="A357" s="21"/>
      <c r="B357" s="35" t="s">
        <v>162</v>
      </c>
      <c r="C357" s="44" t="s">
        <v>163</v>
      </c>
      <c r="D357" s="28"/>
      <c r="E357" s="28"/>
      <c r="F357" s="28"/>
      <c r="G357" s="28"/>
    </row>
    <row r="358" spans="1:7">
      <c r="A358" s="21"/>
      <c r="B358" s="22" t="s">
        <v>171</v>
      </c>
      <c r="C358" s="21" t="s">
        <v>253</v>
      </c>
      <c r="D358" s="30">
        <v>0</v>
      </c>
      <c r="E358" s="28">
        <v>9998</v>
      </c>
      <c r="F358" s="28">
        <v>9998</v>
      </c>
      <c r="G358" s="28">
        <v>27706</v>
      </c>
    </row>
    <row r="359" spans="1:7" ht="15" customHeight="1">
      <c r="A359" s="33"/>
      <c r="B359" s="34" t="s">
        <v>172</v>
      </c>
      <c r="C359" s="33" t="s">
        <v>101</v>
      </c>
      <c r="D359" s="39">
        <v>0</v>
      </c>
      <c r="E359" s="38">
        <v>800</v>
      </c>
      <c r="F359" s="38">
        <v>800</v>
      </c>
      <c r="G359" s="38">
        <v>1656</v>
      </c>
    </row>
    <row r="360" spans="1:7" ht="15" customHeight="1">
      <c r="A360" s="21" t="s">
        <v>8</v>
      </c>
      <c r="B360" s="35" t="s">
        <v>162</v>
      </c>
      <c r="C360" s="44" t="s">
        <v>163</v>
      </c>
      <c r="D360" s="39">
        <f t="shared" ref="D360:F360" si="53">SUM(D358:D359)</f>
        <v>0</v>
      </c>
      <c r="E360" s="38">
        <f t="shared" si="53"/>
        <v>10798</v>
      </c>
      <c r="F360" s="38">
        <f t="shared" si="53"/>
        <v>10798</v>
      </c>
      <c r="G360" s="38">
        <v>29362</v>
      </c>
    </row>
    <row r="361" spans="1:7" s="43" customFormat="1" ht="14.45" customHeight="1">
      <c r="A361" s="21" t="s">
        <v>8</v>
      </c>
      <c r="B361" s="55" t="s">
        <v>182</v>
      </c>
      <c r="C361" s="27" t="s">
        <v>183</v>
      </c>
      <c r="D361" s="31">
        <f t="shared" ref="D361:F361" si="54">D360</f>
        <v>0</v>
      </c>
      <c r="E361" s="32">
        <f t="shared" si="54"/>
        <v>10798</v>
      </c>
      <c r="F361" s="32">
        <f t="shared" si="54"/>
        <v>10798</v>
      </c>
      <c r="G361" s="32">
        <v>29362</v>
      </c>
    </row>
    <row r="362" spans="1:7" s="43" customFormat="1" ht="14.45" customHeight="1">
      <c r="A362" s="21"/>
      <c r="B362" s="55"/>
      <c r="C362" s="27"/>
      <c r="D362" s="28"/>
      <c r="E362" s="28"/>
      <c r="F362" s="28"/>
      <c r="G362" s="28"/>
    </row>
    <row r="363" spans="1:7" s="43" customFormat="1" ht="14.45" customHeight="1">
      <c r="A363" s="21"/>
      <c r="B363" s="55" t="s">
        <v>236</v>
      </c>
      <c r="C363" s="27" t="s">
        <v>237</v>
      </c>
      <c r="D363" s="28"/>
      <c r="E363" s="28"/>
      <c r="F363" s="28"/>
      <c r="G363" s="28"/>
    </row>
    <row r="364" spans="1:7">
      <c r="A364" s="21"/>
      <c r="B364" s="35" t="s">
        <v>162</v>
      </c>
      <c r="C364" s="44" t="s">
        <v>163</v>
      </c>
      <c r="D364" s="28"/>
      <c r="E364" s="28"/>
      <c r="F364" s="28"/>
      <c r="G364" s="28"/>
    </row>
    <row r="365" spans="1:7" ht="25.5">
      <c r="A365" s="21"/>
      <c r="B365" s="22" t="s">
        <v>234</v>
      </c>
      <c r="C365" s="21" t="s">
        <v>238</v>
      </c>
      <c r="D365" s="30">
        <v>0</v>
      </c>
      <c r="E365" s="28">
        <v>79998</v>
      </c>
      <c r="F365" s="28">
        <f>79998-30384</f>
        <v>49614</v>
      </c>
      <c r="G365" s="28">
        <v>82500</v>
      </c>
    </row>
    <row r="366" spans="1:7" ht="25.5">
      <c r="A366" s="21"/>
      <c r="B366" s="22" t="s">
        <v>235</v>
      </c>
      <c r="C366" s="21" t="s">
        <v>239</v>
      </c>
      <c r="D366" s="30">
        <v>0</v>
      </c>
      <c r="E366" s="28">
        <v>1100</v>
      </c>
      <c r="F366" s="28">
        <f>1100+769</f>
        <v>1869</v>
      </c>
      <c r="G366" s="28">
        <v>4926</v>
      </c>
    </row>
    <row r="367" spans="1:7" ht="15" customHeight="1">
      <c r="A367" s="21" t="s">
        <v>8</v>
      </c>
      <c r="B367" s="35" t="s">
        <v>162</v>
      </c>
      <c r="C367" s="44" t="s">
        <v>163</v>
      </c>
      <c r="D367" s="31">
        <f t="shared" ref="D367:F367" si="55">SUM(D365:D366)</f>
        <v>0</v>
      </c>
      <c r="E367" s="32">
        <f t="shared" si="55"/>
        <v>81098</v>
      </c>
      <c r="F367" s="32">
        <f t="shared" si="55"/>
        <v>51483</v>
      </c>
      <c r="G367" s="32">
        <v>87426</v>
      </c>
    </row>
    <row r="368" spans="1:7" s="43" customFormat="1" ht="14.45" customHeight="1">
      <c r="A368" s="21" t="s">
        <v>8</v>
      </c>
      <c r="B368" s="55" t="s">
        <v>236</v>
      </c>
      <c r="C368" s="27" t="s">
        <v>237</v>
      </c>
      <c r="D368" s="31">
        <f t="shared" ref="D368:F368" si="56">D367</f>
        <v>0</v>
      </c>
      <c r="E368" s="32">
        <f t="shared" si="56"/>
        <v>81098</v>
      </c>
      <c r="F368" s="32">
        <f t="shared" si="56"/>
        <v>51483</v>
      </c>
      <c r="G368" s="32">
        <v>87426</v>
      </c>
    </row>
    <row r="369" spans="1:7" s="43" customFormat="1" ht="14.45" customHeight="1">
      <c r="A369" s="21"/>
      <c r="B369" s="55"/>
      <c r="C369" s="27"/>
      <c r="D369" s="28"/>
      <c r="E369" s="28"/>
      <c r="F369" s="28"/>
      <c r="G369" s="28"/>
    </row>
    <row r="370" spans="1:7" s="43" customFormat="1">
      <c r="A370" s="21"/>
      <c r="B370" s="55" t="s">
        <v>158</v>
      </c>
      <c r="C370" s="27" t="s">
        <v>159</v>
      </c>
      <c r="D370" s="28"/>
      <c r="E370" s="28"/>
      <c r="F370" s="28"/>
      <c r="G370" s="28"/>
    </row>
    <row r="371" spans="1:7">
      <c r="A371" s="21"/>
      <c r="B371" s="35" t="s">
        <v>162</v>
      </c>
      <c r="C371" s="44" t="s">
        <v>163</v>
      </c>
      <c r="D371" s="28"/>
      <c r="E371" s="28"/>
      <c r="F371" s="28"/>
      <c r="G371" s="28"/>
    </row>
    <row r="372" spans="1:7" ht="25.5">
      <c r="A372" s="21"/>
      <c r="B372" s="35" t="s">
        <v>287</v>
      </c>
      <c r="C372" s="44" t="s">
        <v>286</v>
      </c>
      <c r="D372" s="30">
        <v>0</v>
      </c>
      <c r="E372" s="30">
        <v>0</v>
      </c>
      <c r="F372" s="30">
        <v>0</v>
      </c>
      <c r="G372" s="28">
        <v>4077</v>
      </c>
    </row>
    <row r="373" spans="1:7" ht="25.5">
      <c r="A373" s="21"/>
      <c r="B373" s="35" t="s">
        <v>284</v>
      </c>
      <c r="C373" s="21" t="s">
        <v>238</v>
      </c>
      <c r="D373" s="30">
        <v>0</v>
      </c>
      <c r="E373" s="28">
        <v>1</v>
      </c>
      <c r="F373" s="28">
        <v>1</v>
      </c>
      <c r="G373" s="28">
        <v>5500</v>
      </c>
    </row>
    <row r="374" spans="1:7">
      <c r="A374" s="21"/>
      <c r="B374" s="22" t="s">
        <v>171</v>
      </c>
      <c r="C374" s="21" t="s">
        <v>253</v>
      </c>
      <c r="D374" s="30">
        <v>0</v>
      </c>
      <c r="E374" s="28">
        <v>1</v>
      </c>
      <c r="F374" s="28">
        <v>1</v>
      </c>
      <c r="G374" s="28">
        <v>2073</v>
      </c>
    </row>
    <row r="375" spans="1:7" ht="15" customHeight="1">
      <c r="A375" s="21"/>
      <c r="B375" s="22" t="s">
        <v>172</v>
      </c>
      <c r="C375" s="21" t="s">
        <v>101</v>
      </c>
      <c r="D375" s="30">
        <v>0</v>
      </c>
      <c r="E375" s="28">
        <v>50</v>
      </c>
      <c r="F375" s="28">
        <f>50+111</f>
        <v>161</v>
      </c>
      <c r="G375" s="28">
        <v>124</v>
      </c>
    </row>
    <row r="376" spans="1:7" ht="25.5">
      <c r="A376" s="21"/>
      <c r="B376" s="22" t="s">
        <v>184</v>
      </c>
      <c r="C376" s="21" t="s">
        <v>299</v>
      </c>
      <c r="D376" s="30">
        <v>0</v>
      </c>
      <c r="E376" s="28">
        <v>1</v>
      </c>
      <c r="F376" s="28">
        <v>1</v>
      </c>
      <c r="G376" s="28">
        <v>9000</v>
      </c>
    </row>
    <row r="377" spans="1:7" ht="25.5">
      <c r="A377" s="21"/>
      <c r="B377" s="22" t="s">
        <v>269</v>
      </c>
      <c r="C377" s="21" t="s">
        <v>271</v>
      </c>
      <c r="D377" s="30">
        <v>0</v>
      </c>
      <c r="E377" s="30">
        <v>0</v>
      </c>
      <c r="F377" s="28">
        <v>86</v>
      </c>
      <c r="G377" s="28">
        <v>538</v>
      </c>
    </row>
    <row r="378" spans="1:7" ht="15" customHeight="1">
      <c r="A378" s="21"/>
      <c r="B378" s="35" t="s">
        <v>280</v>
      </c>
      <c r="C378" s="21" t="s">
        <v>298</v>
      </c>
      <c r="D378" s="30">
        <v>0</v>
      </c>
      <c r="E378" s="28">
        <v>100</v>
      </c>
      <c r="F378" s="28">
        <v>100</v>
      </c>
      <c r="G378" s="28">
        <v>330</v>
      </c>
    </row>
    <row r="379" spans="1:7" ht="27.95" customHeight="1">
      <c r="A379" s="21"/>
      <c r="B379" s="35" t="s">
        <v>282</v>
      </c>
      <c r="C379" s="44" t="s">
        <v>166</v>
      </c>
      <c r="D379" s="30">
        <v>0</v>
      </c>
      <c r="E379" s="28">
        <v>1</v>
      </c>
      <c r="F379" s="28">
        <v>1</v>
      </c>
      <c r="G379" s="28">
        <v>2760</v>
      </c>
    </row>
    <row r="380" spans="1:7" ht="27" customHeight="1">
      <c r="A380" s="21"/>
      <c r="B380" s="35" t="s">
        <v>283</v>
      </c>
      <c r="C380" s="44" t="s">
        <v>102</v>
      </c>
      <c r="D380" s="30">
        <v>0</v>
      </c>
      <c r="E380" s="28">
        <v>300</v>
      </c>
      <c r="F380" s="28">
        <v>300</v>
      </c>
      <c r="G380" s="28">
        <v>165</v>
      </c>
    </row>
    <row r="381" spans="1:7">
      <c r="A381" s="21" t="s">
        <v>8</v>
      </c>
      <c r="B381" s="35" t="s">
        <v>162</v>
      </c>
      <c r="C381" s="44" t="s">
        <v>163</v>
      </c>
      <c r="D381" s="31">
        <f>SUM(D372:D380)</f>
        <v>0</v>
      </c>
      <c r="E381" s="32">
        <f t="shared" ref="E381:F381" si="57">SUM(E372:E380)</f>
        <v>454</v>
      </c>
      <c r="F381" s="32">
        <f t="shared" si="57"/>
        <v>651</v>
      </c>
      <c r="G381" s="32">
        <v>24567</v>
      </c>
    </row>
    <row r="382" spans="1:7" s="43" customFormat="1">
      <c r="A382" s="21"/>
      <c r="B382" s="55"/>
      <c r="C382" s="27"/>
      <c r="D382" s="28"/>
      <c r="E382" s="28"/>
      <c r="F382" s="28"/>
      <c r="G382" s="28"/>
    </row>
    <row r="383" spans="1:7" s="43" customFormat="1" ht="14.45" customHeight="1">
      <c r="A383" s="21"/>
      <c r="B383" s="35" t="s">
        <v>167</v>
      </c>
      <c r="C383" s="21" t="s">
        <v>168</v>
      </c>
      <c r="D383" s="42"/>
      <c r="E383" s="42"/>
      <c r="F383" s="42"/>
      <c r="G383" s="42"/>
    </row>
    <row r="384" spans="1:7" ht="25.5">
      <c r="A384" s="21"/>
      <c r="B384" s="22" t="s">
        <v>169</v>
      </c>
      <c r="C384" s="29" t="s">
        <v>116</v>
      </c>
      <c r="D384" s="30">
        <v>0</v>
      </c>
      <c r="E384" s="28">
        <v>1</v>
      </c>
      <c r="F384" s="28">
        <v>1</v>
      </c>
      <c r="G384" s="28">
        <v>3561</v>
      </c>
    </row>
    <row r="385" spans="1:7" ht="25.5">
      <c r="A385" s="21"/>
      <c r="B385" s="22" t="s">
        <v>170</v>
      </c>
      <c r="C385" s="29" t="s">
        <v>117</v>
      </c>
      <c r="D385" s="39">
        <v>0</v>
      </c>
      <c r="E385" s="38">
        <v>200</v>
      </c>
      <c r="F385" s="38">
        <v>200</v>
      </c>
      <c r="G385" s="38">
        <v>213</v>
      </c>
    </row>
    <row r="386" spans="1:7" ht="14.85" customHeight="1">
      <c r="A386" s="21" t="s">
        <v>8</v>
      </c>
      <c r="B386" s="35" t="s">
        <v>167</v>
      </c>
      <c r="C386" s="21" t="s">
        <v>168</v>
      </c>
      <c r="D386" s="39">
        <f t="shared" ref="D386:F386" si="58">SUM(D384:D385)</f>
        <v>0</v>
      </c>
      <c r="E386" s="38">
        <f t="shared" si="58"/>
        <v>201</v>
      </c>
      <c r="F386" s="38">
        <f t="shared" si="58"/>
        <v>201</v>
      </c>
      <c r="G386" s="38">
        <v>3774</v>
      </c>
    </row>
    <row r="387" spans="1:7" s="43" customFormat="1">
      <c r="A387" s="21"/>
      <c r="B387" s="55"/>
      <c r="C387" s="27"/>
      <c r="D387" s="28"/>
      <c r="E387" s="28"/>
      <c r="F387" s="28"/>
      <c r="G387" s="28"/>
    </row>
    <row r="388" spans="1:7">
      <c r="A388" s="21"/>
      <c r="B388" s="35" t="s">
        <v>173</v>
      </c>
      <c r="C388" s="21" t="s">
        <v>156</v>
      </c>
      <c r="D388" s="28"/>
      <c r="E388" s="28"/>
      <c r="F388" s="28"/>
      <c r="G388" s="28"/>
    </row>
    <row r="389" spans="1:7">
      <c r="A389" s="21"/>
      <c r="B389" s="35" t="s">
        <v>276</v>
      </c>
      <c r="C389" s="21" t="s">
        <v>277</v>
      </c>
      <c r="D389" s="30">
        <v>0</v>
      </c>
      <c r="E389" s="30">
        <v>0</v>
      </c>
      <c r="F389" s="28">
        <v>1000</v>
      </c>
      <c r="G389" s="28">
        <v>1250</v>
      </c>
    </row>
    <row r="390" spans="1:7">
      <c r="A390" s="21"/>
      <c r="B390" s="35" t="s">
        <v>278</v>
      </c>
      <c r="C390" s="21" t="s">
        <v>279</v>
      </c>
      <c r="D390" s="30">
        <v>0</v>
      </c>
      <c r="E390" s="30">
        <v>0</v>
      </c>
      <c r="F390" s="28">
        <v>56</v>
      </c>
      <c r="G390" s="28">
        <v>75</v>
      </c>
    </row>
    <row r="391" spans="1:7" ht="25.5">
      <c r="A391" s="21"/>
      <c r="B391" s="35" t="s">
        <v>230</v>
      </c>
      <c r="C391" s="21" t="s">
        <v>232</v>
      </c>
      <c r="D391" s="30">
        <v>0</v>
      </c>
      <c r="E391" s="28">
        <v>1</v>
      </c>
      <c r="F391" s="28">
        <v>1</v>
      </c>
      <c r="G391" s="28">
        <v>1707</v>
      </c>
    </row>
    <row r="392" spans="1:7" ht="25.5">
      <c r="A392" s="21"/>
      <c r="B392" s="35" t="s">
        <v>231</v>
      </c>
      <c r="C392" s="21" t="s">
        <v>233</v>
      </c>
      <c r="D392" s="30">
        <v>0</v>
      </c>
      <c r="E392" s="28">
        <v>200</v>
      </c>
      <c r="F392" s="28">
        <v>200</v>
      </c>
      <c r="G392" s="28">
        <v>102</v>
      </c>
    </row>
    <row r="393" spans="1:7" ht="25.5">
      <c r="A393" s="21"/>
      <c r="B393" s="35" t="s">
        <v>174</v>
      </c>
      <c r="C393" s="21" t="s">
        <v>157</v>
      </c>
      <c r="D393" s="30">
        <v>0</v>
      </c>
      <c r="E393" s="28">
        <v>1</v>
      </c>
      <c r="F393" s="28">
        <v>1</v>
      </c>
      <c r="G393" s="28">
        <v>34800</v>
      </c>
    </row>
    <row r="394" spans="1:7" ht="25.5">
      <c r="A394" s="21"/>
      <c r="B394" s="35" t="s">
        <v>175</v>
      </c>
      <c r="C394" s="21" t="s">
        <v>93</v>
      </c>
      <c r="D394" s="30">
        <v>0</v>
      </c>
      <c r="E394" s="28">
        <v>2000</v>
      </c>
      <c r="F394" s="28">
        <f>2000+1841</f>
        <v>3841</v>
      </c>
      <c r="G394" s="28">
        <v>2080</v>
      </c>
    </row>
    <row r="395" spans="1:7">
      <c r="A395" s="33"/>
      <c r="B395" s="71" t="s">
        <v>176</v>
      </c>
      <c r="C395" s="33" t="s">
        <v>134</v>
      </c>
      <c r="D395" s="39">
        <v>0</v>
      </c>
      <c r="E395" s="38">
        <v>1</v>
      </c>
      <c r="F395" s="38">
        <v>1</v>
      </c>
      <c r="G395" s="38">
        <v>1428</v>
      </c>
    </row>
    <row r="396" spans="1:7">
      <c r="A396" s="21"/>
      <c r="B396" s="35" t="s">
        <v>177</v>
      </c>
      <c r="C396" s="21" t="s">
        <v>85</v>
      </c>
      <c r="D396" s="30">
        <v>0</v>
      </c>
      <c r="E396" s="28">
        <v>100</v>
      </c>
      <c r="F396" s="28">
        <v>100</v>
      </c>
      <c r="G396" s="28">
        <v>85</v>
      </c>
    </row>
    <row r="397" spans="1:7" ht="28.15" customHeight="1">
      <c r="A397" s="21"/>
      <c r="B397" s="22" t="s">
        <v>179</v>
      </c>
      <c r="C397" s="29" t="s">
        <v>293</v>
      </c>
      <c r="D397" s="30">
        <v>0</v>
      </c>
      <c r="E397" s="28">
        <v>1</v>
      </c>
      <c r="F397" s="28">
        <v>1</v>
      </c>
      <c r="G397" s="28">
        <v>14546</v>
      </c>
    </row>
    <row r="398" spans="1:7" ht="25.5">
      <c r="A398" s="21"/>
      <c r="B398" s="22" t="s">
        <v>178</v>
      </c>
      <c r="C398" s="29" t="s">
        <v>294</v>
      </c>
      <c r="D398" s="30">
        <v>0</v>
      </c>
      <c r="E398" s="28">
        <v>300</v>
      </c>
      <c r="F398" s="28">
        <v>300</v>
      </c>
      <c r="G398" s="28">
        <v>870</v>
      </c>
    </row>
    <row r="399" spans="1:7" ht="15" customHeight="1">
      <c r="A399" s="21"/>
      <c r="B399" s="61" t="s">
        <v>180</v>
      </c>
      <c r="C399" s="29" t="s">
        <v>152</v>
      </c>
      <c r="D399" s="30">
        <v>0</v>
      </c>
      <c r="E399" s="28">
        <v>1</v>
      </c>
      <c r="F399" s="28">
        <f>1+31400</f>
        <v>31401</v>
      </c>
      <c r="G399" s="28">
        <v>24038</v>
      </c>
    </row>
    <row r="400" spans="1:7">
      <c r="A400" s="21"/>
      <c r="B400" s="22" t="s">
        <v>181</v>
      </c>
      <c r="C400" s="21" t="s">
        <v>98</v>
      </c>
      <c r="D400" s="30">
        <v>0</v>
      </c>
      <c r="E400" s="28">
        <v>200</v>
      </c>
      <c r="F400" s="28">
        <f>200+1720</f>
        <v>1920</v>
      </c>
      <c r="G400" s="28">
        <v>1437</v>
      </c>
    </row>
    <row r="401" spans="1:7" ht="15" customHeight="1">
      <c r="A401" s="21"/>
      <c r="B401" s="22" t="s">
        <v>185</v>
      </c>
      <c r="C401" s="21" t="s">
        <v>103</v>
      </c>
      <c r="D401" s="30">
        <v>0</v>
      </c>
      <c r="E401" s="28">
        <v>1</v>
      </c>
      <c r="F401" s="28">
        <v>1</v>
      </c>
      <c r="G401" s="30">
        <v>0</v>
      </c>
    </row>
    <row r="402" spans="1:7">
      <c r="A402" s="21"/>
      <c r="B402" s="22" t="s">
        <v>186</v>
      </c>
      <c r="C402" s="21" t="s">
        <v>252</v>
      </c>
      <c r="D402" s="30">
        <v>0</v>
      </c>
      <c r="E402" s="28">
        <v>100</v>
      </c>
      <c r="F402" s="28">
        <v>100</v>
      </c>
      <c r="G402" s="30">
        <v>0</v>
      </c>
    </row>
    <row r="403" spans="1:7">
      <c r="A403" s="21" t="s">
        <v>8</v>
      </c>
      <c r="B403" s="35" t="s">
        <v>173</v>
      </c>
      <c r="C403" s="21" t="s">
        <v>156</v>
      </c>
      <c r="D403" s="31">
        <f>SUM(D389:D402)</f>
        <v>0</v>
      </c>
      <c r="E403" s="32">
        <f t="shared" ref="E403:F403" si="59">SUM(E389:E402)</f>
        <v>2906</v>
      </c>
      <c r="F403" s="32">
        <f t="shared" si="59"/>
        <v>38923</v>
      </c>
      <c r="G403" s="32">
        <v>82418</v>
      </c>
    </row>
    <row r="404" spans="1:7" s="43" customFormat="1">
      <c r="A404" s="21" t="s">
        <v>8</v>
      </c>
      <c r="B404" s="55" t="s">
        <v>158</v>
      </c>
      <c r="C404" s="27" t="s">
        <v>159</v>
      </c>
      <c r="D404" s="31">
        <f t="shared" ref="D404:F404" si="60">D403+D381+D386</f>
        <v>0</v>
      </c>
      <c r="E404" s="32">
        <f t="shared" si="60"/>
        <v>3561</v>
      </c>
      <c r="F404" s="32">
        <f t="shared" si="60"/>
        <v>39775</v>
      </c>
      <c r="G404" s="32">
        <v>110759</v>
      </c>
    </row>
    <row r="405" spans="1:7" s="43" customFormat="1" ht="14.45" customHeight="1">
      <c r="A405" s="21"/>
      <c r="B405" s="55"/>
      <c r="C405" s="27"/>
      <c r="D405" s="28"/>
      <c r="E405" s="28"/>
      <c r="F405" s="28"/>
      <c r="G405" s="28"/>
    </row>
    <row r="406" spans="1:7" s="43" customFormat="1">
      <c r="A406" s="21"/>
      <c r="B406" s="55" t="s">
        <v>160</v>
      </c>
      <c r="C406" s="27" t="s">
        <v>161</v>
      </c>
      <c r="D406" s="28"/>
      <c r="E406" s="28"/>
      <c r="F406" s="28"/>
      <c r="G406" s="28"/>
    </row>
    <row r="407" spans="1:7">
      <c r="A407" s="21"/>
      <c r="B407" s="35" t="s">
        <v>162</v>
      </c>
      <c r="C407" s="44" t="s">
        <v>163</v>
      </c>
      <c r="D407" s="28"/>
      <c r="E407" s="28"/>
      <c r="F407" s="28"/>
      <c r="G407" s="28"/>
    </row>
    <row r="408" spans="1:7" ht="25.5">
      <c r="A408" s="21"/>
      <c r="B408" s="35" t="s">
        <v>287</v>
      </c>
      <c r="C408" s="44" t="s">
        <v>286</v>
      </c>
      <c r="D408" s="30">
        <v>0</v>
      </c>
      <c r="E408" s="30">
        <v>0</v>
      </c>
      <c r="F408" s="30">
        <v>0</v>
      </c>
      <c r="G408" s="28">
        <v>27717</v>
      </c>
    </row>
    <row r="409" spans="1:7" ht="25.5">
      <c r="A409" s="21"/>
      <c r="B409" s="35" t="s">
        <v>284</v>
      </c>
      <c r="C409" s="21" t="s">
        <v>301</v>
      </c>
      <c r="D409" s="30">
        <v>0</v>
      </c>
      <c r="E409" s="28">
        <v>1</v>
      </c>
      <c r="F409" s="28">
        <v>1</v>
      </c>
      <c r="G409" s="28">
        <v>22000</v>
      </c>
    </row>
    <row r="410" spans="1:7">
      <c r="A410" s="21"/>
      <c r="B410" s="22" t="s">
        <v>171</v>
      </c>
      <c r="C410" s="21" t="s">
        <v>253</v>
      </c>
      <c r="D410" s="30">
        <v>0</v>
      </c>
      <c r="E410" s="28">
        <v>1</v>
      </c>
      <c r="F410" s="28">
        <v>1</v>
      </c>
      <c r="G410" s="28">
        <v>15198</v>
      </c>
    </row>
    <row r="411" spans="1:7" ht="15" customHeight="1">
      <c r="A411" s="21"/>
      <c r="B411" s="22" t="s">
        <v>172</v>
      </c>
      <c r="C411" s="21" t="s">
        <v>101</v>
      </c>
      <c r="D411" s="30">
        <v>0</v>
      </c>
      <c r="E411" s="28">
        <v>150</v>
      </c>
      <c r="F411" s="28">
        <f>150+826</f>
        <v>976</v>
      </c>
      <c r="G411" s="28">
        <v>909</v>
      </c>
    </row>
    <row r="412" spans="1:7" ht="25.5">
      <c r="A412" s="21"/>
      <c r="B412" s="22" t="s">
        <v>184</v>
      </c>
      <c r="C412" s="21" t="s">
        <v>299</v>
      </c>
      <c r="D412" s="30">
        <v>0</v>
      </c>
      <c r="E412" s="28">
        <v>1</v>
      </c>
      <c r="F412" s="28">
        <v>1</v>
      </c>
      <c r="G412" s="28">
        <v>6000</v>
      </c>
    </row>
    <row r="413" spans="1:7" ht="25.5">
      <c r="A413" s="21"/>
      <c r="B413" s="22" t="s">
        <v>269</v>
      </c>
      <c r="C413" s="21" t="s">
        <v>302</v>
      </c>
      <c r="D413" s="30">
        <v>0</v>
      </c>
      <c r="E413" s="30">
        <v>0</v>
      </c>
      <c r="F413" s="28">
        <v>34</v>
      </c>
      <c r="G413" s="28">
        <v>359</v>
      </c>
    </row>
    <row r="414" spans="1:7" ht="15" customHeight="1">
      <c r="A414" s="21"/>
      <c r="B414" s="35" t="s">
        <v>280</v>
      </c>
      <c r="C414" s="21" t="s">
        <v>300</v>
      </c>
      <c r="D414" s="30">
        <v>0</v>
      </c>
      <c r="E414" s="28">
        <v>300</v>
      </c>
      <c r="F414" s="28">
        <v>300</v>
      </c>
      <c r="G414" s="28">
        <v>1320</v>
      </c>
    </row>
    <row r="415" spans="1:7" ht="27.95" customHeight="1">
      <c r="A415" s="21"/>
      <c r="B415" s="35" t="s">
        <v>282</v>
      </c>
      <c r="C415" s="44" t="s">
        <v>166</v>
      </c>
      <c r="D415" s="30">
        <v>0</v>
      </c>
      <c r="E415" s="28">
        <v>1</v>
      </c>
      <c r="F415" s="28">
        <v>1</v>
      </c>
      <c r="G415" s="28">
        <v>20280</v>
      </c>
    </row>
    <row r="416" spans="1:7" ht="27.75" customHeight="1">
      <c r="A416" s="21"/>
      <c r="B416" s="35" t="s">
        <v>283</v>
      </c>
      <c r="C416" s="44" t="s">
        <v>102</v>
      </c>
      <c r="D416" s="30">
        <v>0</v>
      </c>
      <c r="E416" s="28">
        <v>1200</v>
      </c>
      <c r="F416" s="28">
        <v>1200</v>
      </c>
      <c r="G416" s="28">
        <v>1212</v>
      </c>
    </row>
    <row r="417" spans="1:7">
      <c r="A417" s="21" t="s">
        <v>8</v>
      </c>
      <c r="B417" s="35" t="s">
        <v>162</v>
      </c>
      <c r="C417" s="44" t="s">
        <v>163</v>
      </c>
      <c r="D417" s="31">
        <f>SUM(D408:D416)</f>
        <v>0</v>
      </c>
      <c r="E417" s="32">
        <f t="shared" ref="E417:F417" si="61">SUM(E408:E416)</f>
        <v>1654</v>
      </c>
      <c r="F417" s="32">
        <f t="shared" si="61"/>
        <v>2514</v>
      </c>
      <c r="G417" s="32">
        <v>94995</v>
      </c>
    </row>
    <row r="418" spans="1:7" s="43" customFormat="1">
      <c r="A418" s="21"/>
      <c r="B418" s="55"/>
      <c r="C418" s="27"/>
      <c r="D418" s="28"/>
      <c r="E418" s="28"/>
      <c r="F418" s="28"/>
      <c r="G418" s="28"/>
    </row>
    <row r="419" spans="1:7" s="43" customFormat="1" ht="14.45" customHeight="1">
      <c r="A419" s="21"/>
      <c r="B419" s="35" t="s">
        <v>167</v>
      </c>
      <c r="C419" s="21" t="s">
        <v>168</v>
      </c>
      <c r="D419" s="42"/>
      <c r="E419" s="42"/>
      <c r="F419" s="42"/>
      <c r="G419" s="42"/>
    </row>
    <row r="420" spans="1:7" ht="25.5">
      <c r="A420" s="21"/>
      <c r="B420" s="22" t="s">
        <v>169</v>
      </c>
      <c r="C420" s="29" t="s">
        <v>116</v>
      </c>
      <c r="D420" s="30">
        <v>0</v>
      </c>
      <c r="E420" s="28">
        <v>1</v>
      </c>
      <c r="F420" s="28">
        <v>1</v>
      </c>
      <c r="G420" s="28">
        <v>26100</v>
      </c>
    </row>
    <row r="421" spans="1:7" ht="25.5">
      <c r="A421" s="21"/>
      <c r="B421" s="22" t="s">
        <v>170</v>
      </c>
      <c r="C421" s="29" t="s">
        <v>117</v>
      </c>
      <c r="D421" s="30">
        <v>0</v>
      </c>
      <c r="E421" s="28">
        <v>800</v>
      </c>
      <c r="F421" s="28">
        <v>800</v>
      </c>
      <c r="G421" s="28">
        <v>1560</v>
      </c>
    </row>
    <row r="422" spans="1:7" ht="14.85" customHeight="1">
      <c r="A422" s="21" t="s">
        <v>8</v>
      </c>
      <c r="B422" s="35" t="s">
        <v>167</v>
      </c>
      <c r="C422" s="21" t="s">
        <v>168</v>
      </c>
      <c r="D422" s="31">
        <f t="shared" ref="D422:F422" si="62">SUM(D420:D421)</f>
        <v>0</v>
      </c>
      <c r="E422" s="32">
        <f t="shared" si="62"/>
        <v>801</v>
      </c>
      <c r="F422" s="32">
        <f t="shared" si="62"/>
        <v>801</v>
      </c>
      <c r="G422" s="32">
        <v>27660</v>
      </c>
    </row>
    <row r="423" spans="1:7" s="43" customFormat="1">
      <c r="A423" s="21"/>
      <c r="B423" s="55"/>
      <c r="C423" s="27"/>
      <c r="D423" s="28"/>
      <c r="E423" s="28"/>
      <c r="F423" s="28"/>
      <c r="G423" s="28"/>
    </row>
    <row r="424" spans="1:7">
      <c r="A424" s="21"/>
      <c r="B424" s="35" t="s">
        <v>173</v>
      </c>
      <c r="C424" s="21" t="s">
        <v>156</v>
      </c>
      <c r="D424" s="28"/>
      <c r="E424" s="28"/>
      <c r="F424" s="28"/>
      <c r="G424" s="28"/>
    </row>
    <row r="425" spans="1:7">
      <c r="A425" s="21"/>
      <c r="B425" s="35" t="s">
        <v>276</v>
      </c>
      <c r="C425" s="21" t="s">
        <v>277</v>
      </c>
      <c r="D425" s="30">
        <v>0</v>
      </c>
      <c r="E425" s="30">
        <v>0</v>
      </c>
      <c r="F425" s="28">
        <v>6800</v>
      </c>
      <c r="G425" s="28">
        <v>8500</v>
      </c>
    </row>
    <row r="426" spans="1:7">
      <c r="A426" s="21"/>
      <c r="B426" s="35" t="s">
        <v>278</v>
      </c>
      <c r="C426" s="21" t="s">
        <v>279</v>
      </c>
      <c r="D426" s="30">
        <v>0</v>
      </c>
      <c r="E426" s="30">
        <v>0</v>
      </c>
      <c r="F426" s="28">
        <v>378</v>
      </c>
      <c r="G426" s="28">
        <v>508</v>
      </c>
    </row>
    <row r="427" spans="1:7" ht="25.5">
      <c r="A427" s="21"/>
      <c r="B427" s="35" t="s">
        <v>230</v>
      </c>
      <c r="C427" s="21" t="s">
        <v>232</v>
      </c>
      <c r="D427" s="30">
        <v>0</v>
      </c>
      <c r="E427" s="28">
        <v>1</v>
      </c>
      <c r="F427" s="28">
        <v>1</v>
      </c>
      <c r="G427" s="28">
        <v>11964</v>
      </c>
    </row>
    <row r="428" spans="1:7" ht="25.5">
      <c r="A428" s="21"/>
      <c r="B428" s="35" t="s">
        <v>231</v>
      </c>
      <c r="C428" s="21" t="s">
        <v>233</v>
      </c>
      <c r="D428" s="30">
        <v>0</v>
      </c>
      <c r="E428" s="28">
        <v>800</v>
      </c>
      <c r="F428" s="28">
        <f>800+112</f>
        <v>912</v>
      </c>
      <c r="G428" s="28">
        <v>715</v>
      </c>
    </row>
    <row r="429" spans="1:7" ht="27.95" customHeight="1">
      <c r="A429" s="21"/>
      <c r="B429" s="35" t="s">
        <v>174</v>
      </c>
      <c r="C429" s="21" t="s">
        <v>157</v>
      </c>
      <c r="D429" s="30">
        <v>0</v>
      </c>
      <c r="E429" s="28">
        <v>1</v>
      </c>
      <c r="F429" s="28">
        <v>1</v>
      </c>
      <c r="G429" s="28">
        <v>253575</v>
      </c>
    </row>
    <row r="430" spans="1:7" ht="25.5">
      <c r="A430" s="33"/>
      <c r="B430" s="71" t="s">
        <v>175</v>
      </c>
      <c r="C430" s="33" t="s">
        <v>93</v>
      </c>
      <c r="D430" s="39">
        <v>0</v>
      </c>
      <c r="E430" s="38">
        <v>8400</v>
      </c>
      <c r="F430" s="38">
        <f>8400+13678</f>
        <v>22078</v>
      </c>
      <c r="G430" s="38">
        <v>15159</v>
      </c>
    </row>
    <row r="431" spans="1:7">
      <c r="A431" s="21"/>
      <c r="B431" s="35" t="s">
        <v>176</v>
      </c>
      <c r="C431" s="21" t="s">
        <v>134</v>
      </c>
      <c r="D431" s="30">
        <v>0</v>
      </c>
      <c r="E431" s="28">
        <v>1</v>
      </c>
      <c r="F431" s="28">
        <v>1</v>
      </c>
      <c r="G431" s="28">
        <v>10002</v>
      </c>
    </row>
    <row r="432" spans="1:7">
      <c r="A432" s="21"/>
      <c r="B432" s="35" t="s">
        <v>177</v>
      </c>
      <c r="C432" s="21" t="s">
        <v>85</v>
      </c>
      <c r="D432" s="30">
        <v>0</v>
      </c>
      <c r="E432" s="28">
        <v>400</v>
      </c>
      <c r="F432" s="28">
        <f>400+340</f>
        <v>740</v>
      </c>
      <c r="G432" s="28">
        <v>598</v>
      </c>
    </row>
    <row r="433" spans="1:7" ht="28.15" customHeight="1">
      <c r="A433" s="21"/>
      <c r="B433" s="22" t="s">
        <v>179</v>
      </c>
      <c r="C433" s="29" t="s">
        <v>296</v>
      </c>
      <c r="D433" s="30">
        <v>0</v>
      </c>
      <c r="E433" s="28">
        <v>1</v>
      </c>
      <c r="F433" s="28">
        <v>1</v>
      </c>
      <c r="G433" s="28">
        <v>113468</v>
      </c>
    </row>
    <row r="434" spans="1:7" ht="25.5">
      <c r="A434" s="21"/>
      <c r="B434" s="22" t="s">
        <v>178</v>
      </c>
      <c r="C434" s="29" t="s">
        <v>294</v>
      </c>
      <c r="D434" s="30">
        <v>0</v>
      </c>
      <c r="E434" s="28">
        <v>1400</v>
      </c>
      <c r="F434" s="28">
        <f>1400+588</f>
        <v>1988</v>
      </c>
      <c r="G434" s="28">
        <v>6783</v>
      </c>
    </row>
    <row r="435" spans="1:7" ht="15" customHeight="1">
      <c r="A435" s="21"/>
      <c r="B435" s="61" t="s">
        <v>180</v>
      </c>
      <c r="C435" s="29" t="s">
        <v>152</v>
      </c>
      <c r="D435" s="30">
        <v>0</v>
      </c>
      <c r="E435" s="28">
        <v>1</v>
      </c>
      <c r="F435" s="28">
        <f>1+229600</f>
        <v>229601</v>
      </c>
      <c r="G435" s="28">
        <v>171346</v>
      </c>
    </row>
    <row r="436" spans="1:7">
      <c r="A436" s="21"/>
      <c r="B436" s="22" t="s">
        <v>181</v>
      </c>
      <c r="C436" s="21" t="s">
        <v>98</v>
      </c>
      <c r="D436" s="30">
        <v>0</v>
      </c>
      <c r="E436" s="28">
        <v>800</v>
      </c>
      <c r="F436" s="28">
        <f>800+12756</f>
        <v>13556</v>
      </c>
      <c r="G436" s="28">
        <v>10243</v>
      </c>
    </row>
    <row r="437" spans="1:7" ht="15" customHeight="1">
      <c r="A437" s="21"/>
      <c r="B437" s="22" t="s">
        <v>185</v>
      </c>
      <c r="C437" s="21" t="s">
        <v>103</v>
      </c>
      <c r="D437" s="30">
        <v>0</v>
      </c>
      <c r="E437" s="28">
        <v>1</v>
      </c>
      <c r="F437" s="28">
        <v>1</v>
      </c>
      <c r="G437" s="30">
        <v>0</v>
      </c>
    </row>
    <row r="438" spans="1:7">
      <c r="A438" s="21"/>
      <c r="B438" s="22" t="s">
        <v>186</v>
      </c>
      <c r="C438" s="21" t="s">
        <v>252</v>
      </c>
      <c r="D438" s="30">
        <v>0</v>
      </c>
      <c r="E438" s="28">
        <v>300</v>
      </c>
      <c r="F438" s="28">
        <v>300</v>
      </c>
      <c r="G438" s="30">
        <v>0</v>
      </c>
    </row>
    <row r="439" spans="1:7">
      <c r="A439" s="21" t="s">
        <v>8</v>
      </c>
      <c r="B439" s="35" t="s">
        <v>173</v>
      </c>
      <c r="C439" s="21" t="s">
        <v>156</v>
      </c>
      <c r="D439" s="31">
        <f>SUM(D425:D438)</f>
        <v>0</v>
      </c>
      <c r="E439" s="32">
        <f t="shared" ref="E439:F439" si="63">SUM(E425:E438)</f>
        <v>12106</v>
      </c>
      <c r="F439" s="32">
        <f t="shared" si="63"/>
        <v>276358</v>
      </c>
      <c r="G439" s="32">
        <v>602861</v>
      </c>
    </row>
    <row r="440" spans="1:7" s="43" customFormat="1">
      <c r="A440" s="21" t="s">
        <v>8</v>
      </c>
      <c r="B440" s="55" t="s">
        <v>160</v>
      </c>
      <c r="C440" s="27" t="s">
        <v>161</v>
      </c>
      <c r="D440" s="31">
        <f t="shared" ref="D440:F440" si="64">D439+D417+D422</f>
        <v>0</v>
      </c>
      <c r="E440" s="32">
        <f t="shared" si="64"/>
        <v>14561</v>
      </c>
      <c r="F440" s="32">
        <f t="shared" si="64"/>
        <v>279673</v>
      </c>
      <c r="G440" s="32">
        <v>725516</v>
      </c>
    </row>
    <row r="441" spans="1:7">
      <c r="A441" s="21"/>
      <c r="B441" s="26"/>
      <c r="C441" s="27"/>
      <c r="D441" s="7"/>
      <c r="E441" s="7"/>
      <c r="F441" s="7"/>
      <c r="G441" s="7"/>
    </row>
    <row r="442" spans="1:7" ht="14.45" customHeight="1">
      <c r="A442" s="21"/>
      <c r="B442" s="55" t="s">
        <v>112</v>
      </c>
      <c r="C442" s="27" t="s">
        <v>39</v>
      </c>
      <c r="D442" s="7"/>
      <c r="E442" s="7"/>
      <c r="F442" s="7"/>
      <c r="G442" s="7"/>
    </row>
    <row r="443" spans="1:7" ht="15" customHeight="1">
      <c r="A443" s="21"/>
      <c r="B443" s="22" t="s">
        <v>56</v>
      </c>
      <c r="C443" s="21" t="s">
        <v>131</v>
      </c>
      <c r="D443" s="28">
        <v>1200</v>
      </c>
      <c r="E443" s="30">
        <v>0</v>
      </c>
      <c r="F443" s="30">
        <v>0</v>
      </c>
      <c r="G443" s="30">
        <v>0</v>
      </c>
    </row>
    <row r="444" spans="1:7">
      <c r="A444" s="21"/>
      <c r="B444" s="22"/>
      <c r="C444" s="21"/>
      <c r="D444" s="28"/>
      <c r="E444" s="28"/>
      <c r="F444" s="28"/>
      <c r="G444" s="28"/>
    </row>
    <row r="445" spans="1:7" ht="15" customHeight="1">
      <c r="A445" s="21"/>
      <c r="B445" s="22">
        <v>64</v>
      </c>
      <c r="C445" s="21" t="s">
        <v>131</v>
      </c>
      <c r="D445" s="28"/>
      <c r="E445" s="28"/>
      <c r="F445" s="28"/>
      <c r="G445" s="28"/>
    </row>
    <row r="446" spans="1:7">
      <c r="A446" s="21"/>
      <c r="B446" s="22" t="s">
        <v>242</v>
      </c>
      <c r="C446" s="21" t="s">
        <v>247</v>
      </c>
      <c r="D446" s="30">
        <v>0</v>
      </c>
      <c r="E446" s="28">
        <v>700</v>
      </c>
      <c r="F446" s="28">
        <v>700</v>
      </c>
      <c r="G446" s="28">
        <v>10000</v>
      </c>
    </row>
    <row r="447" spans="1:7">
      <c r="A447" s="21"/>
      <c r="B447" s="22" t="s">
        <v>245</v>
      </c>
      <c r="C447" s="21" t="s">
        <v>246</v>
      </c>
      <c r="D447" s="39">
        <v>0</v>
      </c>
      <c r="E447" s="38">
        <v>309</v>
      </c>
      <c r="F447" s="38">
        <v>309</v>
      </c>
      <c r="G447" s="39">
        <v>0</v>
      </c>
    </row>
    <row r="448" spans="1:7" ht="15" customHeight="1">
      <c r="A448" s="21" t="s">
        <v>8</v>
      </c>
      <c r="B448" s="22">
        <v>64</v>
      </c>
      <c r="C448" s="21" t="s">
        <v>131</v>
      </c>
      <c r="D448" s="39">
        <f t="shared" ref="D448:F448" si="65">SUM(D446:D447)</f>
        <v>0</v>
      </c>
      <c r="E448" s="38">
        <f t="shared" si="65"/>
        <v>1009</v>
      </c>
      <c r="F448" s="38">
        <f t="shared" si="65"/>
        <v>1009</v>
      </c>
      <c r="G448" s="38">
        <v>10000</v>
      </c>
    </row>
    <row r="449" spans="1:7" ht="9" customHeight="1">
      <c r="A449" s="21"/>
      <c r="B449" s="22"/>
      <c r="C449" s="21"/>
      <c r="D449" s="28"/>
      <c r="E449" s="30"/>
      <c r="F449" s="30"/>
      <c r="G449" s="30"/>
    </row>
    <row r="450" spans="1:7" ht="14.45" customHeight="1">
      <c r="A450" s="21"/>
      <c r="B450" s="12">
        <v>65</v>
      </c>
      <c r="C450" s="11" t="s">
        <v>128</v>
      </c>
      <c r="D450" s="28"/>
      <c r="E450" s="30"/>
      <c r="F450" s="30"/>
      <c r="G450" s="30"/>
    </row>
    <row r="451" spans="1:7" ht="14.45" customHeight="1">
      <c r="A451" s="21"/>
      <c r="B451" s="12" t="s">
        <v>250</v>
      </c>
      <c r="C451" s="11" t="s">
        <v>247</v>
      </c>
      <c r="D451" s="30">
        <v>0</v>
      </c>
      <c r="E451" s="28">
        <v>30000</v>
      </c>
      <c r="F451" s="28">
        <v>30000</v>
      </c>
      <c r="G451" s="28">
        <v>35000</v>
      </c>
    </row>
    <row r="452" spans="1:7" ht="14.45" customHeight="1">
      <c r="A452" s="21"/>
      <c r="B452" s="12" t="s">
        <v>129</v>
      </c>
      <c r="C452" s="11" t="s">
        <v>130</v>
      </c>
      <c r="D452" s="38">
        <v>20000</v>
      </c>
      <c r="E452" s="39">
        <v>0</v>
      </c>
      <c r="F452" s="39">
        <v>0</v>
      </c>
      <c r="G452" s="39">
        <v>0</v>
      </c>
    </row>
    <row r="453" spans="1:7" ht="14.45" customHeight="1">
      <c r="A453" s="21" t="s">
        <v>8</v>
      </c>
      <c r="B453" s="12">
        <v>65</v>
      </c>
      <c r="C453" s="11" t="s">
        <v>128</v>
      </c>
      <c r="D453" s="38">
        <f t="shared" ref="D453:F453" si="66">SUM(D451:D452)</f>
        <v>20000</v>
      </c>
      <c r="E453" s="38">
        <f t="shared" si="66"/>
        <v>30000</v>
      </c>
      <c r="F453" s="38">
        <f t="shared" si="66"/>
        <v>30000</v>
      </c>
      <c r="G453" s="38">
        <v>35000</v>
      </c>
    </row>
    <row r="454" spans="1:7" ht="14.45" customHeight="1">
      <c r="A454" s="21" t="s">
        <v>8</v>
      </c>
      <c r="B454" s="55" t="s">
        <v>112</v>
      </c>
      <c r="C454" s="27" t="s">
        <v>39</v>
      </c>
      <c r="D454" s="38">
        <f t="shared" ref="D454:F454" si="67">D443+D453+D448</f>
        <v>21200</v>
      </c>
      <c r="E454" s="38">
        <f t="shared" si="67"/>
        <v>31009</v>
      </c>
      <c r="F454" s="38">
        <f t="shared" si="67"/>
        <v>31009</v>
      </c>
      <c r="G454" s="38">
        <v>45000</v>
      </c>
    </row>
    <row r="455" spans="1:7" ht="14.45" customHeight="1">
      <c r="A455" s="21" t="s">
        <v>8</v>
      </c>
      <c r="B455" s="26">
        <v>2401</v>
      </c>
      <c r="C455" s="27" t="s">
        <v>1</v>
      </c>
      <c r="D455" s="38">
        <f t="shared" ref="D455:F455" si="68">D454+D354+D341+D347+D294+D239+D210+D145+D120+D127+D404+D440+D361+D368</f>
        <v>1537755</v>
      </c>
      <c r="E455" s="38">
        <f t="shared" si="68"/>
        <v>2025957</v>
      </c>
      <c r="F455" s="38">
        <f t="shared" si="68"/>
        <v>2111407</v>
      </c>
      <c r="G455" s="38">
        <v>2947644</v>
      </c>
    </row>
    <row r="456" spans="1:7">
      <c r="A456" s="21"/>
      <c r="B456" s="26"/>
      <c r="C456" s="21"/>
      <c r="D456" s="46"/>
      <c r="E456" s="7"/>
      <c r="F456" s="7"/>
      <c r="G456" s="7"/>
    </row>
    <row r="457" spans="1:7" ht="14.45" customHeight="1">
      <c r="A457" s="21" t="s">
        <v>10</v>
      </c>
      <c r="B457" s="26">
        <v>2402</v>
      </c>
      <c r="C457" s="27" t="s">
        <v>57</v>
      </c>
      <c r="D457" s="7"/>
      <c r="E457" s="7"/>
      <c r="F457" s="7"/>
      <c r="G457" s="7"/>
    </row>
    <row r="458" spans="1:7" ht="14.45" customHeight="1">
      <c r="A458" s="21"/>
      <c r="B458" s="55" t="s">
        <v>105</v>
      </c>
      <c r="C458" s="27" t="s">
        <v>11</v>
      </c>
      <c r="D458" s="7"/>
      <c r="E458" s="7"/>
      <c r="F458" s="7"/>
      <c r="G458" s="7"/>
    </row>
    <row r="459" spans="1:7" ht="14.45" customHeight="1">
      <c r="A459" s="21"/>
      <c r="B459" s="35" t="s">
        <v>119</v>
      </c>
      <c r="C459" s="21" t="s">
        <v>12</v>
      </c>
      <c r="D459" s="7"/>
      <c r="E459" s="7"/>
      <c r="F459" s="7"/>
      <c r="G459" s="7"/>
    </row>
    <row r="460" spans="1:7" ht="14.45" customHeight="1">
      <c r="A460" s="21"/>
      <c r="B460" s="22">
        <v>44</v>
      </c>
      <c r="C460" s="21" t="s">
        <v>13</v>
      </c>
      <c r="D460" s="7"/>
      <c r="E460" s="7"/>
      <c r="F460" s="7"/>
      <c r="G460" s="7"/>
    </row>
    <row r="461" spans="1:7" ht="14.45" customHeight="1">
      <c r="A461" s="21"/>
      <c r="B461" s="22" t="s">
        <v>14</v>
      </c>
      <c r="C461" s="21" t="s">
        <v>15</v>
      </c>
      <c r="D461" s="28">
        <f>43676-1</f>
        <v>43675</v>
      </c>
      <c r="E461" s="28">
        <v>51956</v>
      </c>
      <c r="F461" s="28">
        <f>51956-4650</f>
        <v>47306</v>
      </c>
      <c r="G461" s="28">
        <v>28848</v>
      </c>
    </row>
    <row r="462" spans="1:7" ht="14.65" customHeight="1">
      <c r="A462" s="21"/>
      <c r="B462" s="22" t="s">
        <v>191</v>
      </c>
      <c r="C462" s="21" t="s">
        <v>192</v>
      </c>
      <c r="D462" s="30">
        <v>0</v>
      </c>
      <c r="E462" s="28">
        <v>1</v>
      </c>
      <c r="F462" s="28">
        <v>1</v>
      </c>
      <c r="G462" s="28">
        <v>1442</v>
      </c>
    </row>
    <row r="463" spans="1:7" ht="14.65" customHeight="1">
      <c r="A463" s="21"/>
      <c r="B463" s="22" t="s">
        <v>187</v>
      </c>
      <c r="C463" s="21" t="s">
        <v>188</v>
      </c>
      <c r="D463" s="30">
        <v>0</v>
      </c>
      <c r="E463" s="28">
        <v>1</v>
      </c>
      <c r="F463" s="28">
        <v>1</v>
      </c>
      <c r="G463" s="28">
        <v>23958</v>
      </c>
    </row>
    <row r="464" spans="1:7" ht="14.65" customHeight="1">
      <c r="A464" s="21"/>
      <c r="B464" s="22" t="s">
        <v>189</v>
      </c>
      <c r="C464" s="21" t="s">
        <v>190</v>
      </c>
      <c r="D464" s="30">
        <v>0</v>
      </c>
      <c r="E464" s="28">
        <v>1</v>
      </c>
      <c r="F464" s="28">
        <v>1</v>
      </c>
      <c r="G464" s="28">
        <v>1</v>
      </c>
    </row>
    <row r="465" spans="1:7" ht="14.45" customHeight="1">
      <c r="A465" s="21"/>
      <c r="B465" s="22" t="s">
        <v>16</v>
      </c>
      <c r="C465" s="21" t="s">
        <v>198</v>
      </c>
      <c r="D465" s="92">
        <v>35</v>
      </c>
      <c r="E465" s="28">
        <v>35</v>
      </c>
      <c r="F465" s="28">
        <v>35</v>
      </c>
      <c r="G465" s="28">
        <v>35</v>
      </c>
    </row>
    <row r="466" spans="1:7" ht="14.45" customHeight="1">
      <c r="A466" s="21"/>
      <c r="B466" s="22" t="s">
        <v>17</v>
      </c>
      <c r="C466" s="21" t="s">
        <v>43</v>
      </c>
      <c r="D466" s="28">
        <v>119</v>
      </c>
      <c r="E466" s="28">
        <v>119</v>
      </c>
      <c r="F466" s="28">
        <v>119</v>
      </c>
      <c r="G466" s="28">
        <v>119</v>
      </c>
    </row>
    <row r="467" spans="1:7" ht="14.65" customHeight="1">
      <c r="A467" s="21"/>
      <c r="B467" s="22" t="s">
        <v>204</v>
      </c>
      <c r="C467" s="21" t="s">
        <v>205</v>
      </c>
      <c r="D467" s="30">
        <v>0</v>
      </c>
      <c r="E467" s="28">
        <v>264</v>
      </c>
      <c r="F467" s="28">
        <v>264</v>
      </c>
      <c r="G467" s="28">
        <v>264</v>
      </c>
    </row>
    <row r="468" spans="1:7" ht="14.45" customHeight="1">
      <c r="A468" s="21"/>
      <c r="B468" s="22" t="s">
        <v>18</v>
      </c>
      <c r="C468" s="21" t="s">
        <v>45</v>
      </c>
      <c r="D468" s="38">
        <v>264</v>
      </c>
      <c r="E468" s="39">
        <v>0</v>
      </c>
      <c r="F468" s="39">
        <v>0</v>
      </c>
      <c r="G468" s="39">
        <v>0</v>
      </c>
    </row>
    <row r="469" spans="1:7" ht="14.45" customHeight="1">
      <c r="A469" s="21" t="s">
        <v>8</v>
      </c>
      <c r="B469" s="22">
        <v>44</v>
      </c>
      <c r="C469" s="21" t="s">
        <v>13</v>
      </c>
      <c r="D469" s="38">
        <f t="shared" ref="D469:F469" si="69">SUM(D461:D468)</f>
        <v>44093</v>
      </c>
      <c r="E469" s="38">
        <f t="shared" si="69"/>
        <v>52377</v>
      </c>
      <c r="F469" s="38">
        <f t="shared" si="69"/>
        <v>47727</v>
      </c>
      <c r="G469" s="38">
        <v>54667</v>
      </c>
    </row>
    <row r="470" spans="1:7">
      <c r="A470" s="21"/>
      <c r="B470" s="22"/>
      <c r="C470" s="21"/>
      <c r="D470" s="7"/>
      <c r="E470" s="7"/>
      <c r="F470" s="7"/>
      <c r="G470" s="7"/>
    </row>
    <row r="471" spans="1:7" ht="14.45" customHeight="1">
      <c r="A471" s="21"/>
      <c r="B471" s="22">
        <v>45</v>
      </c>
      <c r="C471" s="21" t="s">
        <v>136</v>
      </c>
      <c r="D471" s="7"/>
      <c r="E471" s="7"/>
      <c r="F471" s="7"/>
      <c r="G471" s="7"/>
    </row>
    <row r="472" spans="1:7" ht="14.45" customHeight="1">
      <c r="A472" s="21"/>
      <c r="B472" s="22" t="s">
        <v>19</v>
      </c>
      <c r="C472" s="21" t="s">
        <v>15</v>
      </c>
      <c r="D472" s="28">
        <v>8413</v>
      </c>
      <c r="E472" s="28">
        <v>7767</v>
      </c>
      <c r="F472" s="28">
        <f>7767-1300</f>
        <v>6467</v>
      </c>
      <c r="G472" s="28">
        <v>3815</v>
      </c>
    </row>
    <row r="473" spans="1:7" ht="14.65" customHeight="1">
      <c r="A473" s="21"/>
      <c r="B473" s="22" t="s">
        <v>206</v>
      </c>
      <c r="C473" s="21" t="s">
        <v>192</v>
      </c>
      <c r="D473" s="30">
        <v>0</v>
      </c>
      <c r="E473" s="28">
        <v>1</v>
      </c>
      <c r="F473" s="28">
        <v>1</v>
      </c>
      <c r="G473" s="28">
        <v>191</v>
      </c>
    </row>
    <row r="474" spans="1:7" ht="15" customHeight="1">
      <c r="A474" s="21"/>
      <c r="B474" s="22" t="s">
        <v>207</v>
      </c>
      <c r="C474" s="21" t="s">
        <v>188</v>
      </c>
      <c r="D474" s="30">
        <v>0</v>
      </c>
      <c r="E474" s="28">
        <v>1</v>
      </c>
      <c r="F474" s="28">
        <v>1</v>
      </c>
      <c r="G474" s="28">
        <v>3195</v>
      </c>
    </row>
    <row r="475" spans="1:7" ht="15" customHeight="1">
      <c r="A475" s="33"/>
      <c r="B475" s="34" t="s">
        <v>208</v>
      </c>
      <c r="C475" s="33" t="s">
        <v>190</v>
      </c>
      <c r="D475" s="39">
        <v>0</v>
      </c>
      <c r="E475" s="38">
        <v>1</v>
      </c>
      <c r="F475" s="38">
        <v>1</v>
      </c>
      <c r="G475" s="38">
        <v>1</v>
      </c>
    </row>
    <row r="476" spans="1:7" ht="15" customHeight="1">
      <c r="A476" s="21"/>
      <c r="B476" s="22" t="s">
        <v>20</v>
      </c>
      <c r="C476" s="21" t="s">
        <v>198</v>
      </c>
      <c r="D476" s="28">
        <v>33</v>
      </c>
      <c r="E476" s="28">
        <v>33</v>
      </c>
      <c r="F476" s="28">
        <v>33</v>
      </c>
      <c r="G476" s="28">
        <v>33</v>
      </c>
    </row>
    <row r="477" spans="1:7" ht="15" customHeight="1">
      <c r="A477" s="21"/>
      <c r="B477" s="22" t="s">
        <v>21</v>
      </c>
      <c r="C477" s="21" t="s">
        <v>43</v>
      </c>
      <c r="D477" s="28">
        <v>61</v>
      </c>
      <c r="E477" s="28">
        <v>61</v>
      </c>
      <c r="F477" s="28">
        <v>61</v>
      </c>
      <c r="G477" s="28">
        <v>61</v>
      </c>
    </row>
    <row r="478" spans="1:7" ht="15" customHeight="1">
      <c r="A478" s="21"/>
      <c r="B478" s="22" t="s">
        <v>209</v>
      </c>
      <c r="C478" s="21" t="s">
        <v>205</v>
      </c>
      <c r="D478" s="30">
        <v>0</v>
      </c>
      <c r="E478" s="28">
        <v>213</v>
      </c>
      <c r="F478" s="28">
        <v>213</v>
      </c>
      <c r="G478" s="28">
        <v>213</v>
      </c>
    </row>
    <row r="479" spans="1:7" ht="15" customHeight="1">
      <c r="A479" s="21"/>
      <c r="B479" s="22" t="s">
        <v>22</v>
      </c>
      <c r="C479" s="21" t="s">
        <v>45</v>
      </c>
      <c r="D479" s="38">
        <v>213</v>
      </c>
      <c r="E479" s="39">
        <v>0</v>
      </c>
      <c r="F479" s="39">
        <v>0</v>
      </c>
      <c r="G479" s="39">
        <v>0</v>
      </c>
    </row>
    <row r="480" spans="1:7" ht="15" customHeight="1">
      <c r="A480" s="21" t="s">
        <v>8</v>
      </c>
      <c r="B480" s="22">
        <v>45</v>
      </c>
      <c r="C480" s="21" t="s">
        <v>136</v>
      </c>
      <c r="D480" s="38">
        <f t="shared" ref="D480:F480" si="70">SUM(D472:D479)</f>
        <v>8720</v>
      </c>
      <c r="E480" s="38">
        <f t="shared" si="70"/>
        <v>8077</v>
      </c>
      <c r="F480" s="38">
        <f t="shared" si="70"/>
        <v>6777</v>
      </c>
      <c r="G480" s="38">
        <v>7509</v>
      </c>
    </row>
    <row r="481" spans="1:7">
      <c r="A481" s="21"/>
      <c r="B481" s="22"/>
      <c r="C481" s="21"/>
      <c r="D481" s="7"/>
      <c r="E481" s="7"/>
      <c r="F481" s="7"/>
      <c r="G481" s="7"/>
    </row>
    <row r="482" spans="1:7" ht="15" customHeight="1">
      <c r="A482" s="21"/>
      <c r="B482" s="22">
        <v>46</v>
      </c>
      <c r="C482" s="21" t="s">
        <v>137</v>
      </c>
      <c r="D482" s="7"/>
      <c r="E482" s="7"/>
      <c r="F482" s="7"/>
      <c r="G482" s="7"/>
    </row>
    <row r="483" spans="1:7" ht="15" customHeight="1">
      <c r="A483" s="21"/>
      <c r="B483" s="22" t="s">
        <v>23</v>
      </c>
      <c r="C483" s="21" t="s">
        <v>15</v>
      </c>
      <c r="D483" s="28">
        <v>4224</v>
      </c>
      <c r="E483" s="28">
        <v>3035</v>
      </c>
      <c r="F483" s="28">
        <f>3035-750</f>
        <v>2285</v>
      </c>
      <c r="G483" s="28">
        <v>1214</v>
      </c>
    </row>
    <row r="484" spans="1:7" ht="15" customHeight="1">
      <c r="A484" s="21"/>
      <c r="B484" s="22" t="s">
        <v>210</v>
      </c>
      <c r="C484" s="21" t="s">
        <v>192</v>
      </c>
      <c r="D484" s="30">
        <v>0</v>
      </c>
      <c r="E484" s="28">
        <v>1</v>
      </c>
      <c r="F484" s="28">
        <v>1</v>
      </c>
      <c r="G484" s="28">
        <v>61</v>
      </c>
    </row>
    <row r="485" spans="1:7" ht="15" customHeight="1">
      <c r="A485" s="21"/>
      <c r="B485" s="22" t="s">
        <v>211</v>
      </c>
      <c r="C485" s="21" t="s">
        <v>188</v>
      </c>
      <c r="D485" s="30">
        <v>0</v>
      </c>
      <c r="E485" s="28">
        <v>1</v>
      </c>
      <c r="F485" s="28">
        <v>1</v>
      </c>
      <c r="G485" s="28">
        <v>988</v>
      </c>
    </row>
    <row r="486" spans="1:7" ht="15" customHeight="1">
      <c r="A486" s="21"/>
      <c r="B486" s="22" t="s">
        <v>212</v>
      </c>
      <c r="C486" s="21" t="s">
        <v>190</v>
      </c>
      <c r="D486" s="30">
        <v>0</v>
      </c>
      <c r="E486" s="28">
        <v>1</v>
      </c>
      <c r="F486" s="28">
        <v>1</v>
      </c>
      <c r="G486" s="28">
        <v>1</v>
      </c>
    </row>
    <row r="487" spans="1:7" ht="15" customHeight="1">
      <c r="A487" s="21"/>
      <c r="B487" s="22" t="s">
        <v>24</v>
      </c>
      <c r="C487" s="21" t="s">
        <v>198</v>
      </c>
      <c r="D487" s="28">
        <v>23</v>
      </c>
      <c r="E487" s="28">
        <v>23</v>
      </c>
      <c r="F487" s="28">
        <v>23</v>
      </c>
      <c r="G487" s="28">
        <v>23</v>
      </c>
    </row>
    <row r="488" spans="1:7" ht="15" customHeight="1">
      <c r="A488" s="21"/>
      <c r="B488" s="22" t="s">
        <v>25</v>
      </c>
      <c r="C488" s="21" t="s">
        <v>43</v>
      </c>
      <c r="D488" s="28">
        <v>47</v>
      </c>
      <c r="E488" s="28">
        <v>47</v>
      </c>
      <c r="F488" s="28">
        <v>47</v>
      </c>
      <c r="G488" s="28">
        <v>47</v>
      </c>
    </row>
    <row r="489" spans="1:7" ht="15" customHeight="1">
      <c r="A489" s="21"/>
      <c r="B489" s="22" t="s">
        <v>213</v>
      </c>
      <c r="C489" s="21" t="s">
        <v>205</v>
      </c>
      <c r="D489" s="30">
        <v>0</v>
      </c>
      <c r="E489" s="28">
        <v>151</v>
      </c>
      <c r="F489" s="28">
        <v>151</v>
      </c>
      <c r="G489" s="28">
        <v>151</v>
      </c>
    </row>
    <row r="490" spans="1:7" ht="15" customHeight="1">
      <c r="A490" s="21"/>
      <c r="B490" s="22" t="s">
        <v>26</v>
      </c>
      <c r="C490" s="21" t="s">
        <v>45</v>
      </c>
      <c r="D490" s="28">
        <v>151</v>
      </c>
      <c r="E490" s="30">
        <v>0</v>
      </c>
      <c r="F490" s="30">
        <v>0</v>
      </c>
      <c r="G490" s="30">
        <v>0</v>
      </c>
    </row>
    <row r="491" spans="1:7" ht="15" customHeight="1">
      <c r="A491" s="21" t="s">
        <v>8</v>
      </c>
      <c r="B491" s="22">
        <v>46</v>
      </c>
      <c r="C491" s="21" t="s">
        <v>137</v>
      </c>
      <c r="D491" s="32">
        <f t="shared" ref="D491:F491" si="71">SUM(D483:D490)</f>
        <v>4445</v>
      </c>
      <c r="E491" s="32">
        <f t="shared" si="71"/>
        <v>3259</v>
      </c>
      <c r="F491" s="32">
        <f t="shared" si="71"/>
        <v>2509</v>
      </c>
      <c r="G491" s="32">
        <v>2485</v>
      </c>
    </row>
    <row r="492" spans="1:7">
      <c r="A492" s="21"/>
      <c r="B492" s="22"/>
      <c r="C492" s="21"/>
      <c r="D492" s="7"/>
      <c r="E492" s="7"/>
      <c r="F492" s="7"/>
      <c r="G492" s="7"/>
    </row>
    <row r="493" spans="1:7" ht="15" customHeight="1">
      <c r="A493" s="21"/>
      <c r="B493" s="22">
        <v>47</v>
      </c>
      <c r="C493" s="21" t="s">
        <v>138</v>
      </c>
      <c r="D493" s="7"/>
      <c r="E493" s="7"/>
      <c r="F493" s="7"/>
      <c r="G493" s="7"/>
    </row>
    <row r="494" spans="1:7" ht="15" customHeight="1">
      <c r="A494" s="21"/>
      <c r="B494" s="22" t="s">
        <v>27</v>
      </c>
      <c r="C494" s="21" t="s">
        <v>15</v>
      </c>
      <c r="D494" s="28">
        <v>841</v>
      </c>
      <c r="E494" s="28">
        <v>961</v>
      </c>
      <c r="F494" s="28">
        <v>961</v>
      </c>
      <c r="G494" s="28">
        <v>545</v>
      </c>
    </row>
    <row r="495" spans="1:7" ht="15" customHeight="1">
      <c r="A495" s="21"/>
      <c r="B495" s="22" t="s">
        <v>214</v>
      </c>
      <c r="C495" s="21" t="s">
        <v>192</v>
      </c>
      <c r="D495" s="30">
        <v>0</v>
      </c>
      <c r="E495" s="28">
        <v>1</v>
      </c>
      <c r="F495" s="28">
        <v>1</v>
      </c>
      <c r="G495" s="28">
        <v>27</v>
      </c>
    </row>
    <row r="496" spans="1:7" ht="15" customHeight="1">
      <c r="A496" s="21"/>
      <c r="B496" s="22" t="s">
        <v>215</v>
      </c>
      <c r="C496" s="21" t="s">
        <v>188</v>
      </c>
      <c r="D496" s="30">
        <v>0</v>
      </c>
      <c r="E496" s="28">
        <v>1</v>
      </c>
      <c r="F496" s="28">
        <v>1</v>
      </c>
      <c r="G496" s="28">
        <v>461</v>
      </c>
    </row>
    <row r="497" spans="1:7" ht="15" customHeight="1">
      <c r="A497" s="21"/>
      <c r="B497" s="22" t="s">
        <v>216</v>
      </c>
      <c r="C497" s="21" t="s">
        <v>190</v>
      </c>
      <c r="D497" s="30">
        <v>0</v>
      </c>
      <c r="E497" s="28">
        <v>1</v>
      </c>
      <c r="F497" s="28">
        <v>1</v>
      </c>
      <c r="G497" s="28">
        <v>1</v>
      </c>
    </row>
    <row r="498" spans="1:7" ht="15" customHeight="1">
      <c r="A498" s="21"/>
      <c r="B498" s="22" t="s">
        <v>28</v>
      </c>
      <c r="C498" s="21" t="s">
        <v>198</v>
      </c>
      <c r="D498" s="28">
        <v>19</v>
      </c>
      <c r="E498" s="28">
        <v>19</v>
      </c>
      <c r="F498" s="28">
        <v>19</v>
      </c>
      <c r="G498" s="28">
        <v>19</v>
      </c>
    </row>
    <row r="499" spans="1:7" ht="15" customHeight="1">
      <c r="A499" s="21"/>
      <c r="B499" s="22" t="s">
        <v>29</v>
      </c>
      <c r="C499" s="21" t="s">
        <v>43</v>
      </c>
      <c r="D499" s="28">
        <v>33</v>
      </c>
      <c r="E499" s="28">
        <v>33</v>
      </c>
      <c r="F499" s="28">
        <v>33</v>
      </c>
      <c r="G499" s="28">
        <v>33</v>
      </c>
    </row>
    <row r="500" spans="1:7" ht="15" customHeight="1">
      <c r="A500" s="21"/>
      <c r="B500" s="22" t="s">
        <v>217</v>
      </c>
      <c r="C500" s="21" t="s">
        <v>205</v>
      </c>
      <c r="D500" s="30">
        <v>0</v>
      </c>
      <c r="E500" s="28">
        <v>106</v>
      </c>
      <c r="F500" s="28">
        <v>106</v>
      </c>
      <c r="G500" s="28">
        <v>106</v>
      </c>
    </row>
    <row r="501" spans="1:7" ht="15" customHeight="1">
      <c r="A501" s="21"/>
      <c r="B501" s="22" t="s">
        <v>30</v>
      </c>
      <c r="C501" s="21" t="s">
        <v>45</v>
      </c>
      <c r="D501" s="38">
        <v>106</v>
      </c>
      <c r="E501" s="39">
        <v>0</v>
      </c>
      <c r="F501" s="39">
        <v>0</v>
      </c>
      <c r="G501" s="39">
        <v>0</v>
      </c>
    </row>
    <row r="502" spans="1:7" ht="15" customHeight="1">
      <c r="A502" s="21" t="s">
        <v>8</v>
      </c>
      <c r="B502" s="22">
        <v>47</v>
      </c>
      <c r="C502" s="21" t="s">
        <v>138</v>
      </c>
      <c r="D502" s="38">
        <f t="shared" ref="D502:F502" si="72">SUM(D494:D501)</f>
        <v>999</v>
      </c>
      <c r="E502" s="38">
        <f t="shared" si="72"/>
        <v>1122</v>
      </c>
      <c r="F502" s="38">
        <f t="shared" si="72"/>
        <v>1122</v>
      </c>
      <c r="G502" s="38">
        <v>1192</v>
      </c>
    </row>
    <row r="503" spans="1:7">
      <c r="A503" s="21"/>
      <c r="B503" s="22"/>
      <c r="C503" s="21"/>
      <c r="D503" s="7"/>
      <c r="E503" s="7"/>
      <c r="F503" s="7"/>
      <c r="G503" s="7"/>
    </row>
    <row r="504" spans="1:7" ht="15" customHeight="1">
      <c r="A504" s="21"/>
      <c r="B504" s="22">
        <v>48</v>
      </c>
      <c r="C504" s="21" t="s">
        <v>139</v>
      </c>
      <c r="D504" s="7"/>
      <c r="E504" s="7"/>
      <c r="F504" s="7"/>
      <c r="G504" s="7"/>
    </row>
    <row r="505" spans="1:7" ht="15" customHeight="1">
      <c r="A505" s="21"/>
      <c r="B505" s="22" t="s">
        <v>31</v>
      </c>
      <c r="C505" s="21" t="s">
        <v>15</v>
      </c>
      <c r="D505" s="28">
        <f>8798-1</f>
        <v>8797</v>
      </c>
      <c r="E505" s="28">
        <v>9083</v>
      </c>
      <c r="F505" s="28">
        <f>9083-350</f>
        <v>8733</v>
      </c>
      <c r="G505" s="28">
        <v>5354</v>
      </c>
    </row>
    <row r="506" spans="1:7" ht="15" customHeight="1">
      <c r="A506" s="21"/>
      <c r="B506" s="22" t="s">
        <v>218</v>
      </c>
      <c r="C506" s="21" t="s">
        <v>192</v>
      </c>
      <c r="D506" s="30">
        <v>0</v>
      </c>
      <c r="E506" s="28">
        <v>1</v>
      </c>
      <c r="F506" s="28">
        <v>1</v>
      </c>
      <c r="G506" s="28">
        <v>268</v>
      </c>
    </row>
    <row r="507" spans="1:7" ht="15" customHeight="1">
      <c r="A507" s="21"/>
      <c r="B507" s="22" t="s">
        <v>219</v>
      </c>
      <c r="C507" s="21" t="s">
        <v>188</v>
      </c>
      <c r="D507" s="30">
        <v>0</v>
      </c>
      <c r="E507" s="28">
        <v>1</v>
      </c>
      <c r="F507" s="28">
        <v>1</v>
      </c>
      <c r="G507" s="28">
        <v>4361</v>
      </c>
    </row>
    <row r="508" spans="1:7" ht="15" customHeight="1">
      <c r="A508" s="21"/>
      <c r="B508" s="22" t="s">
        <v>220</v>
      </c>
      <c r="C508" s="21" t="s">
        <v>190</v>
      </c>
      <c r="D508" s="30">
        <v>0</v>
      </c>
      <c r="E508" s="28">
        <v>1</v>
      </c>
      <c r="F508" s="28">
        <v>1</v>
      </c>
      <c r="G508" s="28">
        <v>1</v>
      </c>
    </row>
    <row r="509" spans="1:7" ht="15" customHeight="1">
      <c r="A509" s="21"/>
      <c r="B509" s="22" t="s">
        <v>32</v>
      </c>
      <c r="C509" s="21" t="s">
        <v>198</v>
      </c>
      <c r="D509" s="28">
        <v>28</v>
      </c>
      <c r="E509" s="28">
        <v>28</v>
      </c>
      <c r="F509" s="28">
        <v>28</v>
      </c>
      <c r="G509" s="28">
        <v>28</v>
      </c>
    </row>
    <row r="510" spans="1:7" ht="15" customHeight="1">
      <c r="A510" s="21"/>
      <c r="B510" s="22" t="s">
        <v>33</v>
      </c>
      <c r="C510" s="21" t="s">
        <v>43</v>
      </c>
      <c r="D510" s="28">
        <v>55</v>
      </c>
      <c r="E510" s="28">
        <v>55</v>
      </c>
      <c r="F510" s="28">
        <v>55</v>
      </c>
      <c r="G510" s="28">
        <v>55</v>
      </c>
    </row>
    <row r="511" spans="1:7" ht="15" customHeight="1">
      <c r="A511" s="21"/>
      <c r="B511" s="22" t="s">
        <v>221</v>
      </c>
      <c r="C511" s="21" t="s">
        <v>205</v>
      </c>
      <c r="D511" s="30">
        <v>0</v>
      </c>
      <c r="E511" s="28">
        <v>194</v>
      </c>
      <c r="F511" s="28">
        <v>194</v>
      </c>
      <c r="G511" s="28">
        <v>194</v>
      </c>
    </row>
    <row r="512" spans="1:7" ht="15" customHeight="1">
      <c r="A512" s="21"/>
      <c r="B512" s="22" t="s">
        <v>34</v>
      </c>
      <c r="C512" s="21" t="s">
        <v>45</v>
      </c>
      <c r="D512" s="38">
        <v>194</v>
      </c>
      <c r="E512" s="39">
        <v>0</v>
      </c>
      <c r="F512" s="39">
        <v>0</v>
      </c>
      <c r="G512" s="39">
        <v>0</v>
      </c>
    </row>
    <row r="513" spans="1:7" ht="15" customHeight="1">
      <c r="A513" s="21" t="s">
        <v>8</v>
      </c>
      <c r="B513" s="22">
        <v>48</v>
      </c>
      <c r="C513" s="21" t="s">
        <v>139</v>
      </c>
      <c r="D513" s="38">
        <f t="shared" ref="D513:F513" si="73">SUM(D505:D512)</f>
        <v>9074</v>
      </c>
      <c r="E513" s="38">
        <f t="shared" si="73"/>
        <v>9363</v>
      </c>
      <c r="F513" s="38">
        <f t="shared" si="73"/>
        <v>9013</v>
      </c>
      <c r="G513" s="38">
        <v>10261</v>
      </c>
    </row>
    <row r="514" spans="1:7" ht="15" customHeight="1">
      <c r="A514" s="21" t="s">
        <v>8</v>
      </c>
      <c r="B514" s="35" t="s">
        <v>119</v>
      </c>
      <c r="C514" s="21" t="s">
        <v>12</v>
      </c>
      <c r="D514" s="38">
        <f t="shared" ref="D514:F514" si="74">D513+D502+D491+D480+D469</f>
        <v>67331</v>
      </c>
      <c r="E514" s="38">
        <f t="shared" si="74"/>
        <v>74198</v>
      </c>
      <c r="F514" s="38">
        <f t="shared" si="74"/>
        <v>67148</v>
      </c>
      <c r="G514" s="38">
        <v>76114</v>
      </c>
    </row>
    <row r="515" spans="1:7" ht="15" customHeight="1">
      <c r="A515" s="21" t="s">
        <v>8</v>
      </c>
      <c r="B515" s="55" t="s">
        <v>105</v>
      </c>
      <c r="C515" s="27" t="s">
        <v>11</v>
      </c>
      <c r="D515" s="32">
        <f t="shared" ref="D515:F516" si="75">D514</f>
        <v>67331</v>
      </c>
      <c r="E515" s="32">
        <f t="shared" si="75"/>
        <v>74198</v>
      </c>
      <c r="F515" s="32">
        <f t="shared" si="75"/>
        <v>67148</v>
      </c>
      <c r="G515" s="32">
        <v>76114</v>
      </c>
    </row>
    <row r="516" spans="1:7" ht="15" customHeight="1">
      <c r="A516" s="33" t="s">
        <v>8</v>
      </c>
      <c r="B516" s="36">
        <v>2402</v>
      </c>
      <c r="C516" s="37" t="s">
        <v>57</v>
      </c>
      <c r="D516" s="32">
        <f t="shared" si="75"/>
        <v>67331</v>
      </c>
      <c r="E516" s="32">
        <f t="shared" si="75"/>
        <v>74198</v>
      </c>
      <c r="F516" s="32">
        <f t="shared" si="75"/>
        <v>67148</v>
      </c>
      <c r="G516" s="32">
        <v>76114</v>
      </c>
    </row>
    <row r="517" spans="1:7">
      <c r="A517" s="21"/>
      <c r="B517" s="26"/>
      <c r="C517" s="27"/>
      <c r="D517" s="28"/>
      <c r="E517" s="28"/>
      <c r="F517" s="28"/>
      <c r="G517" s="28"/>
    </row>
    <row r="518" spans="1:7" s="43" customFormat="1" ht="14.45" customHeight="1">
      <c r="A518" s="21" t="s">
        <v>10</v>
      </c>
      <c r="B518" s="26">
        <v>2435</v>
      </c>
      <c r="C518" s="27" t="s">
        <v>3</v>
      </c>
      <c r="D518" s="45"/>
      <c r="E518" s="45"/>
      <c r="F518" s="45"/>
      <c r="G518" s="45"/>
    </row>
    <row r="519" spans="1:7" s="43" customFormat="1" ht="14.45" customHeight="1">
      <c r="A519" s="21"/>
      <c r="B519" s="22">
        <v>60</v>
      </c>
      <c r="C519" s="21" t="s">
        <v>58</v>
      </c>
      <c r="D519" s="45"/>
      <c r="E519" s="45"/>
      <c r="F519" s="45"/>
      <c r="G519" s="45"/>
    </row>
    <row r="520" spans="1:7" s="43" customFormat="1" ht="14.45" customHeight="1">
      <c r="A520" s="21"/>
      <c r="B520" s="55" t="s">
        <v>113</v>
      </c>
      <c r="C520" s="27" t="s">
        <v>39</v>
      </c>
      <c r="D520" s="45"/>
      <c r="E520" s="45"/>
      <c r="F520" s="45"/>
      <c r="G520" s="45"/>
    </row>
    <row r="521" spans="1:7" s="43" customFormat="1" ht="14.45" customHeight="1">
      <c r="A521" s="21"/>
      <c r="B521" s="35" t="s">
        <v>119</v>
      </c>
      <c r="C521" s="21" t="s">
        <v>71</v>
      </c>
      <c r="D521" s="42"/>
      <c r="E521" s="42"/>
      <c r="F521" s="42"/>
      <c r="G521" s="42"/>
    </row>
    <row r="522" spans="1:7" ht="25.5">
      <c r="A522" s="21"/>
      <c r="B522" s="22" t="s">
        <v>70</v>
      </c>
      <c r="C522" s="29" t="s">
        <v>116</v>
      </c>
      <c r="D522" s="28">
        <v>21334</v>
      </c>
      <c r="E522" s="30">
        <v>0</v>
      </c>
      <c r="F522" s="30">
        <v>0</v>
      </c>
      <c r="G522" s="30">
        <v>0</v>
      </c>
    </row>
    <row r="523" spans="1:7" ht="25.5">
      <c r="A523" s="21"/>
      <c r="B523" s="22" t="s">
        <v>96</v>
      </c>
      <c r="C523" s="29" t="s">
        <v>117</v>
      </c>
      <c r="D523" s="28">
        <v>2371</v>
      </c>
      <c r="E523" s="30">
        <v>0</v>
      </c>
      <c r="F523" s="30">
        <v>0</v>
      </c>
      <c r="G523" s="30">
        <v>0</v>
      </c>
    </row>
    <row r="524" spans="1:7" ht="14.85" customHeight="1">
      <c r="A524" s="21" t="s">
        <v>8</v>
      </c>
      <c r="B524" s="35" t="s">
        <v>119</v>
      </c>
      <c r="C524" s="21" t="s">
        <v>71</v>
      </c>
      <c r="D524" s="32">
        <f t="shared" ref="D524:F524" si="76">SUM(D522:D523)</f>
        <v>23705</v>
      </c>
      <c r="E524" s="31">
        <f t="shared" si="76"/>
        <v>0</v>
      </c>
      <c r="F524" s="31">
        <f t="shared" si="76"/>
        <v>0</v>
      </c>
      <c r="G524" s="31">
        <v>0</v>
      </c>
    </row>
    <row r="525" spans="1:7" ht="14.45" customHeight="1">
      <c r="A525" s="21"/>
      <c r="B525" s="26"/>
      <c r="C525" s="27"/>
      <c r="D525" s="7"/>
      <c r="E525" s="7"/>
      <c r="F525" s="7"/>
      <c r="G525" s="7"/>
    </row>
    <row r="526" spans="1:7" ht="14.45" customHeight="1">
      <c r="A526" s="21"/>
      <c r="B526" s="35" t="s">
        <v>122</v>
      </c>
      <c r="C526" s="21" t="s">
        <v>12</v>
      </c>
      <c r="D526" s="7"/>
      <c r="E526" s="7"/>
      <c r="F526" s="7"/>
      <c r="G526" s="7"/>
    </row>
    <row r="527" spans="1:7" ht="15" customHeight="1">
      <c r="A527" s="21"/>
      <c r="B527" s="61" t="s">
        <v>82</v>
      </c>
      <c r="C527" s="29" t="s">
        <v>152</v>
      </c>
      <c r="D527" s="28">
        <v>35500</v>
      </c>
      <c r="E527" s="30">
        <v>0</v>
      </c>
      <c r="F527" s="30">
        <v>0</v>
      </c>
      <c r="G527" s="30">
        <v>0</v>
      </c>
    </row>
    <row r="528" spans="1:7">
      <c r="A528" s="21"/>
      <c r="B528" s="22" t="s">
        <v>97</v>
      </c>
      <c r="C528" s="21" t="s">
        <v>98</v>
      </c>
      <c r="D528" s="28">
        <v>3944</v>
      </c>
      <c r="E528" s="30">
        <v>0</v>
      </c>
      <c r="F528" s="30">
        <v>0</v>
      </c>
      <c r="G528" s="30">
        <v>0</v>
      </c>
    </row>
    <row r="529" spans="1:7" ht="14.45" customHeight="1">
      <c r="A529" s="21" t="s">
        <v>8</v>
      </c>
      <c r="B529" s="35" t="s">
        <v>122</v>
      </c>
      <c r="C529" s="21" t="s">
        <v>12</v>
      </c>
      <c r="D529" s="32">
        <f t="shared" ref="D529:F529" si="77">SUM(D527:D528)</f>
        <v>39444</v>
      </c>
      <c r="E529" s="31">
        <f t="shared" si="77"/>
        <v>0</v>
      </c>
      <c r="F529" s="31">
        <f t="shared" si="77"/>
        <v>0</v>
      </c>
      <c r="G529" s="31">
        <v>0</v>
      </c>
    </row>
    <row r="530" spans="1:7" ht="14.45" customHeight="1">
      <c r="A530" s="21" t="s">
        <v>8</v>
      </c>
      <c r="B530" s="55" t="s">
        <v>113</v>
      </c>
      <c r="C530" s="27" t="s">
        <v>39</v>
      </c>
      <c r="D530" s="32">
        <f t="shared" ref="D530:F530" si="78">D529+D524</f>
        <v>63149</v>
      </c>
      <c r="E530" s="31">
        <f t="shared" si="78"/>
        <v>0</v>
      </c>
      <c r="F530" s="31">
        <f t="shared" si="78"/>
        <v>0</v>
      </c>
      <c r="G530" s="31">
        <v>0</v>
      </c>
    </row>
    <row r="531" spans="1:7" ht="14.45" customHeight="1">
      <c r="A531" s="21" t="s">
        <v>8</v>
      </c>
      <c r="B531" s="22">
        <v>60</v>
      </c>
      <c r="C531" s="21" t="s">
        <v>58</v>
      </c>
      <c r="D531" s="32">
        <f t="shared" ref="D531:F532" si="79">D530</f>
        <v>63149</v>
      </c>
      <c r="E531" s="31">
        <f t="shared" si="79"/>
        <v>0</v>
      </c>
      <c r="F531" s="31">
        <f t="shared" si="79"/>
        <v>0</v>
      </c>
      <c r="G531" s="31">
        <v>0</v>
      </c>
    </row>
    <row r="532" spans="1:7" ht="14.45" customHeight="1">
      <c r="A532" s="33" t="s">
        <v>8</v>
      </c>
      <c r="B532" s="36">
        <v>2435</v>
      </c>
      <c r="C532" s="37" t="s">
        <v>3</v>
      </c>
      <c r="D532" s="38">
        <f t="shared" si="79"/>
        <v>63149</v>
      </c>
      <c r="E532" s="39">
        <f t="shared" si="79"/>
        <v>0</v>
      </c>
      <c r="F532" s="39">
        <f t="shared" si="79"/>
        <v>0</v>
      </c>
      <c r="G532" s="39">
        <v>0</v>
      </c>
    </row>
    <row r="533" spans="1:7" ht="14.45" customHeight="1">
      <c r="A533" s="47" t="s">
        <v>8</v>
      </c>
      <c r="B533" s="48"/>
      <c r="C533" s="49" t="s">
        <v>9</v>
      </c>
      <c r="D533" s="32">
        <f t="shared" ref="D533:F533" si="80">D455+D532+D516</f>
        <v>1668235</v>
      </c>
      <c r="E533" s="32">
        <f t="shared" si="80"/>
        <v>2100155</v>
      </c>
      <c r="F533" s="32">
        <f t="shared" si="80"/>
        <v>2178555</v>
      </c>
      <c r="G533" s="32">
        <v>3023758</v>
      </c>
    </row>
    <row r="534" spans="1:7">
      <c r="A534" s="21"/>
      <c r="B534" s="22"/>
      <c r="C534" s="27"/>
      <c r="D534" s="7"/>
      <c r="E534" s="7"/>
      <c r="F534" s="7"/>
      <c r="G534" s="7"/>
    </row>
    <row r="535" spans="1:7" ht="15" customHeight="1">
      <c r="A535" s="21"/>
      <c r="B535" s="22"/>
      <c r="C535" s="27" t="s">
        <v>59</v>
      </c>
      <c r="D535" s="7"/>
      <c r="E535" s="7"/>
      <c r="F535" s="7"/>
      <c r="G535" s="7"/>
    </row>
    <row r="536" spans="1:7" ht="15" customHeight="1">
      <c r="A536" s="21" t="s">
        <v>10</v>
      </c>
      <c r="B536" s="26">
        <v>4401</v>
      </c>
      <c r="C536" s="27" t="s">
        <v>4</v>
      </c>
      <c r="D536" s="7"/>
      <c r="E536" s="7"/>
      <c r="F536" s="7"/>
      <c r="G536" s="7"/>
    </row>
    <row r="537" spans="1:7" ht="15" customHeight="1">
      <c r="A537" s="21"/>
      <c r="B537" s="55" t="s">
        <v>107</v>
      </c>
      <c r="C537" s="27" t="s">
        <v>40</v>
      </c>
      <c r="D537" s="7"/>
      <c r="E537" s="7"/>
      <c r="F537" s="7"/>
      <c r="G537" s="7"/>
    </row>
    <row r="538" spans="1:7" ht="15" customHeight="1">
      <c r="A538" s="21"/>
      <c r="B538" s="35" t="s">
        <v>119</v>
      </c>
      <c r="C538" s="21" t="s">
        <v>12</v>
      </c>
      <c r="D538" s="7"/>
      <c r="E538" s="7"/>
      <c r="F538" s="7"/>
      <c r="G538" s="7"/>
    </row>
    <row r="539" spans="1:7" ht="15" customHeight="1">
      <c r="A539" s="21"/>
      <c r="B539" s="22">
        <v>44</v>
      </c>
      <c r="C539" s="21" t="s">
        <v>13</v>
      </c>
      <c r="D539" s="7"/>
      <c r="E539" s="7"/>
      <c r="F539" s="7"/>
      <c r="G539" s="7"/>
    </row>
    <row r="540" spans="1:7" ht="15" customHeight="1">
      <c r="A540" s="21"/>
      <c r="B540" s="22" t="s">
        <v>60</v>
      </c>
      <c r="C540" s="21" t="s">
        <v>251</v>
      </c>
      <c r="D540" s="28">
        <f>20134-1</f>
        <v>20133</v>
      </c>
      <c r="E540" s="28">
        <v>23913</v>
      </c>
      <c r="F540" s="28">
        <f>23913-5000</f>
        <v>18913</v>
      </c>
      <c r="G540" s="30">
        <v>0</v>
      </c>
    </row>
    <row r="541" spans="1:7" ht="15" customHeight="1">
      <c r="A541" s="21"/>
      <c r="B541" s="22" t="s">
        <v>150</v>
      </c>
      <c r="C541" s="57" t="s">
        <v>151</v>
      </c>
      <c r="D541" s="38">
        <v>472</v>
      </c>
      <c r="E541" s="39">
        <v>0</v>
      </c>
      <c r="F541" s="39">
        <v>0</v>
      </c>
      <c r="G541" s="39">
        <v>0</v>
      </c>
    </row>
    <row r="542" spans="1:7" ht="15" customHeight="1">
      <c r="A542" s="21" t="s">
        <v>8</v>
      </c>
      <c r="B542" s="22">
        <v>44</v>
      </c>
      <c r="C542" s="21" t="s">
        <v>13</v>
      </c>
      <c r="D542" s="38">
        <f t="shared" ref="D542:F542" si="81">SUM(D540:D541)</f>
        <v>20605</v>
      </c>
      <c r="E542" s="38">
        <f t="shared" si="81"/>
        <v>23913</v>
      </c>
      <c r="F542" s="38">
        <f t="shared" si="81"/>
        <v>18913</v>
      </c>
      <c r="G542" s="39">
        <v>0</v>
      </c>
    </row>
    <row r="543" spans="1:7" ht="15" customHeight="1">
      <c r="A543" s="21" t="s">
        <v>8</v>
      </c>
      <c r="B543" s="35" t="s">
        <v>119</v>
      </c>
      <c r="C543" s="21" t="s">
        <v>12</v>
      </c>
      <c r="D543" s="38">
        <f t="shared" ref="D543:F543" si="82">D542</f>
        <v>20605</v>
      </c>
      <c r="E543" s="38">
        <f t="shared" si="82"/>
        <v>23913</v>
      </c>
      <c r="F543" s="38">
        <f t="shared" si="82"/>
        <v>18913</v>
      </c>
      <c r="G543" s="39">
        <v>0</v>
      </c>
    </row>
    <row r="544" spans="1:7" ht="15" customHeight="1">
      <c r="A544" s="21" t="s">
        <v>8</v>
      </c>
      <c r="B544" s="55" t="s">
        <v>107</v>
      </c>
      <c r="C544" s="27" t="s">
        <v>40</v>
      </c>
      <c r="D544" s="32">
        <f t="shared" ref="D544:F546" si="83">D543</f>
        <v>20605</v>
      </c>
      <c r="E544" s="32">
        <f t="shared" si="83"/>
        <v>23913</v>
      </c>
      <c r="F544" s="32">
        <f t="shared" si="83"/>
        <v>18913</v>
      </c>
      <c r="G544" s="31">
        <v>0</v>
      </c>
    </row>
    <row r="545" spans="1:7" ht="15" customHeight="1">
      <c r="A545" s="33" t="s">
        <v>8</v>
      </c>
      <c r="B545" s="26">
        <v>4401</v>
      </c>
      <c r="C545" s="27" t="s">
        <v>4</v>
      </c>
      <c r="D545" s="38">
        <f t="shared" si="83"/>
        <v>20605</v>
      </c>
      <c r="E545" s="38">
        <f t="shared" si="83"/>
        <v>23913</v>
      </c>
      <c r="F545" s="38">
        <f t="shared" si="83"/>
        <v>18913</v>
      </c>
      <c r="G545" s="39">
        <v>0</v>
      </c>
    </row>
    <row r="546" spans="1:7" ht="15" customHeight="1">
      <c r="A546" s="33" t="s">
        <v>8</v>
      </c>
      <c r="B546" s="48"/>
      <c r="C546" s="49" t="s">
        <v>59</v>
      </c>
      <c r="D546" s="28">
        <f t="shared" si="83"/>
        <v>20605</v>
      </c>
      <c r="E546" s="28">
        <f t="shared" si="83"/>
        <v>23913</v>
      </c>
      <c r="F546" s="28">
        <f t="shared" si="83"/>
        <v>18913</v>
      </c>
      <c r="G546" s="30">
        <v>0</v>
      </c>
    </row>
    <row r="547" spans="1:7">
      <c r="A547" s="33" t="s">
        <v>8</v>
      </c>
      <c r="B547" s="34"/>
      <c r="C547" s="37" t="s">
        <v>6</v>
      </c>
      <c r="D547" s="50">
        <f t="shared" ref="D547:F547" si="84">D546+D533</f>
        <v>1688840</v>
      </c>
      <c r="E547" s="50">
        <f t="shared" si="84"/>
        <v>2124068</v>
      </c>
      <c r="F547" s="50">
        <f t="shared" si="84"/>
        <v>2197468</v>
      </c>
      <c r="G547" s="50">
        <v>3023758</v>
      </c>
    </row>
    <row r="548" spans="1:7" ht="15" customHeight="1">
      <c r="A548" s="11"/>
      <c r="B548" s="12"/>
      <c r="C548" s="43"/>
      <c r="D548" s="93"/>
      <c r="E548" s="93"/>
      <c r="F548" s="14"/>
      <c r="G548" s="94"/>
    </row>
    <row r="549" spans="1:7" ht="15" customHeight="1">
      <c r="A549" s="11" t="s">
        <v>80</v>
      </c>
      <c r="B549" s="51">
        <v>2401</v>
      </c>
      <c r="C549" s="11" t="s">
        <v>104</v>
      </c>
      <c r="D549" s="28">
        <v>11</v>
      </c>
      <c r="E549" s="30">
        <v>0</v>
      </c>
      <c r="F549" s="30">
        <v>0</v>
      </c>
      <c r="G549" s="30">
        <v>0</v>
      </c>
    </row>
    <row r="550" spans="1:7" ht="30" customHeight="1">
      <c r="A550" s="11" t="s">
        <v>80</v>
      </c>
      <c r="B550" s="51">
        <v>2402</v>
      </c>
      <c r="C550" s="11" t="s">
        <v>126</v>
      </c>
      <c r="D550" s="28">
        <v>278</v>
      </c>
      <c r="E550" s="30">
        <v>0</v>
      </c>
      <c r="F550" s="30">
        <v>0</v>
      </c>
      <c r="G550" s="30">
        <v>0</v>
      </c>
    </row>
    <row r="551" spans="1:7" ht="30" customHeight="1">
      <c r="A551" s="11"/>
      <c r="B551" s="51"/>
      <c r="C551" s="11"/>
      <c r="D551" s="28"/>
      <c r="E551" s="30"/>
      <c r="F551" s="30"/>
      <c r="G551" s="30"/>
    </row>
    <row r="552" spans="1:7" ht="26.25" customHeight="1">
      <c r="A552" s="11"/>
      <c r="B552" s="12"/>
      <c r="C552" s="52"/>
      <c r="D552" s="30"/>
      <c r="E552" s="30"/>
      <c r="F552" s="30">
        <v>0</v>
      </c>
      <c r="G552" s="30">
        <v>0</v>
      </c>
    </row>
    <row r="553" spans="1:7">
      <c r="A553" s="11"/>
      <c r="B553" s="12"/>
      <c r="C553" s="52"/>
      <c r="D553" s="53"/>
      <c r="E553" s="30"/>
      <c r="F553" s="30"/>
      <c r="G553" s="30"/>
    </row>
    <row r="554" spans="1:7">
      <c r="A554" s="11"/>
      <c r="B554" s="12"/>
      <c r="C554" s="52"/>
      <c r="D554" s="53"/>
      <c r="E554" s="30"/>
      <c r="F554" s="30"/>
      <c r="G554" s="30"/>
    </row>
    <row r="555" spans="1:7">
      <c r="A555" s="11"/>
      <c r="B555" s="12"/>
      <c r="C555" s="52"/>
      <c r="D555" s="53"/>
      <c r="E555" s="30"/>
      <c r="F555" s="30"/>
      <c r="G555" s="30"/>
    </row>
    <row r="556" spans="1:7">
      <c r="E556" s="3"/>
      <c r="G556" s="10"/>
    </row>
    <row r="557" spans="1:7">
      <c r="E557" s="82"/>
      <c r="F557" s="83"/>
      <c r="G557" s="10"/>
    </row>
    <row r="558" spans="1:7">
      <c r="C558" s="84"/>
      <c r="D558" s="85"/>
      <c r="E558" s="85"/>
      <c r="F558" s="85"/>
    </row>
    <row r="559" spans="1:7">
      <c r="C559" s="86"/>
      <c r="D559" s="87"/>
      <c r="E559" s="87"/>
      <c r="F559" s="88"/>
    </row>
    <row r="560" spans="1:7">
      <c r="C560" s="86"/>
      <c r="D560" s="87"/>
      <c r="E560" s="87"/>
      <c r="F560" s="88"/>
    </row>
    <row r="561" spans="1:7">
      <c r="C561" s="84"/>
      <c r="D561" s="87"/>
      <c r="E561" s="87"/>
      <c r="F561" s="88"/>
    </row>
    <row r="562" spans="1:7">
      <c r="C562" s="86"/>
      <c r="D562" s="87"/>
      <c r="E562" s="95"/>
      <c r="F562" s="88"/>
    </row>
    <row r="563" spans="1:7">
      <c r="D563" s="70"/>
      <c r="E563" s="90"/>
      <c r="F563" s="77"/>
    </row>
    <row r="564" spans="1:7">
      <c r="C564" s="69"/>
      <c r="D564" s="70"/>
      <c r="E564" s="70"/>
      <c r="F564" s="77"/>
    </row>
    <row r="565" spans="1:7">
      <c r="C565" s="69"/>
      <c r="D565" s="70"/>
      <c r="E565" s="70"/>
      <c r="F565" s="77"/>
    </row>
    <row r="566" spans="1:7" s="76" customFormat="1">
      <c r="A566" s="73"/>
      <c r="B566" s="74"/>
      <c r="C566" s="86"/>
      <c r="D566" s="87"/>
      <c r="E566" s="87"/>
      <c r="F566" s="88"/>
      <c r="G566" s="75"/>
    </row>
    <row r="567" spans="1:7" s="76" customFormat="1">
      <c r="A567" s="73"/>
      <c r="B567" s="74"/>
      <c r="C567" s="86"/>
      <c r="D567" s="87"/>
      <c r="E567" s="15"/>
      <c r="F567" s="89"/>
      <c r="G567" s="75"/>
    </row>
    <row r="568" spans="1:7" s="76" customFormat="1">
      <c r="A568" s="73"/>
      <c r="B568" s="74"/>
      <c r="C568" s="86"/>
      <c r="D568" s="87"/>
      <c r="E568" s="87"/>
      <c r="F568" s="88"/>
      <c r="G568" s="75"/>
    </row>
    <row r="569" spans="1:7" s="76" customFormat="1">
      <c r="A569" s="73"/>
      <c r="B569" s="74"/>
      <c r="C569" s="86"/>
      <c r="D569" s="87"/>
      <c r="E569" s="87"/>
      <c r="F569" s="88"/>
      <c r="G569" s="75"/>
    </row>
    <row r="570" spans="1:7" s="76" customFormat="1">
      <c r="A570" s="73"/>
      <c r="B570" s="74"/>
      <c r="C570" s="86"/>
      <c r="D570" s="87"/>
      <c r="E570" s="87"/>
      <c r="F570" s="87"/>
      <c r="G570" s="75"/>
    </row>
    <row r="575" spans="1:7" ht="28.5" customHeight="1">
      <c r="C575" s="54"/>
    </row>
    <row r="577" spans="3:3" ht="36.6" customHeight="1">
      <c r="C577" s="54"/>
    </row>
    <row r="579" spans="3:3">
      <c r="C579" s="54"/>
    </row>
    <row r="581" spans="3:3">
      <c r="C581" s="54"/>
    </row>
    <row r="582" spans="3:3">
      <c r="C582" s="5"/>
    </row>
    <row r="584" spans="3:3">
      <c r="C584" s="54"/>
    </row>
  </sheetData>
  <autoFilter ref="A19:G555">
    <filterColumn colId="2"/>
  </autoFilter>
  <customSheetViews>
    <customSheetView guid="{9F78B5A8-3734-4B3A-B983-D77210D9CF3A}" showAutoFilter="1" showRuler="0">
      <selection activeCell="M337" sqref="M33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696C36C-B04F-4EC7-8D98-CAB0ECD67E1B}" printArea="1" showAutoFilter="1" hiddenRows="1" topLeftCell="D10">
      <selection activeCell="Q184" sqref="Q18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5B5A34A-8DB6-4ACF-8A68-12B713FB009F}" showAutoFilter="1" hiddenRows="1" showRuler="0">
      <selection activeCell="G13" sqref="G13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9D66C3F-CEA6-411B-84FD-B5529291B20A}" showPageBreaks="1" printArea="1" showAutoFilter="1" hiddenRows="1" view="pageBreakPreview" topLeftCell="I1">
      <selection activeCell="Q10" sqref="Q1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53E5991-D6D8-4CAE-B4BC-940BDEA5DDD8}" printArea="1" showAutoFilter="1" showRuler="0" topLeftCell="A329">
      <selection activeCell="M344" sqref="M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E3727A6-DA2F-4D46-8AA0-0235ACDE6AFB}" showAutoFilter="1">
      <selection activeCell="N344" sqref="N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70C513C-E676-47CF-B612-167A15FE912E}" showPageBreaks="1" printArea="1" showAutoFilter="1" hiddenRows="1" showRuler="0" topLeftCell="A247">
      <selection activeCell="E260" sqref="E26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7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FA347F0-C6A1-4A1F-BA38-B37FC71D710E}" showPageBreaks="1" printArea="1" showAutoFilter="1" hiddenRows="1" view="pageBreakPreview" topLeftCell="A140">
      <selection activeCell="O147" sqref="O14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8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F1215AA8-B223-4341-85DA-07CDA54E4815}" showPageBreaks="1" printArea="1" showAutoFilter="1" hiddenRows="1" topLeftCell="A204">
      <selection activeCell="N321" sqref="N321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9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2">
    <mergeCell ref="A1:G1"/>
    <mergeCell ref="A2:G2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tToHeight="15" orientation="portrait" blackAndWhite="1" useFirstPageNumber="1" r:id="rId10"/>
  <headerFooter alignWithMargins="0">
    <oddHeader xml:space="preserve">&amp;C   </oddHeader>
    <oddFooter>&amp;C&amp;"Times New Roman,Bold"   &amp;P</oddFooter>
  </headerFooter>
  <rowBreaks count="2" manualBreakCount="2">
    <brk id="140" max="11" man="1"/>
    <brk id="517" max="11" man="1"/>
  </rowBreaks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Dem1</vt:lpstr>
      <vt:lpstr>'Dem1'!agriculture</vt:lpstr>
      <vt:lpstr>'Dem1'!ch</vt:lpstr>
      <vt:lpstr>'Dem1'!chCap</vt:lpstr>
      <vt:lpstr>'Dem1'!oap</vt:lpstr>
      <vt:lpstr>'Dem1'!Print_Area</vt:lpstr>
      <vt:lpstr>'Dem1'!Print_Titles</vt:lpstr>
      <vt:lpstr>'Dem1'!revise</vt:lpstr>
      <vt:lpstr>'Dem1'!summary</vt:lpstr>
      <vt:lpstr>'Dem1'!swc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2024-08-02T08:31:02Z</cp:lastPrinted>
  <dcterms:created xsi:type="dcterms:W3CDTF">2004-06-02T16:03:32Z</dcterms:created>
  <dcterms:modified xsi:type="dcterms:W3CDTF">2024-08-12T06:14:05Z</dcterms:modified>
</cp:coreProperties>
</file>