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9040" windowHeight="15840" activeTab="2"/>
  </bookViews>
  <sheets>
    <sheet name="Chart1" sheetId="6" r:id="rId1"/>
    <sheet name="Chart2" sheetId="5" r:id="rId2"/>
    <sheet name="dem10" sheetId="4" r:id="rId3"/>
  </sheets>
  <externalReferences>
    <externalReference r:id="rId4"/>
  </externalReferences>
  <definedNames>
    <definedName name="__123Graph_D" localSheetId="2" hidden="1">[1]DEMAND18!#REF!</definedName>
    <definedName name="_xlnm._FilterDatabase" localSheetId="2" hidden="1">'dem10'!$A$31:$G$693</definedName>
    <definedName name="_rec1" localSheetId="2">'dem10'!#REF!</definedName>
    <definedName name="_rec2" localSheetId="2">'dem10'!#REF!</definedName>
    <definedName name="_Regression_Int" localSheetId="2" hidden="1">1</definedName>
    <definedName name="cess" localSheetId="2">'dem10'!$D$111:$G$111</definedName>
    <definedName name="debt" localSheetId="2">'dem10'!$D$611:$G$611</definedName>
    <definedName name="debt1" localSheetId="2">'dem10'!$D$666:$G$666</definedName>
    <definedName name="financecharged" localSheetId="2">'dem10'!$C$24:$F$24</definedName>
    <definedName name="financevoted" localSheetId="2">'dem10'!$C$25:$F$25</definedName>
    <definedName name="interest" localSheetId="2">'dem10'!$D$237:$G$237</definedName>
    <definedName name="it" localSheetId="2">'dem10'!$D$59:$G$59</definedName>
    <definedName name="loans" localSheetId="2">'dem10'!$D$680:$G$680</definedName>
    <definedName name="lotteries" localSheetId="2">'dem10'!$G$496</definedName>
    <definedName name="lottery" localSheetId="2">'dem10'!A1</definedName>
    <definedName name="lottery1" localSheetId="2">'dem10'!A1</definedName>
    <definedName name="lottery2" localSheetId="2">'dem10'!#REF!</definedName>
    <definedName name="mgs" localSheetId="2">'dem10'!$D$518:$G$518</definedName>
    <definedName name="np" localSheetId="2">'dem10'!#REF!</definedName>
    <definedName name="oas" localSheetId="2">'dem10'!#REF!</definedName>
    <definedName name="pao" localSheetId="2">'dem10'!$D$449:$G$449</definedName>
    <definedName name="penrec" localSheetId="2">'dem10'!$D$688:$G$688</definedName>
    <definedName name="pension" localSheetId="2">'dem10'!$D$481:$G$481</definedName>
    <definedName name="_xlnm.Print_Area" localSheetId="2">'dem10'!$A$1:$G$688</definedName>
    <definedName name="_xlnm.Print_Titles" localSheetId="2">'dem10'!$28:$31</definedName>
    <definedName name="recPAO" localSheetId="2">'dem10'!#REF!</definedName>
    <definedName name="recST" localSheetId="2">'dem10'!#REF!</definedName>
    <definedName name="revise" localSheetId="2">'dem10'!$D$708:$F$708</definedName>
    <definedName name="sgs" localSheetId="2">'dem10'!$D$279:$G$279</definedName>
    <definedName name="sgsrec" localSheetId="2">'dem10'!#REF!</definedName>
    <definedName name="sinking" localSheetId="2">'dem10'!$D$129:$G$129</definedName>
    <definedName name="social" localSheetId="2">'dem10'!$D$537:$G$537</definedName>
    <definedName name="SocialSecurity" localSheetId="2">'dem10'!$D$537:$G$537</definedName>
    <definedName name="st" localSheetId="2">'dem10'!#REF!</definedName>
    <definedName name="stamps" localSheetId="2">'dem10'!$D$74:$G$74</definedName>
    <definedName name="strec" localSheetId="2">'dem10'!#REF!</definedName>
    <definedName name="summary" localSheetId="2">'dem10'!$D$700:$F$700</definedName>
    <definedName name="taarec" localSheetId="2">'dem10'!#REF!</definedName>
    <definedName name="Treasuryrec" localSheetId="2">'dem10'!#REF!</definedName>
    <definedName name="Z_239EE218_578E_4317_BEED_14D5D7089E27_.wvu.FilterData" localSheetId="2" hidden="1">'dem10'!$A$1:$G$709</definedName>
    <definedName name="Z_239EE218_578E_4317_BEED_14D5D7089E27_.wvu.PrintArea" localSheetId="2" hidden="1">'dem10'!$A$1:$G$696</definedName>
    <definedName name="Z_239EE218_578E_4317_BEED_14D5D7089E27_.wvu.PrintTitles" localSheetId="2" hidden="1">'dem10'!$28:$31</definedName>
    <definedName name="Z_302A3EA3_AE96_11D5_A646_0050BA3D7AFD_.wvu.FilterData" localSheetId="2" hidden="1">'dem10'!$A$1:$G$709</definedName>
    <definedName name="Z_302A3EA3_AE96_11D5_A646_0050BA3D7AFD_.wvu.PrintArea" localSheetId="2" hidden="1">'dem10'!$A$1:$G$696</definedName>
    <definedName name="Z_302A3EA3_AE96_11D5_A646_0050BA3D7AFD_.wvu.PrintTitles" localSheetId="2" hidden="1">'dem10'!$28:$31</definedName>
    <definedName name="Z_36DBA021_0ECB_11D4_8064_004005726899_.wvu.PrintTitles" localSheetId="2" hidden="1">'dem10'!$28:$31</definedName>
    <definedName name="Z_93EBE921_AE91_11D5_8685_004005726899_.wvu.PrintArea" localSheetId="2" hidden="1">'dem10'!$A$1:$G$686</definedName>
    <definedName name="Z_93EBE921_AE91_11D5_8685_004005726899_.wvu.PrintTitles" localSheetId="2" hidden="1">'dem10'!$28:$31</definedName>
    <definedName name="Z_94DA79C1_0FDE_11D5_9579_000021DAEEA2_.wvu.PrintArea" localSheetId="2" hidden="1">'dem10'!$A$1:$G$686</definedName>
    <definedName name="Z_94DA79C1_0FDE_11D5_9579_000021DAEEA2_.wvu.PrintTitles" localSheetId="2" hidden="1">'dem10'!$28:$31</definedName>
    <definedName name="Z_C868F8C3_16D7_11D5_A68D_81D6213F5331_.wvu.PrintTitles" localSheetId="2" hidden="1">'dem10'!$28:$31</definedName>
    <definedName name="Z_E5DF37BD_125C_11D5_8DC4_D0F5D88B3549_.wvu.PrintArea" localSheetId="2" hidden="1">'dem10'!$A$1:$G$686</definedName>
    <definedName name="Z_E5DF37BD_125C_11D5_8DC4_D0F5D88B3549_.wvu.PrintTitles" localSheetId="2" hidden="1">'dem10'!$28:$31</definedName>
    <definedName name="Z_F8ADACC1_164E_11D6_B603_000021DAEEA2_.wvu.PrintArea" localSheetId="2" hidden="1">'dem10'!$A$1:$G$686</definedName>
    <definedName name="Z_F8ADACC1_164E_11D6_B603_000021DAEEA2_.wvu.PrintTitles" localSheetId="2" hidden="1">'dem10'!$28:$31</definedName>
  </definedNames>
  <calcPr calcId="124519"/>
</workbook>
</file>

<file path=xl/calcChain.xml><?xml version="1.0" encoding="utf-8"?>
<calcChain xmlns="http://schemas.openxmlformats.org/spreadsheetml/2006/main">
  <c r="F277" i="4"/>
  <c r="E277"/>
  <c r="D277"/>
  <c r="D265"/>
  <c r="E552"/>
  <c r="D552"/>
  <c r="E558"/>
  <c r="F558"/>
  <c r="D558"/>
  <c r="F273"/>
  <c r="E273"/>
  <c r="D273"/>
  <c r="D559" l="1"/>
  <c r="E559"/>
  <c r="E503" l="1"/>
  <c r="E504" s="1"/>
  <c r="F503"/>
  <c r="F504" s="1"/>
  <c r="D503"/>
  <c r="D504" s="1"/>
  <c r="E176" l="1"/>
  <c r="D176"/>
  <c r="F176"/>
  <c r="F197" l="1"/>
  <c r="F671"/>
  <c r="F672" s="1"/>
  <c r="F673" s="1"/>
  <c r="F134"/>
  <c r="F135" s="1"/>
  <c r="F233"/>
  <c r="F234" s="1"/>
  <c r="F235" s="1"/>
  <c r="F236" s="1"/>
  <c r="F45"/>
  <c r="F47" s="1"/>
  <c r="F515"/>
  <c r="F517" s="1"/>
  <c r="D487"/>
  <c r="D486"/>
  <c r="D115"/>
  <c r="D98"/>
  <c r="D407"/>
  <c r="D416" s="1"/>
  <c r="D421"/>
  <c r="D430" s="1"/>
  <c r="D431" s="1"/>
  <c r="D197"/>
  <c r="D97"/>
  <c r="D50"/>
  <c r="D57" s="1"/>
  <c r="E657"/>
  <c r="E658" s="1"/>
  <c r="E659" s="1"/>
  <c r="F657"/>
  <c r="F658" s="1"/>
  <c r="F659" s="1"/>
  <c r="D657"/>
  <c r="D658" s="1"/>
  <c r="D659" s="1"/>
  <c r="F549"/>
  <c r="F552" s="1"/>
  <c r="F559" s="1"/>
  <c r="F679"/>
  <c r="E679"/>
  <c r="D679"/>
  <c r="F678"/>
  <c r="E678"/>
  <c r="D678"/>
  <c r="E672"/>
  <c r="E673" s="1"/>
  <c r="D672"/>
  <c r="D673" s="1"/>
  <c r="F664"/>
  <c r="F665" s="1"/>
  <c r="E664"/>
  <c r="E665" s="1"/>
  <c r="D664"/>
  <c r="D665" s="1"/>
  <c r="F650"/>
  <c r="F651" s="1"/>
  <c r="E650"/>
  <c r="E651" s="1"/>
  <c r="D650"/>
  <c r="D651" s="1"/>
  <c r="F642"/>
  <c r="F643" s="1"/>
  <c r="F644" s="1"/>
  <c r="F645" s="1"/>
  <c r="E642"/>
  <c r="E643" s="1"/>
  <c r="E644" s="1"/>
  <c r="E645" s="1"/>
  <c r="D642"/>
  <c r="D643" s="1"/>
  <c r="D644" s="1"/>
  <c r="D645" s="1"/>
  <c r="F634"/>
  <c r="E634"/>
  <c r="D634"/>
  <c r="F629"/>
  <c r="F630" s="1"/>
  <c r="E629"/>
  <c r="E630" s="1"/>
  <c r="D629"/>
  <c r="D630" s="1"/>
  <c r="F618"/>
  <c r="F619" s="1"/>
  <c r="F620" s="1"/>
  <c r="E618"/>
  <c r="E619" s="1"/>
  <c r="E620" s="1"/>
  <c r="D618"/>
  <c r="D619" s="1"/>
  <c r="D620" s="1"/>
  <c r="F610"/>
  <c r="E610"/>
  <c r="D610"/>
  <c r="F604"/>
  <c r="E604"/>
  <c r="D604"/>
  <c r="F600"/>
  <c r="E600"/>
  <c r="D600"/>
  <c r="F595"/>
  <c r="E595"/>
  <c r="D595"/>
  <c r="F590"/>
  <c r="E590"/>
  <c r="D590"/>
  <c r="F584"/>
  <c r="F585" s="1"/>
  <c r="E584"/>
  <c r="E585" s="1"/>
  <c r="D584"/>
  <c r="D585" s="1"/>
  <c r="F578"/>
  <c r="F579" s="1"/>
  <c r="E578"/>
  <c r="E579" s="1"/>
  <c r="D578"/>
  <c r="D579" s="1"/>
  <c r="F572"/>
  <c r="F573" s="1"/>
  <c r="E572"/>
  <c r="E573" s="1"/>
  <c r="D572"/>
  <c r="D573" s="1"/>
  <c r="F566"/>
  <c r="F567" s="1"/>
  <c r="E566"/>
  <c r="E567" s="1"/>
  <c r="D566"/>
  <c r="D567" s="1"/>
  <c r="F533"/>
  <c r="E533"/>
  <c r="D533"/>
  <c r="F526"/>
  <c r="F527" s="1"/>
  <c r="E526"/>
  <c r="E527" s="1"/>
  <c r="D526"/>
  <c r="D527" s="1"/>
  <c r="E517"/>
  <c r="D517"/>
  <c r="F512"/>
  <c r="E512"/>
  <c r="D512"/>
  <c r="F495"/>
  <c r="F496" s="1"/>
  <c r="E495"/>
  <c r="E496" s="1"/>
  <c r="F479"/>
  <c r="E479"/>
  <c r="D479"/>
  <c r="F474"/>
  <c r="E474"/>
  <c r="D474"/>
  <c r="F469"/>
  <c r="E469"/>
  <c r="D469"/>
  <c r="F465"/>
  <c r="E465"/>
  <c r="D465"/>
  <c r="F460"/>
  <c r="E460"/>
  <c r="D460"/>
  <c r="F456"/>
  <c r="E456"/>
  <c r="D456"/>
  <c r="F447"/>
  <c r="E447"/>
  <c r="D447"/>
  <c r="F437"/>
  <c r="E437"/>
  <c r="D437"/>
  <c r="F430"/>
  <c r="F431" s="1"/>
  <c r="E430"/>
  <c r="E431" s="1"/>
  <c r="F416"/>
  <c r="E416"/>
  <c r="F404"/>
  <c r="E404"/>
  <c r="D404"/>
  <c r="F391"/>
  <c r="E391"/>
  <c r="D391"/>
  <c r="F379"/>
  <c r="E379"/>
  <c r="D379"/>
  <c r="F367"/>
  <c r="E367"/>
  <c r="D367"/>
  <c r="F355"/>
  <c r="E355"/>
  <c r="D355"/>
  <c r="F337"/>
  <c r="E337"/>
  <c r="D337"/>
  <c r="F317"/>
  <c r="E317"/>
  <c r="D317"/>
  <c r="F304"/>
  <c r="E304"/>
  <c r="D304"/>
  <c r="F293"/>
  <c r="E293"/>
  <c r="D293"/>
  <c r="F269"/>
  <c r="E269"/>
  <c r="D269"/>
  <c r="D278" s="1"/>
  <c r="F265"/>
  <c r="E265"/>
  <c r="E234"/>
  <c r="E235" s="1"/>
  <c r="E236" s="1"/>
  <c r="D234"/>
  <c r="D235" s="1"/>
  <c r="D236" s="1"/>
  <c r="F227"/>
  <c r="E227"/>
  <c r="D227"/>
  <c r="F221"/>
  <c r="F222" s="1"/>
  <c r="E221"/>
  <c r="E222" s="1"/>
  <c r="D221"/>
  <c r="D222" s="1"/>
  <c r="F215"/>
  <c r="F216" s="1"/>
  <c r="E215"/>
  <c r="E216" s="1"/>
  <c r="D215"/>
  <c r="D216" s="1"/>
  <c r="F207"/>
  <c r="E207"/>
  <c r="D207"/>
  <c r="F203"/>
  <c r="E203"/>
  <c r="D203"/>
  <c r="F190"/>
  <c r="F191" s="1"/>
  <c r="E190"/>
  <c r="E191" s="1"/>
  <c r="D190"/>
  <c r="D191" s="1"/>
  <c r="F184"/>
  <c r="F185" s="1"/>
  <c r="E184"/>
  <c r="E185" s="1"/>
  <c r="D184"/>
  <c r="D185" s="1"/>
  <c r="F172"/>
  <c r="E172"/>
  <c r="D172"/>
  <c r="F168"/>
  <c r="E168"/>
  <c r="D168"/>
  <c r="F164"/>
  <c r="E164"/>
  <c r="D164"/>
  <c r="F160"/>
  <c r="E160"/>
  <c r="D160"/>
  <c r="F156"/>
  <c r="E156"/>
  <c r="D156"/>
  <c r="F152"/>
  <c r="E152"/>
  <c r="D152"/>
  <c r="F148"/>
  <c r="E148"/>
  <c r="D148"/>
  <c r="F144"/>
  <c r="E144"/>
  <c r="D144"/>
  <c r="F139"/>
  <c r="E139"/>
  <c r="D139"/>
  <c r="E135"/>
  <c r="D135"/>
  <c r="F128"/>
  <c r="F129" s="1"/>
  <c r="E128"/>
  <c r="E129" s="1"/>
  <c r="D128"/>
  <c r="D129" s="1"/>
  <c r="F127"/>
  <c r="E127"/>
  <c r="D127"/>
  <c r="F119"/>
  <c r="F120" s="1"/>
  <c r="F121" s="1"/>
  <c r="E119"/>
  <c r="E120" s="1"/>
  <c r="E121" s="1"/>
  <c r="D119"/>
  <c r="F111"/>
  <c r="E111"/>
  <c r="D111"/>
  <c r="F110"/>
  <c r="E110"/>
  <c r="D110"/>
  <c r="F103"/>
  <c r="E103"/>
  <c r="F94"/>
  <c r="E94"/>
  <c r="D94"/>
  <c r="F72"/>
  <c r="F73" s="1"/>
  <c r="E72"/>
  <c r="E73" s="1"/>
  <c r="D72"/>
  <c r="D73" s="1"/>
  <c r="F66"/>
  <c r="F67" s="1"/>
  <c r="E66"/>
  <c r="E67" s="1"/>
  <c r="D66"/>
  <c r="D67" s="1"/>
  <c r="F57"/>
  <c r="E57"/>
  <c r="E47"/>
  <c r="D47"/>
  <c r="D103" l="1"/>
  <c r="D104" s="1"/>
  <c r="D105" s="1"/>
  <c r="E192"/>
  <c r="E278"/>
  <c r="E279" s="1"/>
  <c r="D192"/>
  <c r="F192"/>
  <c r="D534"/>
  <c r="D535" s="1"/>
  <c r="D536" s="1"/>
  <c r="D537" s="1"/>
  <c r="F534"/>
  <c r="F535" s="1"/>
  <c r="F536" s="1"/>
  <c r="F537" s="1"/>
  <c r="E534"/>
  <c r="E535" s="1"/>
  <c r="E536" s="1"/>
  <c r="E537" s="1"/>
  <c r="F278"/>
  <c r="F279" s="1"/>
  <c r="E680"/>
  <c r="D680"/>
  <c r="D279"/>
  <c r="E560"/>
  <c r="D560"/>
  <c r="F560"/>
  <c r="D177"/>
  <c r="D178" s="1"/>
  <c r="F177"/>
  <c r="F178" s="1"/>
  <c r="E177"/>
  <c r="E178" s="1"/>
  <c r="F448"/>
  <c r="E635"/>
  <c r="E666" s="1"/>
  <c r="E104"/>
  <c r="E105" s="1"/>
  <c r="E208"/>
  <c r="E209" s="1"/>
  <c r="D635"/>
  <c r="D666" s="1"/>
  <c r="F208"/>
  <c r="F209" s="1"/>
  <c r="E223"/>
  <c r="E448"/>
  <c r="E318"/>
  <c r="E319" s="1"/>
  <c r="D120"/>
  <c r="D121" s="1"/>
  <c r="F680"/>
  <c r="D495"/>
  <c r="D496" s="1"/>
  <c r="D518" s="1"/>
  <c r="D208"/>
  <c r="D209" s="1"/>
  <c r="D223"/>
  <c r="D58"/>
  <c r="D59" s="1"/>
  <c r="D318"/>
  <c r="D319" s="1"/>
  <c r="E480"/>
  <c r="E481" s="1"/>
  <c r="D448"/>
  <c r="D480"/>
  <c r="D481" s="1"/>
  <c r="E417"/>
  <c r="E58"/>
  <c r="E59" s="1"/>
  <c r="D417"/>
  <c r="E605"/>
  <c r="E611" s="1"/>
  <c r="E74"/>
  <c r="D605"/>
  <c r="D611" s="1"/>
  <c r="D74"/>
  <c r="E518"/>
  <c r="F223"/>
  <c r="F480"/>
  <c r="F481" s="1"/>
  <c r="F58"/>
  <c r="F59" s="1"/>
  <c r="F635"/>
  <c r="F666" s="1"/>
  <c r="F605"/>
  <c r="F611" s="1"/>
  <c r="F518"/>
  <c r="F417"/>
  <c r="F318"/>
  <c r="F319" s="1"/>
  <c r="F104"/>
  <c r="F105" s="1"/>
  <c r="F74"/>
  <c r="F681" l="1"/>
  <c r="D682"/>
  <c r="D681"/>
  <c r="E681"/>
  <c r="F228"/>
  <c r="F237" s="1"/>
  <c r="F539" s="1"/>
  <c r="E228"/>
  <c r="E237" s="1"/>
  <c r="E539" s="1"/>
  <c r="E449"/>
  <c r="D228"/>
  <c r="D237" s="1"/>
  <c r="D449"/>
  <c r="F682"/>
  <c r="E682"/>
  <c r="F449"/>
  <c r="E685" l="1"/>
  <c r="E683"/>
  <c r="D683"/>
  <c r="F683"/>
  <c r="F685"/>
  <c r="E538"/>
  <c r="E684" s="1"/>
  <c r="D539"/>
  <c r="D685" s="1"/>
  <c r="D538"/>
  <c r="D684" s="1"/>
  <c r="F538"/>
  <c r="E686" l="1"/>
  <c r="D686"/>
  <c r="E540"/>
  <c r="D540"/>
  <c r="F684"/>
  <c r="F540"/>
  <c r="F686" l="1"/>
  <c r="D25" l="1"/>
  <c r="D24"/>
  <c r="E24" l="1"/>
  <c r="F24" s="1"/>
  <c r="E25" l="1"/>
  <c r="F25" s="1"/>
</calcChain>
</file>

<file path=xl/sharedStrings.xml><?xml version="1.0" encoding="utf-8"?>
<sst xmlns="http://schemas.openxmlformats.org/spreadsheetml/2006/main" count="1063" uniqueCount="433">
  <si>
    <t>Collection of Taxes on Income and Expenditure</t>
  </si>
  <si>
    <t>Stamps and Registration</t>
  </si>
  <si>
    <t>(iii) Collection of Taxes on Commodities &amp; Services</t>
  </si>
  <si>
    <t>Appropriation for Reduction or Avoidance of Debt</t>
  </si>
  <si>
    <t>Interest Payments (Charged)</t>
  </si>
  <si>
    <t>(d)  Administrative Services</t>
  </si>
  <si>
    <t>Secretariat - General Services</t>
  </si>
  <si>
    <t>Treasury &amp; Accounts Administration</t>
  </si>
  <si>
    <t>(e) Pensions and Miscs. General Services</t>
  </si>
  <si>
    <t>Pensions and Other Retirement Benefits</t>
  </si>
  <si>
    <t>Miscellaneous General Services</t>
  </si>
  <si>
    <t>Social Security &amp; Welfare</t>
  </si>
  <si>
    <t>Loans &amp; Advances from the Central Government</t>
  </si>
  <si>
    <t>Loans to Government Servants etc.</t>
  </si>
  <si>
    <t>Revenue</t>
  </si>
  <si>
    <t>Capital</t>
  </si>
  <si>
    <t>Charged</t>
  </si>
  <si>
    <t>Voted</t>
  </si>
  <si>
    <t>Major /Sub-Major/Minor/Sub/Detailed Heads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</si>
  <si>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</si>
  <si>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</si>
  <si>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</si>
  <si>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</si>
  <si>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</si>
  <si>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</si>
  <si>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</si>
  <si>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00.44.13</t>
  </si>
  <si>
    <t>Office Expenses</t>
  </si>
  <si>
    <t>00.44.50</t>
  </si>
  <si>
    <t>Other Charges</t>
  </si>
  <si>
    <t>Jorethang Sub-Division</t>
  </si>
  <si>
    <t>00.66.01</t>
  </si>
  <si>
    <t>00.66.11</t>
  </si>
  <si>
    <t>Collection Charges</t>
  </si>
  <si>
    <t>00.44.14</t>
  </si>
  <si>
    <t>00.66.13</t>
  </si>
  <si>
    <t>00.66.14</t>
  </si>
  <si>
    <t>Stamps- Judicial</t>
  </si>
  <si>
    <t>Cost of Stamps</t>
  </si>
  <si>
    <t>00.00.71</t>
  </si>
  <si>
    <t>Judicial Stamps</t>
  </si>
  <si>
    <t>Stamps -Non-Judicial</t>
  </si>
  <si>
    <t>Stamps- Non-Judicial</t>
  </si>
  <si>
    <t>Sinking Funds</t>
  </si>
  <si>
    <t>60.00.71</t>
  </si>
  <si>
    <t>Sinking Fund</t>
  </si>
  <si>
    <t>Interest on Internal Debt</t>
  </si>
  <si>
    <t>Interest on Market Loans</t>
  </si>
  <si>
    <t>00.00.45</t>
  </si>
  <si>
    <t>Interest on Other Internal Debts</t>
  </si>
  <si>
    <t>60.00.45</t>
  </si>
  <si>
    <t>General Insurance Corporation</t>
  </si>
  <si>
    <t>61.00.45</t>
  </si>
  <si>
    <t>Rural Electrification Corporation</t>
  </si>
  <si>
    <t>62.00.45</t>
  </si>
  <si>
    <t>National Insurance Company</t>
  </si>
  <si>
    <t>63.00.45</t>
  </si>
  <si>
    <t>65.00.45</t>
  </si>
  <si>
    <t>NABARD</t>
  </si>
  <si>
    <t>66.00.45</t>
  </si>
  <si>
    <t>Interest on State Provident Funds</t>
  </si>
  <si>
    <t>67.00.45</t>
  </si>
  <si>
    <t>68.00.45</t>
  </si>
  <si>
    <t>Block Loans</t>
  </si>
  <si>
    <t>69.00.45</t>
  </si>
  <si>
    <t>Interest on Loans for Centrally Sponsored Plan Schemes</t>
  </si>
  <si>
    <t>Police Department</t>
  </si>
  <si>
    <t>Modernisation of Police</t>
  </si>
  <si>
    <t>31.60.45</t>
  </si>
  <si>
    <t>Others</t>
  </si>
  <si>
    <t>44.73.45</t>
  </si>
  <si>
    <t>Secretariat</t>
  </si>
  <si>
    <t>Finance Department</t>
  </si>
  <si>
    <t>10.00.01</t>
  </si>
  <si>
    <t>10.00.11</t>
  </si>
  <si>
    <t>10.00.13</t>
  </si>
  <si>
    <t>Directorate of Accounts</t>
  </si>
  <si>
    <t>10.58.01</t>
  </si>
  <si>
    <t>10.58.11</t>
  </si>
  <si>
    <t>10.58.13</t>
  </si>
  <si>
    <t>Internal Audit</t>
  </si>
  <si>
    <t>10.59.01</t>
  </si>
  <si>
    <t>10.59.11</t>
  </si>
  <si>
    <t>10.59.13</t>
  </si>
  <si>
    <t>10.60.01</t>
  </si>
  <si>
    <t>10.60.11</t>
  </si>
  <si>
    <t>10.60.13</t>
  </si>
  <si>
    <t>Pay &amp; Accounts Offices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</si>
  <si>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</si>
  <si>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</si>
  <si>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</si>
  <si>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</si>
  <si>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</si>
  <si>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</si>
  <si>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</si>
  <si>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</si>
  <si>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</si>
  <si>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</si>
  <si>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</si>
  <si>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</si>
  <si>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00.00.04</t>
  </si>
  <si>
    <t>Pensionary Charges</t>
  </si>
  <si>
    <t>Gratuities</t>
  </si>
  <si>
    <t>Payment of Gratuities</t>
  </si>
  <si>
    <t>60.00.04</t>
  </si>
  <si>
    <t>Family Pensions</t>
  </si>
  <si>
    <t>Leave Encashment Benefits</t>
  </si>
  <si>
    <t>00.00.76</t>
  </si>
  <si>
    <t>Civil</t>
  </si>
  <si>
    <t>State Lotteries</t>
  </si>
  <si>
    <t>10.00.50</t>
  </si>
  <si>
    <t>Pension and Awards in consideration of Distinguished Services</t>
  </si>
  <si>
    <t>Other Expenditure</t>
  </si>
  <si>
    <t>00.00.50</t>
  </si>
  <si>
    <t>10.00.71</t>
  </si>
  <si>
    <t>Deposit Linked Insurance Scheme</t>
  </si>
  <si>
    <t>Ex-gratia Compensation to Families of Government  Servants</t>
  </si>
  <si>
    <t>CAPITAL SECTION</t>
  </si>
  <si>
    <t>Market  Loans</t>
  </si>
  <si>
    <t>Market Loans bearing Interest</t>
  </si>
  <si>
    <t>60.00.56</t>
  </si>
  <si>
    <t>Repayment of Borrowings</t>
  </si>
  <si>
    <t>Loans from NABARD</t>
  </si>
  <si>
    <t>61.00.56</t>
  </si>
  <si>
    <t>Loans from Other Institutions</t>
  </si>
  <si>
    <t>63.00.56</t>
  </si>
  <si>
    <t>64.00.56</t>
  </si>
  <si>
    <t>Loans &amp; Advances from the Central Govt. (Charged)</t>
  </si>
  <si>
    <t>Non-Plan Loans</t>
  </si>
  <si>
    <t>00.00.56</t>
  </si>
  <si>
    <t>House Building Advances</t>
  </si>
  <si>
    <t>HBA to All India Service Officers</t>
  </si>
  <si>
    <t>Other Loans</t>
  </si>
  <si>
    <t>Loans for State/Union Territory Plan Schemes</t>
  </si>
  <si>
    <t>31.65.56</t>
  </si>
  <si>
    <t>Loans for Special Plan Schemes</t>
  </si>
  <si>
    <t>Loans from North Eastern Council</t>
  </si>
  <si>
    <t>Loans and Advances</t>
  </si>
  <si>
    <t>61.00.55</t>
  </si>
  <si>
    <t>Advances for purchase of Motor Conveyances</t>
  </si>
  <si>
    <t>62.00.55</t>
  </si>
  <si>
    <t>TOTAL</t>
  </si>
  <si>
    <t>Transfer to Reserve Funds/Deposit Accounts</t>
  </si>
  <si>
    <t>Guarantee Redemption Fund</t>
  </si>
  <si>
    <t>Transfer to Guarantee Redemption Fund</t>
  </si>
  <si>
    <t>Compensation and Other Bonds</t>
  </si>
  <si>
    <t>66.00.56</t>
  </si>
  <si>
    <t>Other Taxes and Duties on Commodities &amp;  Services</t>
  </si>
  <si>
    <t>Transfer to the Sikkim Transport Infrastructure Development Fund</t>
  </si>
  <si>
    <t>Government Contribution for Defined Contribution Pension Scheme</t>
  </si>
  <si>
    <t>00.00.78</t>
  </si>
  <si>
    <t>00.00.57</t>
  </si>
  <si>
    <t>Repayment of NLCPR Loans</t>
  </si>
  <si>
    <t>69.00.46</t>
  </si>
  <si>
    <t>Interest on NLCPR Loans</t>
  </si>
  <si>
    <t>69.00.47</t>
  </si>
  <si>
    <t>Interest on NEC Loans</t>
  </si>
  <si>
    <t>II. Details of the estimates and the heads under which this grant will be accounted for:</t>
  </si>
  <si>
    <t>A - General Services (b) Fiscal Services</t>
  </si>
  <si>
    <t>F - Loans and Advances</t>
  </si>
  <si>
    <t>E - Public Debt</t>
  </si>
  <si>
    <t>Sikkim State Government Employees Group Insurance Scheme.</t>
  </si>
  <si>
    <t>Loan for Housing</t>
  </si>
  <si>
    <t>B - Social Services  (g) Social Welfare &amp; Nutrition</t>
  </si>
  <si>
    <t>(i)  Collection of Taxes on Income and Expenditure</t>
  </si>
  <si>
    <t>(c) Interest payment and Servicing of Debt</t>
  </si>
  <si>
    <t>General Provident Fund</t>
  </si>
  <si>
    <t>Leave Encashment</t>
  </si>
  <si>
    <t>Loans from Centrally Sponsored Plan Schemes</t>
  </si>
  <si>
    <t>Loan from National Co-operative Development Corporation</t>
  </si>
  <si>
    <t>Loans for Co-operatives</t>
  </si>
  <si>
    <t>64.00.45</t>
  </si>
  <si>
    <t>Special Power Bonds</t>
  </si>
  <si>
    <t>(In Thousands of Rupees)</t>
  </si>
  <si>
    <t>Bank Over Draft</t>
  </si>
  <si>
    <t xml:space="preserve">Office Expenses </t>
  </si>
  <si>
    <t>Interest on State Plan Loans Consolidated in terms of recommendations of the 12th Finance Commission</t>
  </si>
  <si>
    <t>Loans from NSSF</t>
  </si>
  <si>
    <t>Repayment of borrowings</t>
  </si>
  <si>
    <t>65.00.56</t>
  </si>
  <si>
    <t>Directorate of Accounts &amp; Treasuries</t>
  </si>
  <si>
    <t>Interest on Insurance and Pension Fund</t>
  </si>
  <si>
    <t>Rec</t>
  </si>
  <si>
    <t>Central Record Keeping Agency Charges</t>
  </si>
  <si>
    <t>42.00.50</t>
  </si>
  <si>
    <t>Pensions and Other Retirement Benefits, 01.911-Recoveries of overpayment</t>
  </si>
  <si>
    <t>Life Insurance Corporation of India</t>
  </si>
  <si>
    <t>Market Loan</t>
  </si>
  <si>
    <t>Other Fiscal Services</t>
  </si>
  <si>
    <t>Share of Pre-Operative Expenses, Corpus Fund and Advance User Charges</t>
  </si>
  <si>
    <t>Appropriation for Reduction or Avoidance of Debt (Charged)</t>
  </si>
  <si>
    <t>Interest on Small Savings, Provident Funds, etc.</t>
  </si>
  <si>
    <t>Superannuation and Retirement Allowances</t>
  </si>
  <si>
    <t>Superannuation &amp; Retirement Allowances</t>
  </si>
  <si>
    <t>Other Charges (Includes Commission to Bank)</t>
  </si>
  <si>
    <t>Loans from Life Insurance Corporation of India</t>
  </si>
  <si>
    <t>Loans for Centrally Sponsored Plan Schemes</t>
  </si>
  <si>
    <t>House Building Advances to A.I.S. Officer</t>
  </si>
  <si>
    <t>Motor Conveyance to State Govt. Employees</t>
  </si>
  <si>
    <t>Local Fund Audit</t>
  </si>
  <si>
    <t>Goods and Services Tax Network (GSTN): Special Purpose Vehicle (SPV)</t>
  </si>
  <si>
    <t>Collection Charges under State Goods and Services Tax</t>
  </si>
  <si>
    <t>61.00.72</t>
  </si>
  <si>
    <t>Internal Debt of the State Government (Charged)</t>
  </si>
  <si>
    <t>Other Social Security &amp; Welfare Programme</t>
  </si>
  <si>
    <t>Transfer to Special Development Fund (Lottery)</t>
  </si>
  <si>
    <t>Sikkim Integrated Financial Management System</t>
  </si>
  <si>
    <t>43.00.50</t>
  </si>
  <si>
    <t>Sikkim Integrated Financial Management System Version 2.0 (SIFMS)</t>
  </si>
  <si>
    <t>00.44.02</t>
  </si>
  <si>
    <t>Wages</t>
  </si>
  <si>
    <t>10.00.02</t>
  </si>
  <si>
    <t>10.59.02</t>
  </si>
  <si>
    <t>10.60.02</t>
  </si>
  <si>
    <t>00.66.02</t>
  </si>
  <si>
    <t>00.45.02</t>
  </si>
  <si>
    <t>00.47.02</t>
  </si>
  <si>
    <t>00.48.02</t>
  </si>
  <si>
    <t>State Govt. Contribution towards Contributory Pension Fund</t>
  </si>
  <si>
    <t>Internal Debt of the State Government</t>
  </si>
  <si>
    <t>Special Development Fund ( Lottery)</t>
  </si>
  <si>
    <t>DEMAND NO. 10</t>
  </si>
  <si>
    <t>FINANCE</t>
  </si>
  <si>
    <t>Actuals</t>
  </si>
  <si>
    <t>National Co-operative Development  Corporation</t>
  </si>
  <si>
    <t>Interest on House Building Advance</t>
  </si>
  <si>
    <t>Loans from General Insurance Corporation of India</t>
  </si>
  <si>
    <t>Loans from National Insurance Corporation of India</t>
  </si>
  <si>
    <t>Loans from Rural Electrification Corporation of India</t>
  </si>
  <si>
    <t>State Plan Loans consolidated in terms of recommendations of the 12th Finance Commission</t>
  </si>
  <si>
    <t>Commuted Value of Pensions</t>
  </si>
  <si>
    <t>Loan for Rural Infrastructural 
Development</t>
  </si>
  <si>
    <t>Collection Charges under State Goods and Services Tax
Tax</t>
  </si>
  <si>
    <t>Other Programmes</t>
  </si>
  <si>
    <t>2022-23</t>
  </si>
  <si>
    <t>05</t>
  </si>
  <si>
    <t>Interest on Reserve Funds</t>
  </si>
  <si>
    <t>05.105</t>
  </si>
  <si>
    <t>Interest on General and Other Reserve Funds</t>
  </si>
  <si>
    <t>State Compensatory Afforestation (SCA)</t>
  </si>
  <si>
    <t>43.00.02</t>
  </si>
  <si>
    <t>Pension, Group Insurance &amp; Provident Fund</t>
  </si>
  <si>
    <t xml:space="preserve"> Other Loans for States/Union  Territory with Legislature Schemes </t>
  </si>
  <si>
    <t>Pakyong District</t>
  </si>
  <si>
    <t>00.49.01</t>
  </si>
  <si>
    <t>00.49.02</t>
  </si>
  <si>
    <t>00.49.11</t>
  </si>
  <si>
    <t>00.49.13</t>
  </si>
  <si>
    <t>00.50</t>
  </si>
  <si>
    <t>Soreng District</t>
  </si>
  <si>
    <t>00.50.01</t>
  </si>
  <si>
    <t>00.50.02</t>
  </si>
  <si>
    <t>00.50.11</t>
  </si>
  <si>
    <t>00.50.13</t>
  </si>
  <si>
    <t>00.49.27</t>
  </si>
  <si>
    <t>Collection Charges - Taxes on Professions, Trades, Callings and Employment</t>
  </si>
  <si>
    <t>Special Securities issued to National Small Savings Fund of the Central Government</t>
  </si>
  <si>
    <t>2023-24</t>
  </si>
  <si>
    <t>00.46.02</t>
  </si>
  <si>
    <t>Medical Treatment</t>
  </si>
  <si>
    <t>Allowances</t>
  </si>
  <si>
    <t>Leave Travel Concession</t>
  </si>
  <si>
    <t>Training Expenses</t>
  </si>
  <si>
    <t>Domestic Travel Expenses</t>
  </si>
  <si>
    <t>00.44.49</t>
  </si>
  <si>
    <t>Other Revenue Expenditure</t>
  </si>
  <si>
    <t>00.66.06</t>
  </si>
  <si>
    <t>00.66.07</t>
  </si>
  <si>
    <t>00.44.12</t>
  </si>
  <si>
    <t>Foreign Travel Expenses</t>
  </si>
  <si>
    <t>00.00.49</t>
  </si>
  <si>
    <t>Rents, Rates &amp; Taxes for Land and Building</t>
  </si>
  <si>
    <t>00.44.18</t>
  </si>
  <si>
    <t>Rent for others</t>
  </si>
  <si>
    <t>60.00.49</t>
  </si>
  <si>
    <t>Interest Payments</t>
  </si>
  <si>
    <t>NLCPR Loans</t>
  </si>
  <si>
    <t>69.60.45</t>
  </si>
  <si>
    <t>NEC Loans</t>
  </si>
  <si>
    <t>69.61.45</t>
  </si>
  <si>
    <t>Interest on Special Central Government Securities issued to NSSF against reinvestment of sums received on redemption of Special Central/ State Government Securities</t>
  </si>
  <si>
    <t>Interest on Loans and Advances from Central Government</t>
  </si>
  <si>
    <t>Interest on Loans for State/ Union Territory Plan Schemes</t>
  </si>
  <si>
    <t>10.00.06</t>
  </si>
  <si>
    <t>10.00.07</t>
  </si>
  <si>
    <t>10.00.08</t>
  </si>
  <si>
    <t>10.00.09</t>
  </si>
  <si>
    <t>10.00.49</t>
  </si>
  <si>
    <t>00.44.24</t>
  </si>
  <si>
    <t>Fuel and Lubricants</t>
  </si>
  <si>
    <t>00.66.24</t>
  </si>
  <si>
    <t>10.00.24</t>
  </si>
  <si>
    <t>10.00.12</t>
  </si>
  <si>
    <t>10.58.06</t>
  </si>
  <si>
    <t>10.58.07</t>
  </si>
  <si>
    <t>10.58.24</t>
  </si>
  <si>
    <t>10.60.06</t>
  </si>
  <si>
    <t>10.60.07</t>
  </si>
  <si>
    <t>10.59.06</t>
  </si>
  <si>
    <t>10.59.07</t>
  </si>
  <si>
    <t>10.59.24</t>
  </si>
  <si>
    <t>00.44.06</t>
  </si>
  <si>
    <t>00.44.07</t>
  </si>
  <si>
    <t>00.45.06</t>
  </si>
  <si>
    <t>00.45.07</t>
  </si>
  <si>
    <t>00.45.24</t>
  </si>
  <si>
    <t>00.46.06</t>
  </si>
  <si>
    <t>Gangtok District</t>
  </si>
  <si>
    <t>Gyalshing District</t>
  </si>
  <si>
    <t>Mangan District</t>
  </si>
  <si>
    <t>00.46.07</t>
  </si>
  <si>
    <t>00.46.24</t>
  </si>
  <si>
    <t>00.47.06</t>
  </si>
  <si>
    <t>00.47.07</t>
  </si>
  <si>
    <t>00.47.24</t>
  </si>
  <si>
    <t>Namchi District</t>
  </si>
  <si>
    <t>00.48.06</t>
  </si>
  <si>
    <t>00.48.07</t>
  </si>
  <si>
    <t>00.48.24</t>
  </si>
  <si>
    <t>00.49.06</t>
  </si>
  <si>
    <t>00.49.07</t>
  </si>
  <si>
    <t>00.49.24</t>
  </si>
  <si>
    <t>Minor Civil and Electric works</t>
  </si>
  <si>
    <t>00.50.06</t>
  </si>
  <si>
    <t>00.50.07</t>
  </si>
  <si>
    <t>00.50.24</t>
  </si>
  <si>
    <t>42.00.49</t>
  </si>
  <si>
    <t>00.44.29</t>
  </si>
  <si>
    <t>Repair and Maintenance</t>
  </si>
  <si>
    <t>00.66.29</t>
  </si>
  <si>
    <t>SIDBI</t>
  </si>
  <si>
    <t>10.00.05</t>
  </si>
  <si>
    <t>Rewards</t>
  </si>
  <si>
    <t>10.00.14</t>
  </si>
  <si>
    <t>Rent, Rates and Taxes for Land and Buildings</t>
  </si>
  <si>
    <t>10.00.15</t>
  </si>
  <si>
    <t>Royalty</t>
  </si>
  <si>
    <t>10.00.16</t>
  </si>
  <si>
    <t>10.00.18</t>
  </si>
  <si>
    <t>Printing and Publications</t>
  </si>
  <si>
    <t>10.00.19</t>
  </si>
  <si>
    <t>Digital Equipments</t>
  </si>
  <si>
    <t>10.00.21</t>
  </si>
  <si>
    <t>Materials and Supplies</t>
  </si>
  <si>
    <t>10.00.26</t>
  </si>
  <si>
    <t>Advertising and Publicity</t>
  </si>
  <si>
    <t>10.00.28</t>
  </si>
  <si>
    <t>Professional Services</t>
  </si>
  <si>
    <t>10.00.29</t>
  </si>
  <si>
    <t>10.00.39</t>
  </si>
  <si>
    <t>Bank and Agency Charges</t>
  </si>
  <si>
    <t>10.58.08</t>
  </si>
  <si>
    <t>10.59.29</t>
  </si>
  <si>
    <t>10.58.29</t>
  </si>
  <si>
    <t>10.60.16</t>
  </si>
  <si>
    <t>10.60.26</t>
  </si>
  <si>
    <t>10.60.24</t>
  </si>
  <si>
    <t>10.60.29</t>
  </si>
  <si>
    <t>00.44.16</t>
  </si>
  <si>
    <t>00.44.19</t>
  </si>
  <si>
    <t>Digital Equipment</t>
  </si>
  <si>
    <t>00.44.21</t>
  </si>
  <si>
    <t>00.44.26</t>
  </si>
  <si>
    <t>00.44.28</t>
  </si>
  <si>
    <t>00.45.16</t>
  </si>
  <si>
    <t>00.45.19</t>
  </si>
  <si>
    <t>00.45.21</t>
  </si>
  <si>
    <t>00.45.26</t>
  </si>
  <si>
    <t>00.45.28</t>
  </si>
  <si>
    <t>00.45.29</t>
  </si>
  <si>
    <t>00.45.49</t>
  </si>
  <si>
    <t>00.46.29</t>
  </si>
  <si>
    <t>00.46.49</t>
  </si>
  <si>
    <t>00.47.29</t>
  </si>
  <si>
    <t>00.47.49</t>
  </si>
  <si>
    <t>00.48.29</t>
  </si>
  <si>
    <t>00.48.49</t>
  </si>
  <si>
    <t>00.49.29</t>
  </si>
  <si>
    <t>00.49.49</t>
  </si>
  <si>
    <t>00.50.29</t>
  </si>
  <si>
    <t>00.50.49</t>
  </si>
  <si>
    <t>43.00.49</t>
  </si>
  <si>
    <t>00.00.40</t>
  </si>
  <si>
    <t>Awards and Prizes</t>
  </si>
  <si>
    <t>10.60.49</t>
  </si>
  <si>
    <t>Transfer to Reserve Funds/Deposits Accounts</t>
  </si>
  <si>
    <t xml:space="preserve">Sixth State Finance Commission </t>
  </si>
  <si>
    <t>11.00.31</t>
  </si>
  <si>
    <t>Grant in Aid General</t>
  </si>
  <si>
    <t>00.44.08</t>
  </si>
  <si>
    <t>00.44.09</t>
  </si>
  <si>
    <t>Rent Rates and Taxes for land and Buildings</t>
  </si>
  <si>
    <t>Capital Outlay on Other Administrative Services</t>
  </si>
  <si>
    <t>50.00.51</t>
  </si>
  <si>
    <t>Motor Vehicles</t>
  </si>
  <si>
    <t>50.00.52</t>
  </si>
  <si>
    <t>Machinery and Equipment</t>
  </si>
  <si>
    <t>50.00.71</t>
  </si>
  <si>
    <t>50.00.74</t>
  </si>
  <si>
    <t>Furniture and Fixture</t>
  </si>
  <si>
    <t>50.00.77</t>
  </si>
  <si>
    <t>Other Fixed Assets</t>
  </si>
  <si>
    <t>Other Capital Expenditure</t>
  </si>
  <si>
    <t>50.00.60</t>
  </si>
  <si>
    <t>A. Capital Account of General Services</t>
  </si>
  <si>
    <t>Capital Outlay on other Administrative Services</t>
  </si>
  <si>
    <t>I.  Estimate of the amount required in the year ending 31st March, 2025 to defray the charges in respect of Finance</t>
  </si>
  <si>
    <t>00.44.27</t>
  </si>
  <si>
    <t>Minor Civil and Electric Works</t>
  </si>
  <si>
    <t>Centrally Sponsored Schemes</t>
  </si>
  <si>
    <t>00.45.27</t>
  </si>
  <si>
    <t>43.00.18</t>
  </si>
  <si>
    <t>Rent for Others</t>
  </si>
  <si>
    <t>43.00.19</t>
  </si>
  <si>
    <t>43.00.21</t>
  </si>
  <si>
    <t>43.00.29</t>
  </si>
  <si>
    <t>UIDF</t>
  </si>
  <si>
    <t>10.00.40</t>
  </si>
  <si>
    <t>XVI th Finance Commission Visit</t>
  </si>
  <si>
    <t>12.00.49</t>
  </si>
  <si>
    <t>Commercial Taxes Division</t>
  </si>
  <si>
    <t>51.00.51</t>
  </si>
  <si>
    <t>51.00.74</t>
  </si>
  <si>
    <t>51.00.71</t>
  </si>
  <si>
    <t>MTFP Report</t>
  </si>
  <si>
    <t>13.00.49</t>
  </si>
  <si>
    <t>Budget 
Estimate</t>
  </si>
  <si>
    <t>Revised 
Estimate</t>
  </si>
  <si>
    <t>Other Taxes and Duties on Commodities &amp; 
Services</t>
  </si>
  <si>
    <t>Information, Computer, Telecommunication (ICT) Equipments</t>
  </si>
  <si>
    <t>Deposit Linked Insurance Scheme Government PF</t>
  </si>
  <si>
    <t>Budget 
 Estimate</t>
  </si>
  <si>
    <t>2024-25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</si>
</sst>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164" formatCode="0_)"/>
    <numFmt numFmtId="165" formatCode="0#"/>
    <numFmt numFmtId="166" formatCode="0##"/>
    <numFmt numFmtId="167" formatCode="##"/>
    <numFmt numFmtId="168" formatCode="00000#"/>
    <numFmt numFmtId="169" formatCode="00.00.##"/>
    <numFmt numFmtId="170" formatCode="00.###"/>
    <numFmt numFmtId="171" formatCode="00.#00"/>
    <numFmt numFmtId="172" formatCode="0#.###"/>
    <numFmt numFmtId="173" formatCode="00.##"/>
    <numFmt numFmtId="174" formatCode="0#.#00"/>
    <numFmt numFmtId="175" formatCode="0#.000"/>
    <numFmt numFmtId="176" formatCode="00.0#0"/>
    <numFmt numFmtId="177" formatCode="00.#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311">
    <xf numFmtId="0" fontId="0" fillId="0" borderId="0" xfId="0"/>
    <xf numFmtId="43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1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6" fillId="0" borderId="0" xfId="1" applyNumberFormat="1" applyFont="1" applyFill="1" applyBorder="1" applyAlignment="1" applyProtection="1">
      <alignment horizontal="right"/>
    </xf>
    <xf numFmtId="1" fontId="6" fillId="0" borderId="0" xfId="1" applyNumberFormat="1" applyFont="1" applyFill="1" applyBorder="1" applyAlignment="1">
      <alignment horizontal="right"/>
    </xf>
    <xf numFmtId="1" fontId="6" fillId="0" borderId="0" xfId="1" applyNumberFormat="1" applyFont="1" applyFill="1" applyAlignment="1">
      <alignment horizontal="right"/>
    </xf>
    <xf numFmtId="43" fontId="6" fillId="0" borderId="1" xfId="1" applyFont="1" applyFill="1" applyBorder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43" fontId="6" fillId="0" borderId="0" xfId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43" fontId="6" fillId="0" borderId="2" xfId="1" applyFont="1" applyFill="1" applyBorder="1" applyAlignment="1" applyProtection="1">
      <alignment horizontal="right" wrapText="1"/>
    </xf>
    <xf numFmtId="0" fontId="6" fillId="0" borderId="2" xfId="1" applyNumberFormat="1" applyFont="1" applyFill="1" applyBorder="1" applyAlignment="1" applyProtection="1">
      <alignment horizontal="right" wrapText="1"/>
    </xf>
    <xf numFmtId="1" fontId="6" fillId="0" borderId="0" xfId="1" applyNumberFormat="1" applyFont="1" applyFill="1" applyAlignment="1" applyProtection="1">
      <alignment horizontal="right"/>
    </xf>
    <xf numFmtId="1" fontId="6" fillId="0" borderId="0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 wrapText="1"/>
    </xf>
    <xf numFmtId="43" fontId="6" fillId="0" borderId="2" xfId="1" applyFont="1" applyFill="1" applyBorder="1" applyAlignment="1">
      <alignment horizontal="right" wrapText="1"/>
    </xf>
    <xf numFmtId="0" fontId="6" fillId="0" borderId="1" xfId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>
      <alignment horizontal="right" wrapText="1"/>
    </xf>
    <xf numFmtId="43" fontId="6" fillId="0" borderId="0" xfId="1" applyFont="1" applyFill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NumberFormat="1" applyFont="1" applyFill="1" applyBorder="1" applyAlignment="1">
      <alignment horizontal="right" wrapText="1"/>
    </xf>
    <xf numFmtId="0" fontId="6" fillId="0" borderId="0" xfId="6" applyFont="1" applyFill="1" applyAlignment="1">
      <alignment vertical="top" wrapText="1"/>
    </xf>
    <xf numFmtId="0" fontId="3" fillId="0" borderId="0" xfId="6" applyFont="1" applyFill="1"/>
    <xf numFmtId="0" fontId="6" fillId="0" borderId="0" xfId="6" applyFont="1" applyFill="1" applyAlignment="1">
      <alignment horizontal="left"/>
    </xf>
    <xf numFmtId="0" fontId="3" fillId="0" borderId="0" xfId="6" applyFont="1" applyFill="1" applyAlignment="1">
      <alignment horizontal="right" vertical="top" wrapText="1"/>
    </xf>
    <xf numFmtId="0" fontId="4" fillId="0" borderId="0" xfId="6" applyFont="1" applyFill="1" applyAlignment="1">
      <alignment horizontal="right"/>
    </xf>
    <xf numFmtId="0" fontId="3" fillId="0" borderId="0" xfId="6" applyFont="1" applyFill="1" applyAlignment="1">
      <alignment horizontal="right" vertical="top"/>
    </xf>
    <xf numFmtId="0" fontId="4" fillId="0" borderId="0" xfId="6" applyFont="1" applyFill="1" applyAlignment="1">
      <alignment horizontal="center" vertical="top"/>
    </xf>
    <xf numFmtId="0" fontId="3" fillId="0" borderId="0" xfId="6" applyFont="1" applyFill="1" applyAlignment="1">
      <alignment vertical="top"/>
    </xf>
    <xf numFmtId="0" fontId="3" fillId="0" borderId="0" xfId="6" applyFont="1" applyFill="1" applyAlignment="1">
      <alignment horizontal="left"/>
    </xf>
    <xf numFmtId="0" fontId="3" fillId="0" borderId="0" xfId="6" applyFont="1" applyFill="1" applyAlignment="1">
      <alignment horizontal="right"/>
    </xf>
    <xf numFmtId="0" fontId="4" fillId="0" borderId="0" xfId="6" applyFont="1" applyFill="1" applyAlignment="1">
      <alignment horizontal="center" vertical="top" wrapText="1"/>
    </xf>
    <xf numFmtId="0" fontId="3" fillId="0" borderId="0" xfId="4" applyFont="1" applyFill="1" applyAlignment="1">
      <alignment horizontal="left" vertical="top"/>
    </xf>
    <xf numFmtId="0" fontId="5" fillId="0" borderId="0" xfId="6" applyFont="1" applyFill="1" applyAlignment="1">
      <alignment horizontal="center" vertical="top"/>
    </xf>
    <xf numFmtId="0" fontId="3" fillId="0" borderId="0" xfId="6" applyFont="1" applyFill="1" applyAlignment="1">
      <alignment horizontal="left" vertical="top"/>
    </xf>
    <xf numFmtId="0" fontId="5" fillId="0" borderId="0" xfId="6" applyFont="1" applyFill="1" applyAlignment="1">
      <alignment horizontal="center"/>
    </xf>
    <xf numFmtId="0" fontId="4" fillId="0" borderId="0" xfId="6" applyFont="1" applyFill="1" applyAlignment="1">
      <alignment horizontal="left"/>
    </xf>
    <xf numFmtId="0" fontId="5" fillId="0" borderId="0" xfId="7" applyFont="1" applyFill="1" applyAlignment="1">
      <alignment horizontal="center"/>
    </xf>
    <xf numFmtId="0" fontId="6" fillId="0" borderId="0" xfId="7" applyFont="1" applyFill="1" applyAlignment="1">
      <alignment horizontal="left"/>
    </xf>
    <xf numFmtId="0" fontId="6" fillId="0" borderId="0" xfId="6" applyFont="1" applyFill="1" applyAlignment="1">
      <alignment horizontal="right" vertical="top"/>
    </xf>
    <xf numFmtId="0" fontId="5" fillId="0" borderId="0" xfId="7" applyFont="1" applyFill="1" applyAlignment="1">
      <alignment horizontal="center" vertical="top"/>
    </xf>
    <xf numFmtId="0" fontId="4" fillId="0" borderId="0" xfId="8" applyFont="1" applyFill="1" applyAlignment="1">
      <alignment horizontal="center"/>
    </xf>
    <xf numFmtId="0" fontId="3" fillId="0" borderId="0" xfId="8" applyFont="1" applyFill="1" applyAlignment="1">
      <alignment horizontal="left"/>
    </xf>
    <xf numFmtId="0" fontId="3" fillId="0" borderId="0" xfId="9" applyFont="1" applyFill="1" applyAlignment="1">
      <alignment horizontal="left" vertical="top" wrapText="1"/>
    </xf>
    <xf numFmtId="2" fontId="5" fillId="0" borderId="0" xfId="6" applyNumberFormat="1" applyFont="1" applyFill="1" applyAlignment="1">
      <alignment horizontal="right"/>
    </xf>
    <xf numFmtId="0" fontId="3" fillId="0" borderId="0" xfId="9" applyFont="1" applyFill="1" applyAlignment="1">
      <alignment horizontal="left" vertical="top"/>
    </xf>
    <xf numFmtId="0" fontId="3" fillId="0" borderId="0" xfId="9" applyFont="1" applyFill="1" applyAlignment="1">
      <alignment horizontal="right" vertical="top" wrapText="1"/>
    </xf>
    <xf numFmtId="0" fontId="3" fillId="0" borderId="1" xfId="8" applyFont="1" applyFill="1" applyBorder="1" applyAlignment="1">
      <alignment horizontal="left"/>
    </xf>
    <xf numFmtId="0" fontId="3" fillId="0" borderId="1" xfId="8" applyFont="1" applyFill="1" applyBorder="1"/>
    <xf numFmtId="0" fontId="6" fillId="0" borderId="1" xfId="8" applyFont="1" applyFill="1" applyBorder="1" applyAlignment="1">
      <alignment horizontal="right"/>
    </xf>
    <xf numFmtId="0" fontId="3" fillId="0" borderId="0" xfId="9" applyFont="1" applyFill="1"/>
    <xf numFmtId="0" fontId="3" fillId="0" borderId="1" xfId="9" applyFont="1" applyFill="1" applyBorder="1" applyAlignment="1">
      <alignment horizontal="left" vertical="top" wrapText="1"/>
    </xf>
    <xf numFmtId="0" fontId="3" fillId="0" borderId="1" xfId="8" applyFont="1" applyFill="1" applyBorder="1" applyAlignment="1">
      <alignment horizontal="right"/>
    </xf>
    <xf numFmtId="1" fontId="3" fillId="0" borderId="0" xfId="6" applyNumberFormat="1" applyFont="1" applyFill="1" applyAlignment="1">
      <alignment horizontal="right"/>
    </xf>
    <xf numFmtId="1" fontId="3" fillId="0" borderId="0" xfId="6" applyNumberFormat="1" applyFont="1" applyFill="1" applyAlignment="1">
      <alignment horizontal="center"/>
    </xf>
    <xf numFmtId="0" fontId="4" fillId="0" borderId="0" xfId="6" applyFont="1" applyFill="1" applyAlignment="1">
      <alignment horizontal="right" vertical="top" wrapText="1"/>
    </xf>
    <xf numFmtId="0" fontId="4" fillId="0" borderId="0" xfId="6" applyFont="1" applyFill="1" applyAlignment="1">
      <alignment horizontal="left" vertical="top" wrapText="1"/>
    </xf>
    <xf numFmtId="170" fontId="4" fillId="0" borderId="0" xfId="6" applyNumberFormat="1" applyFont="1" applyFill="1" applyAlignment="1">
      <alignment horizontal="right" vertical="top" wrapText="1"/>
    </xf>
    <xf numFmtId="0" fontId="3" fillId="0" borderId="0" xfId="6" applyFont="1" applyFill="1" applyAlignment="1">
      <alignment horizontal="left" vertical="center" wrapText="1"/>
    </xf>
    <xf numFmtId="0" fontId="3" fillId="0" borderId="0" xfId="6" applyFont="1" applyFill="1" applyAlignment="1">
      <alignment vertical="center"/>
    </xf>
    <xf numFmtId="0" fontId="3" fillId="0" borderId="1" xfId="6" applyFont="1" applyFill="1" applyBorder="1" applyAlignment="1">
      <alignment horizontal="left" vertical="top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1" xfId="6" applyFont="1" applyFill="1" applyBorder="1"/>
    <xf numFmtId="165" fontId="3" fillId="0" borderId="0" xfId="6" applyNumberFormat="1" applyFont="1" applyFill="1" applyAlignment="1">
      <alignment horizontal="right" vertical="top" wrapText="1"/>
    </xf>
    <xf numFmtId="168" fontId="3" fillId="0" borderId="0" xfId="6" applyNumberFormat="1" applyFont="1" applyFill="1" applyAlignment="1">
      <alignment horizontal="right" vertical="top" wrapText="1"/>
    </xf>
    <xf numFmtId="0" fontId="3" fillId="0" borderId="0" xfId="6" applyFont="1" applyFill="1" applyAlignment="1">
      <alignment vertical="center" wrapText="1"/>
    </xf>
    <xf numFmtId="0" fontId="4" fillId="0" borderId="0" xfId="4" applyFont="1" applyFill="1" applyAlignment="1">
      <alignment horizontal="left" vertical="top" wrapText="1"/>
    </xf>
    <xf numFmtId="49" fontId="3" fillId="0" borderId="0" xfId="6" applyNumberFormat="1" applyFont="1" applyFill="1" applyAlignment="1">
      <alignment horizontal="right" vertical="top" wrapText="1"/>
    </xf>
    <xf numFmtId="177" fontId="4" fillId="0" borderId="0" xfId="5" applyNumberFormat="1" applyFont="1" applyFill="1" applyAlignment="1">
      <alignment horizontal="right" vertical="top" wrapText="1"/>
    </xf>
    <xf numFmtId="0" fontId="3" fillId="0" borderId="0" xfId="4" applyFont="1" applyFill="1" applyAlignment="1">
      <alignment horizontal="left" vertical="center" wrapText="1"/>
    </xf>
    <xf numFmtId="0" fontId="5" fillId="0" borderId="0" xfId="6" applyFont="1" applyFill="1" applyAlignment="1">
      <alignment horizontal="right" vertical="top" wrapText="1"/>
    </xf>
    <xf numFmtId="0" fontId="5" fillId="0" borderId="0" xfId="6" applyFont="1" applyFill="1" applyAlignment="1">
      <alignment horizontal="left" vertical="top" wrapText="1"/>
    </xf>
    <xf numFmtId="1" fontId="6" fillId="0" borderId="0" xfId="6" applyNumberFormat="1" applyFont="1" applyFill="1" applyAlignment="1">
      <alignment horizontal="right"/>
    </xf>
    <xf numFmtId="170" fontId="5" fillId="0" borderId="0" xfId="6" applyNumberFormat="1" applyFont="1" applyFill="1" applyAlignment="1">
      <alignment horizontal="right" vertical="top" wrapText="1"/>
    </xf>
    <xf numFmtId="167" fontId="6" fillId="0" borderId="0" xfId="6" applyNumberFormat="1" applyFont="1" applyFill="1" applyAlignment="1">
      <alignment horizontal="right" vertical="top" wrapText="1"/>
    </xf>
    <xf numFmtId="0" fontId="6" fillId="0" borderId="0" xfId="6" applyFont="1" applyFill="1" applyAlignment="1">
      <alignment horizontal="right" vertical="top" wrapText="1"/>
    </xf>
    <xf numFmtId="0" fontId="6" fillId="0" borderId="0" xfId="6" applyFont="1" applyFill="1" applyAlignment="1">
      <alignment vertical="center" wrapText="1"/>
    </xf>
    <xf numFmtId="165" fontId="6" fillId="0" borderId="0" xfId="6" applyNumberFormat="1" applyFont="1" applyFill="1" applyAlignment="1">
      <alignment horizontal="right" vertical="top" wrapText="1"/>
    </xf>
    <xf numFmtId="172" fontId="5" fillId="0" borderId="0" xfId="6" applyNumberFormat="1" applyFont="1" applyFill="1" applyAlignment="1">
      <alignment horizontal="right" vertical="top" wrapText="1"/>
    </xf>
    <xf numFmtId="1" fontId="6" fillId="0" borderId="0" xfId="6" applyNumberFormat="1" applyFont="1" applyFill="1"/>
    <xf numFmtId="0" fontId="5" fillId="0" borderId="0" xfId="6" applyFont="1" applyFill="1" applyAlignment="1">
      <alignment vertical="top" wrapText="1"/>
    </xf>
    <xf numFmtId="168" fontId="6" fillId="0" borderId="0" xfId="6" applyNumberFormat="1" applyFont="1" applyFill="1" applyAlignment="1">
      <alignment horizontal="right" vertical="top" wrapText="1"/>
    </xf>
    <xf numFmtId="174" fontId="5" fillId="0" borderId="0" xfId="6" applyNumberFormat="1" applyFont="1" applyFill="1" applyAlignment="1">
      <alignment horizontal="right" vertical="top" wrapText="1"/>
    </xf>
    <xf numFmtId="167" fontId="6" fillId="0" borderId="0" xfId="6" applyNumberFormat="1" applyFont="1" applyFill="1" applyAlignment="1">
      <alignment horizontal="left" vertical="top" wrapText="1"/>
    </xf>
    <xf numFmtId="167" fontId="6" fillId="0" borderId="1" xfId="6" applyNumberFormat="1" applyFont="1" applyFill="1" applyBorder="1" applyAlignment="1">
      <alignment horizontal="right" vertical="top" wrapText="1"/>
    </xf>
    <xf numFmtId="0" fontId="6" fillId="0" borderId="1" xfId="6" applyFont="1" applyFill="1" applyBorder="1" applyAlignment="1">
      <alignment horizontal="left" vertical="top" wrapText="1"/>
    </xf>
    <xf numFmtId="0" fontId="3" fillId="0" borderId="0" xfId="7" applyFont="1" applyFill="1" applyAlignment="1">
      <alignment horizontal="left" vertical="top" wrapText="1"/>
    </xf>
    <xf numFmtId="0" fontId="6" fillId="0" borderId="0" xfId="7" applyFont="1" applyFill="1" applyAlignment="1">
      <alignment horizontal="right" vertical="top" wrapText="1"/>
    </xf>
    <xf numFmtId="0" fontId="6" fillId="0" borderId="0" xfId="11" applyFont="1" applyFill="1" applyAlignment="1">
      <alignment horizontal="center" vertical="top" wrapText="1"/>
    </xf>
    <xf numFmtId="49" fontId="6" fillId="0" borderId="0" xfId="11" applyNumberFormat="1" applyFont="1" applyFill="1" applyAlignment="1">
      <alignment horizontal="right" vertical="top" wrapText="1"/>
    </xf>
    <xf numFmtId="0" fontId="6" fillId="0" borderId="0" xfId="11" applyFont="1" applyFill="1" applyAlignment="1">
      <alignment horizontal="left" vertical="top" wrapText="1"/>
    </xf>
    <xf numFmtId="49" fontId="5" fillId="0" borderId="0" xfId="11" applyNumberFormat="1" applyFont="1" applyFill="1" applyAlignment="1">
      <alignment horizontal="right" vertical="top" wrapText="1"/>
    </xf>
    <xf numFmtId="0" fontId="5" fillId="0" borderId="0" xfId="11" applyFont="1" applyFill="1" applyAlignment="1">
      <alignment horizontal="left" vertical="top" wrapText="1"/>
    </xf>
    <xf numFmtId="0" fontId="3" fillId="0" borderId="0" xfId="11" applyFont="1" applyFill="1" applyAlignment="1">
      <alignment horizontal="left" vertical="top" wrapText="1"/>
    </xf>
    <xf numFmtId="176" fontId="4" fillId="0" borderId="0" xfId="6" applyNumberFormat="1" applyFont="1" applyFill="1" applyAlignment="1">
      <alignment horizontal="right" vertical="top" wrapText="1"/>
    </xf>
    <xf numFmtId="0" fontId="3" fillId="0" borderId="1" xfId="6" applyFont="1" applyFill="1" applyBorder="1" applyAlignment="1">
      <alignment horizontal="right" vertical="top" wrapText="1"/>
    </xf>
    <xf numFmtId="1" fontId="3" fillId="0" borderId="3" xfId="6" applyNumberFormat="1" applyFont="1" applyFill="1" applyBorder="1" applyAlignment="1">
      <alignment horizontal="right"/>
    </xf>
    <xf numFmtId="0" fontId="3" fillId="0" borderId="0" xfId="6" applyFont="1" applyFill="1" applyAlignment="1">
      <alignment horizontal="center" vertical="top" wrapText="1"/>
    </xf>
    <xf numFmtId="0" fontId="3" fillId="0" borderId="0" xfId="6" applyFont="1" applyFill="1" applyAlignment="1">
      <alignment horizontal="center"/>
    </xf>
    <xf numFmtId="166" fontId="4" fillId="0" borderId="0" xfId="6" applyNumberFormat="1" applyFont="1" applyFill="1" applyAlignment="1">
      <alignment horizontal="right" vertical="top" wrapText="1"/>
    </xf>
    <xf numFmtId="173" fontId="3" fillId="0" borderId="0" xfId="6" applyNumberFormat="1" applyFont="1" applyFill="1" applyAlignment="1">
      <alignment horizontal="right" vertical="top" wrapText="1"/>
    </xf>
    <xf numFmtId="1" fontId="3" fillId="0" borderId="0" xfId="6" applyNumberFormat="1" applyFont="1" applyFill="1"/>
    <xf numFmtId="171" fontId="4" fillId="0" borderId="0" xfId="6" applyNumberFormat="1" applyFont="1" applyFill="1" applyAlignment="1">
      <alignment horizontal="right" vertical="top" wrapText="1"/>
    </xf>
    <xf numFmtId="0" fontId="3" fillId="0" borderId="0" xfId="11" applyFont="1" applyFill="1" applyAlignment="1">
      <alignment horizontal="right" vertical="top" wrapText="1"/>
    </xf>
    <xf numFmtId="49" fontId="3" fillId="0" borderId="0" xfId="11" applyNumberFormat="1" applyFont="1" applyFill="1" applyAlignment="1">
      <alignment horizontal="right" vertical="top" wrapText="1"/>
    </xf>
    <xf numFmtId="0" fontId="3" fillId="0" borderId="0" xfId="11" applyFont="1" applyFill="1" applyAlignment="1">
      <alignment horizontal="left" vertical="center" wrapText="1"/>
    </xf>
    <xf numFmtId="172" fontId="4" fillId="0" borderId="0" xfId="6" applyNumberFormat="1" applyFont="1" applyFill="1" applyAlignment="1">
      <alignment horizontal="right" vertical="top" wrapText="1"/>
    </xf>
    <xf numFmtId="0" fontId="3" fillId="0" borderId="0" xfId="6" applyFont="1" applyFill="1" applyAlignment="1">
      <alignment vertical="top" wrapText="1"/>
    </xf>
    <xf numFmtId="0" fontId="6" fillId="0" borderId="0" xfId="6" applyFont="1" applyFill="1"/>
    <xf numFmtId="0" fontId="3" fillId="0" borderId="0" xfId="2" applyFont="1" applyFill="1" applyAlignment="1">
      <alignment horizontal="left" vertical="top" wrapText="1"/>
    </xf>
    <xf numFmtId="0" fontId="4" fillId="0" borderId="1" xfId="6" applyFont="1" applyFill="1" applyBorder="1" applyAlignment="1">
      <alignment horizontal="right" vertical="top" wrapText="1"/>
    </xf>
    <xf numFmtId="0" fontId="4" fillId="0" borderId="1" xfId="6" applyFont="1" applyFill="1" applyBorder="1" applyAlignment="1">
      <alignment horizontal="left" vertical="top" wrapText="1"/>
    </xf>
    <xf numFmtId="0" fontId="3" fillId="0" borderId="2" xfId="6" applyFont="1" applyFill="1" applyBorder="1" applyAlignment="1">
      <alignment horizontal="left" vertical="top" wrapText="1"/>
    </xf>
    <xf numFmtId="0" fontId="4" fillId="0" borderId="2" xfId="6" applyFont="1" applyFill="1" applyBorder="1" applyAlignment="1">
      <alignment horizontal="right" vertical="top" wrapText="1"/>
    </xf>
    <xf numFmtId="0" fontId="4" fillId="0" borderId="2" xfId="6" applyFont="1" applyFill="1" applyBorder="1" applyAlignment="1">
      <alignment horizontal="left" vertical="top" wrapText="1"/>
    </xf>
    <xf numFmtId="0" fontId="5" fillId="0" borderId="2" xfId="6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left" vertical="top" wrapText="1"/>
    </xf>
    <xf numFmtId="0" fontId="3" fillId="0" borderId="2" xfId="6" applyFont="1" applyFill="1" applyBorder="1" applyAlignment="1">
      <alignment horizontal="right" wrapText="1"/>
    </xf>
    <xf numFmtId="1" fontId="3" fillId="0" borderId="0" xfId="6" applyNumberFormat="1" applyFont="1" applyFill="1" applyAlignment="1">
      <alignment horizontal="right" wrapText="1"/>
    </xf>
    <xf numFmtId="0" fontId="3" fillId="0" borderId="0" xfId="7" applyFont="1" applyFill="1" applyAlignment="1">
      <alignment horizontal="right" vertical="top" wrapText="1"/>
    </xf>
    <xf numFmtId="0" fontId="4" fillId="0" borderId="0" xfId="7" applyFont="1" applyFill="1" applyAlignment="1">
      <alignment horizontal="left" vertical="top" wrapText="1"/>
    </xf>
    <xf numFmtId="1" fontId="3" fillId="0" borderId="0" xfId="7" applyNumberFormat="1" applyFont="1" applyFill="1" applyAlignment="1">
      <alignment horizontal="right"/>
    </xf>
    <xf numFmtId="0" fontId="4" fillId="0" borderId="0" xfId="7" applyFont="1" applyFill="1" applyAlignment="1">
      <alignment horizontal="right" vertical="top" wrapText="1"/>
    </xf>
    <xf numFmtId="0" fontId="3" fillId="0" borderId="0" xfId="7" applyFont="1" applyFill="1" applyAlignment="1">
      <alignment horizontal="left" vertical="top"/>
    </xf>
    <xf numFmtId="0" fontId="3" fillId="0" borderId="0" xfId="7" applyFont="1" applyFill="1" applyAlignment="1">
      <alignment horizontal="right"/>
    </xf>
    <xf numFmtId="0" fontId="3" fillId="0" borderId="0" xfId="7" applyFont="1" applyFill="1" applyAlignment="1">
      <alignment horizontal="left"/>
    </xf>
    <xf numFmtId="0" fontId="3" fillId="0" borderId="1" xfId="7" applyFont="1" applyFill="1" applyBorder="1" applyAlignment="1">
      <alignment horizontal="right"/>
    </xf>
    <xf numFmtId="0" fontId="3" fillId="0" borderId="2" xfId="7" applyFont="1" applyFill="1" applyBorder="1" applyAlignment="1">
      <alignment horizontal="right"/>
    </xf>
    <xf numFmtId="0" fontId="5" fillId="0" borderId="0" xfId="7" applyFont="1" applyFill="1" applyAlignment="1">
      <alignment horizontal="right" vertical="top" wrapText="1"/>
    </xf>
    <xf numFmtId="0" fontId="5" fillId="0" borderId="0" xfId="7" applyFont="1" applyFill="1" applyAlignment="1">
      <alignment horizontal="left" vertical="top" wrapText="1"/>
    </xf>
    <xf numFmtId="1" fontId="6" fillId="0" borderId="0" xfId="7" applyNumberFormat="1" applyFont="1" applyFill="1" applyAlignment="1">
      <alignment horizontal="right"/>
    </xf>
    <xf numFmtId="171" fontId="5" fillId="0" borderId="0" xfId="6" applyNumberFormat="1" applyFont="1" applyFill="1" applyAlignment="1">
      <alignment horizontal="right" vertical="top" wrapText="1"/>
    </xf>
    <xf numFmtId="0" fontId="6" fillId="0" borderId="0" xfId="7" applyFont="1" applyFill="1" applyAlignment="1">
      <alignment horizontal="left" vertical="top"/>
    </xf>
    <xf numFmtId="0" fontId="6" fillId="0" borderId="1" xfId="7" applyFont="1" applyFill="1" applyBorder="1" applyAlignment="1">
      <alignment horizontal="right" wrapText="1"/>
    </xf>
    <xf numFmtId="0" fontId="6" fillId="0" borderId="2" xfId="7" applyFont="1" applyFill="1" applyBorder="1" applyAlignment="1">
      <alignment horizontal="right" wrapText="1"/>
    </xf>
    <xf numFmtId="0" fontId="6" fillId="0" borderId="0" xfId="6" applyFont="1" applyFill="1" applyAlignment="1">
      <alignment vertical="top"/>
    </xf>
    <xf numFmtId="0" fontId="3" fillId="0" borderId="1" xfId="6" applyFont="1" applyFill="1" applyBorder="1" applyAlignment="1">
      <alignment vertical="top"/>
    </xf>
    <xf numFmtId="1" fontId="6" fillId="0" borderId="0" xfId="6" applyNumberFormat="1" applyFont="1" applyFill="1" applyAlignment="1">
      <alignment horizontal="right" vertical="top" wrapText="1"/>
    </xf>
    <xf numFmtId="0" fontId="3" fillId="0" borderId="1" xfId="7" applyFont="1" applyFill="1" applyBorder="1" applyAlignment="1">
      <alignment horizontal="left" vertical="top" wrapText="1"/>
    </xf>
    <xf numFmtId="0" fontId="5" fillId="0" borderId="0" xfId="10" applyNumberFormat="1" applyFont="1" applyFill="1" applyAlignment="1">
      <alignment horizontal="left" vertical="top" wrapText="1"/>
    </xf>
    <xf numFmtId="0" fontId="6" fillId="0" borderId="0" xfId="10" applyNumberFormat="1" applyFont="1" applyFill="1" applyAlignment="1">
      <alignment horizontal="left" vertical="top" wrapText="1"/>
    </xf>
    <xf numFmtId="1" fontId="6" fillId="0" borderId="0" xfId="7" applyNumberFormat="1" applyFont="1" applyFill="1" applyAlignment="1">
      <alignment horizontal="right" vertical="top" wrapText="1"/>
    </xf>
    <xf numFmtId="1" fontId="6" fillId="0" borderId="0" xfId="7" applyNumberFormat="1" applyFont="1" applyFill="1" applyAlignment="1">
      <alignment horizontal="right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65" fontId="6" fillId="0" borderId="0" xfId="7" applyNumberFormat="1" applyFont="1" applyFill="1" applyAlignment="1">
      <alignment horizontal="right" vertical="top" wrapText="1"/>
    </xf>
    <xf numFmtId="174" fontId="5" fillId="0" borderId="0" xfId="7" applyNumberFormat="1" applyFont="1" applyFill="1" applyAlignment="1">
      <alignment horizontal="right" vertical="top" wrapText="1"/>
    </xf>
    <xf numFmtId="167" fontId="6" fillId="0" borderId="0" xfId="7" applyNumberFormat="1" applyFont="1" applyFill="1" applyAlignment="1">
      <alignment horizontal="right" vertical="top" wrapText="1"/>
    </xf>
    <xf numFmtId="165" fontId="6" fillId="0" borderId="0" xfId="7" applyNumberFormat="1" applyFont="1" applyFill="1" applyAlignment="1">
      <alignment horizontal="right" vertical="top"/>
    </xf>
    <xf numFmtId="165" fontId="6" fillId="0" borderId="0" xfId="10" applyNumberFormat="1" applyFont="1" applyFill="1" applyAlignment="1">
      <alignment horizontal="right" vertical="top"/>
    </xf>
    <xf numFmtId="164" fontId="6" fillId="0" borderId="0" xfId="10" applyFont="1" applyFill="1" applyAlignment="1">
      <alignment horizontal="left"/>
    </xf>
    <xf numFmtId="164" fontId="3" fillId="0" borderId="0" xfId="10" applyFont="1" applyFill="1" applyAlignment="1">
      <alignment horizontal="left" vertical="top"/>
    </xf>
    <xf numFmtId="165" fontId="6" fillId="0" borderId="0" xfId="10" applyNumberFormat="1" applyFont="1" applyFill="1" applyAlignment="1">
      <alignment horizontal="right"/>
    </xf>
    <xf numFmtId="175" fontId="5" fillId="0" borderId="0" xfId="10" applyNumberFormat="1" applyFont="1" applyFill="1" applyAlignment="1">
      <alignment horizontal="right" vertical="top"/>
    </xf>
    <xf numFmtId="164" fontId="5" fillId="0" borderId="0" xfId="10" applyFont="1" applyFill="1" applyAlignment="1">
      <alignment horizontal="left"/>
    </xf>
    <xf numFmtId="0" fontId="3" fillId="0" borderId="0" xfId="7" applyFont="1" applyFill="1" applyAlignment="1">
      <alignment horizontal="center" vertical="top" wrapText="1"/>
    </xf>
    <xf numFmtId="0" fontId="6" fillId="0" borderId="0" xfId="11" applyFont="1" applyFill="1" applyAlignment="1">
      <alignment vertical="top" wrapText="1"/>
    </xf>
    <xf numFmtId="164" fontId="6" fillId="0" borderId="0" xfId="10" applyFont="1" applyFill="1" applyAlignment="1">
      <alignment vertical="top" wrapText="1"/>
    </xf>
    <xf numFmtId="164" fontId="6" fillId="0" borderId="0" xfId="10" applyFont="1" applyFill="1" applyAlignment="1">
      <alignment horizontal="left" vertical="top"/>
    </xf>
    <xf numFmtId="0" fontId="3" fillId="0" borderId="0" xfId="8" applyFont="1" applyFill="1" applyAlignment="1">
      <alignment horizontal="left" vertical="top" wrapText="1"/>
    </xf>
    <xf numFmtId="0" fontId="4" fillId="0" borderId="0" xfId="8" applyFont="1" applyFill="1" applyAlignment="1">
      <alignment horizontal="right" vertical="top" wrapText="1"/>
    </xf>
    <xf numFmtId="0" fontId="4" fillId="0" borderId="0" xfId="8" applyFont="1" applyFill="1" applyAlignment="1">
      <alignment horizontal="left" vertical="top" wrapText="1"/>
    </xf>
    <xf numFmtId="1" fontId="3" fillId="0" borderId="0" xfId="8" applyNumberFormat="1" applyFont="1" applyFill="1" applyAlignment="1">
      <alignment horizontal="right"/>
    </xf>
    <xf numFmtId="171" fontId="4" fillId="0" borderId="0" xfId="7" applyNumberFormat="1" applyFont="1" applyFill="1" applyAlignment="1">
      <alignment horizontal="right" vertical="top" wrapText="1"/>
    </xf>
    <xf numFmtId="167" fontId="3" fillId="0" borderId="0" xfId="7" applyNumberFormat="1" applyFont="1" applyFill="1" applyAlignment="1">
      <alignment horizontal="right" vertical="top" wrapText="1"/>
    </xf>
    <xf numFmtId="0" fontId="3" fillId="0" borderId="2" xfId="8" applyFont="1" applyFill="1" applyBorder="1" applyAlignment="1">
      <alignment horizontal="right" wrapText="1"/>
    </xf>
    <xf numFmtId="0" fontId="3" fillId="0" borderId="1" xfId="8" applyFont="1" applyFill="1" applyBorder="1" applyAlignment="1">
      <alignment horizontal="right" wrapText="1"/>
    </xf>
    <xf numFmtId="0" fontId="3" fillId="0" borderId="1" xfId="8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right" vertical="top" wrapText="1"/>
    </xf>
    <xf numFmtId="0" fontId="4" fillId="0" borderId="1" xfId="8" applyFont="1" applyFill="1" applyBorder="1" applyAlignment="1">
      <alignment horizontal="left" vertical="top" wrapText="1"/>
    </xf>
    <xf numFmtId="0" fontId="4" fillId="0" borderId="0" xfId="8" applyFont="1" applyFill="1" applyAlignment="1">
      <alignment horizontal="left"/>
    </xf>
    <xf numFmtId="0" fontId="3" fillId="0" borderId="0" xfId="8" applyFont="1" applyFill="1" applyAlignment="1">
      <alignment horizontal="right" wrapText="1"/>
    </xf>
    <xf numFmtId="0" fontId="3" fillId="0" borderId="0" xfId="8" applyFont="1" applyFill="1" applyAlignment="1">
      <alignment horizontal="right"/>
    </xf>
    <xf numFmtId="0" fontId="3" fillId="0" borderId="0" xfId="7" applyFont="1" applyFill="1" applyBorder="1" applyAlignment="1">
      <alignment horizontal="right"/>
    </xf>
    <xf numFmtId="0" fontId="3" fillId="0" borderId="0" xfId="8" applyFont="1" applyFill="1" applyAlignment="1">
      <alignment horizontal="right" vertical="top" wrapText="1"/>
    </xf>
    <xf numFmtId="0" fontId="3" fillId="0" borderId="0" xfId="2" applyFont="1" applyFill="1" applyAlignment="1">
      <alignment horizontal="left"/>
    </xf>
    <xf numFmtId="0" fontId="5" fillId="0" borderId="0" xfId="6" applyFont="1" applyFill="1" applyAlignment="1">
      <alignment horizontal="right"/>
    </xf>
    <xf numFmtId="1" fontId="5" fillId="0" borderId="0" xfId="6" applyNumberFormat="1" applyFont="1" applyFill="1" applyAlignment="1">
      <alignment horizontal="center"/>
    </xf>
    <xf numFmtId="1" fontId="4" fillId="0" borderId="0" xfId="6" applyNumberFormat="1" applyFont="1" applyFill="1" applyAlignment="1">
      <alignment horizontal="center"/>
    </xf>
    <xf numFmtId="168" fontId="3" fillId="0" borderId="1" xfId="6" applyNumberFormat="1" applyFont="1" applyFill="1" applyBorder="1" applyAlignment="1">
      <alignment horizontal="right" vertical="top" wrapText="1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0" xfId="11" applyFont="1" applyFill="1" applyAlignment="1">
      <alignment horizontal="right" vertical="top" wrapText="1"/>
    </xf>
    <xf numFmtId="176" fontId="3" fillId="0" borderId="0" xfId="6" applyNumberFormat="1" applyFont="1" applyFill="1" applyAlignment="1">
      <alignment horizontal="right" vertical="top" wrapText="1"/>
    </xf>
    <xf numFmtId="176" fontId="3" fillId="0" borderId="0" xfId="11" applyNumberFormat="1" applyFont="1" applyFill="1" applyAlignment="1">
      <alignment horizontal="right" vertical="top" wrapText="1"/>
    </xf>
    <xf numFmtId="170" fontId="3" fillId="0" borderId="0" xfId="6" applyNumberFormat="1" applyFont="1" applyFill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7" applyFont="1" applyFill="1" applyAlignment="1">
      <alignment horizontal="right" vertical="top"/>
    </xf>
    <xf numFmtId="0" fontId="3" fillId="0" borderId="2" xfId="1" applyNumberFormat="1" applyFont="1" applyFill="1" applyBorder="1" applyAlignment="1">
      <alignment horizontal="right" wrapText="1"/>
    </xf>
    <xf numFmtId="0" fontId="6" fillId="0" borderId="0" xfId="7" applyFont="1" applyFill="1" applyAlignment="1">
      <alignment horizontal="right" vertical="top"/>
    </xf>
    <xf numFmtId="0" fontId="6" fillId="0" borderId="1" xfId="1" applyNumberFormat="1" applyFont="1" applyFill="1" applyBorder="1" applyAlignment="1">
      <alignment horizontal="right" wrapText="1"/>
    </xf>
    <xf numFmtId="0" fontId="6" fillId="0" borderId="2" xfId="1" applyNumberFormat="1" applyFont="1" applyFill="1" applyBorder="1" applyAlignment="1">
      <alignment horizontal="right" wrapText="1"/>
    </xf>
    <xf numFmtId="168" fontId="6" fillId="0" borderId="0" xfId="6" applyNumberFormat="1" applyFont="1" applyFill="1" applyAlignment="1">
      <alignment horizontal="right" vertical="top"/>
    </xf>
    <xf numFmtId="168" fontId="6" fillId="0" borderId="0" xfId="7" applyNumberFormat="1" applyFont="1" applyFill="1" applyAlignment="1">
      <alignment horizontal="right" vertical="top"/>
    </xf>
    <xf numFmtId="169" fontId="6" fillId="0" borderId="0" xfId="10" applyNumberFormat="1" applyFont="1" applyFill="1" applyAlignment="1">
      <alignment horizontal="right" vertical="top"/>
    </xf>
    <xf numFmtId="168" fontId="6" fillId="0" borderId="0" xfId="11" applyNumberFormat="1" applyFont="1" applyFill="1" applyAlignment="1">
      <alignment horizontal="right" vertical="top" wrapText="1"/>
    </xf>
    <xf numFmtId="168" fontId="3" fillId="0" borderId="0" xfId="8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0" xfId="6" applyNumberFormat="1" applyFont="1" applyFill="1" applyAlignment="1">
      <alignment horizontal="right"/>
    </xf>
    <xf numFmtId="0" fontId="4" fillId="0" borderId="0" xfId="6" applyFont="1" applyFill="1"/>
    <xf numFmtId="1" fontId="4" fillId="0" borderId="0" xfId="3" applyNumberFormat="1" applyFont="1" applyFill="1"/>
    <xf numFmtId="1" fontId="4" fillId="0" borderId="0" xfId="3" applyNumberFormat="1" applyFont="1" applyFill="1" applyAlignment="1">
      <alignment horizontal="right"/>
    </xf>
    <xf numFmtId="0" fontId="4" fillId="0" borderId="0" xfId="8" applyFont="1" applyFill="1" applyAlignment="1">
      <alignment horizontal="right"/>
    </xf>
    <xf numFmtId="0" fontId="6" fillId="0" borderId="1" xfId="7" applyFont="1" applyFill="1" applyBorder="1" applyAlignment="1">
      <alignment horizontal="right"/>
    </xf>
    <xf numFmtId="0" fontId="6" fillId="0" borderId="1" xfId="7" applyFont="1" applyFill="1" applyBorder="1" applyAlignment="1">
      <alignment horizontal="right" vertical="top"/>
    </xf>
    <xf numFmtId="0" fontId="3" fillId="0" borderId="0" xfId="6" applyFont="1" applyFill="1" applyBorder="1" applyAlignment="1">
      <alignment horizontal="left" vertical="top" wrapText="1"/>
    </xf>
    <xf numFmtId="168" fontId="3" fillId="0" borderId="0" xfId="6" applyNumberFormat="1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6" applyFont="1" applyFill="1" applyBorder="1"/>
    <xf numFmtId="0" fontId="3" fillId="0" borderId="3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/>
    </xf>
    <xf numFmtId="0" fontId="3" fillId="0" borderId="3" xfId="8" applyNumberFormat="1" applyFont="1" applyFill="1" applyBorder="1" applyAlignment="1" applyProtection="1">
      <alignment horizontal="right"/>
    </xf>
    <xf numFmtId="0" fontId="3" fillId="0" borderId="3" xfId="8" applyNumberFormat="1" applyFont="1" applyFill="1" applyBorder="1" applyAlignment="1" applyProtection="1">
      <alignment horizontal="right" vertical="top" wrapText="1"/>
    </xf>
    <xf numFmtId="0" fontId="3" fillId="0" borderId="0" xfId="9" applyFont="1" applyFill="1" applyProtection="1"/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/>
    <xf numFmtId="0" fontId="1" fillId="0" borderId="0" xfId="0" applyFont="1" applyFill="1" applyAlignment="1"/>
    <xf numFmtId="0" fontId="3" fillId="0" borderId="0" xfId="8" applyNumberFormat="1" applyFont="1" applyFill="1" applyBorder="1" applyAlignment="1" applyProtection="1">
      <alignment horizontal="right" vertical="center"/>
    </xf>
    <xf numFmtId="0" fontId="3" fillId="0" borderId="0" xfId="9" applyFont="1" applyFill="1" applyBorder="1" applyProtection="1"/>
    <xf numFmtId="0" fontId="3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/>
    </xf>
    <xf numFmtId="0" fontId="3" fillId="0" borderId="1" xfId="8" applyNumberFormat="1" applyFont="1" applyFill="1" applyBorder="1" applyAlignment="1" applyProtection="1">
      <alignment horizontal="right"/>
    </xf>
    <xf numFmtId="0" fontId="3" fillId="0" borderId="1" xfId="8" applyNumberFormat="1" applyFont="1" applyFill="1" applyBorder="1" applyAlignment="1" applyProtection="1">
      <alignment horizontal="right" vertical="center" wrapText="1"/>
    </xf>
    <xf numFmtId="0" fontId="5" fillId="0" borderId="0" xfId="6" applyFont="1" applyFill="1" applyBorder="1" applyAlignment="1">
      <alignment horizontal="left" vertical="top" wrapText="1"/>
    </xf>
    <xf numFmtId="168" fontId="6" fillId="0" borderId="0" xfId="6" applyNumberFormat="1" applyFont="1" applyFill="1" applyBorder="1" applyAlignment="1">
      <alignment horizontal="right" vertical="top" wrapText="1"/>
    </xf>
    <xf numFmtId="0" fontId="6" fillId="0" borderId="0" xfId="6" applyFont="1" applyFill="1" applyBorder="1" applyAlignment="1">
      <alignment vertical="top" wrapText="1"/>
    </xf>
    <xf numFmtId="0" fontId="6" fillId="0" borderId="0" xfId="6" applyFont="1" applyFill="1" applyBorder="1" applyAlignment="1">
      <alignment horizontal="right" vertical="top" wrapText="1"/>
    </xf>
    <xf numFmtId="1" fontId="6" fillId="0" borderId="0" xfId="6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horizontal="right"/>
    </xf>
    <xf numFmtId="173" fontId="3" fillId="0" borderId="0" xfId="6" applyNumberFormat="1" applyFont="1" applyFill="1" applyBorder="1" applyAlignment="1">
      <alignment horizontal="right" vertical="top" wrapText="1"/>
    </xf>
    <xf numFmtId="1" fontId="3" fillId="0" borderId="0" xfId="6" applyNumberFormat="1" applyFont="1" applyFill="1" applyBorder="1" applyAlignment="1">
      <alignment horizontal="right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7" applyFont="1" applyFill="1" applyBorder="1" applyAlignment="1">
      <alignment horizontal="left" vertical="top" wrapText="1"/>
    </xf>
    <xf numFmtId="171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vertical="top" wrapText="1"/>
    </xf>
    <xf numFmtId="1" fontId="6" fillId="0" borderId="0" xfId="7" applyNumberFormat="1" applyFont="1" applyFill="1" applyBorder="1" applyAlignment="1">
      <alignment horizontal="right"/>
    </xf>
    <xf numFmtId="0" fontId="6" fillId="0" borderId="1" xfId="7" applyFont="1" applyFill="1" applyBorder="1" applyAlignment="1">
      <alignment horizontal="left" vertical="top" wrapText="1"/>
    </xf>
    <xf numFmtId="174" fontId="5" fillId="0" borderId="0" xfId="7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>
      <alignment horizontal="left" vertical="top" wrapText="1"/>
    </xf>
    <xf numFmtId="165" fontId="6" fillId="0" borderId="1" xfId="7" applyNumberFormat="1" applyFont="1" applyFill="1" applyBorder="1" applyAlignment="1">
      <alignment horizontal="right" vertical="top" wrapText="1"/>
    </xf>
    <xf numFmtId="167" fontId="6" fillId="0" borderId="0" xfId="6" applyNumberFormat="1" applyFont="1" applyFill="1" applyBorder="1" applyAlignment="1">
      <alignment horizontal="right" vertical="top" wrapText="1"/>
    </xf>
    <xf numFmtId="0" fontId="6" fillId="0" borderId="0" xfId="6" applyFont="1" applyFill="1" applyBorder="1" applyAlignment="1">
      <alignment horizontal="left" vertical="top" wrapText="1"/>
    </xf>
    <xf numFmtId="170" fontId="5" fillId="0" borderId="1" xfId="6" applyNumberFormat="1" applyFont="1" applyFill="1" applyBorder="1" applyAlignment="1">
      <alignment horizontal="right" vertical="top" wrapText="1"/>
    </xf>
    <xf numFmtId="0" fontId="5" fillId="0" borderId="1" xfId="6" applyFont="1" applyFill="1" applyBorder="1" applyAlignment="1">
      <alignment horizontal="left" vertical="top" wrapText="1"/>
    </xf>
    <xf numFmtId="174" fontId="5" fillId="0" borderId="1" xfId="6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>
      <alignment horizontal="right" vertical="top" wrapText="1"/>
    </xf>
    <xf numFmtId="0" fontId="3" fillId="0" borderId="0" xfId="9" applyFont="1" applyFill="1" applyBorder="1"/>
    <xf numFmtId="0" fontId="3" fillId="0" borderId="1" xfId="6" applyFont="1" applyFill="1" applyBorder="1" applyAlignment="1">
      <alignment horizontal="center" vertical="top" wrapText="1"/>
    </xf>
    <xf numFmtId="173" fontId="3" fillId="0" borderId="1" xfId="6" applyNumberFormat="1" applyFont="1" applyFill="1" applyBorder="1" applyAlignment="1">
      <alignment horizontal="right" vertical="top" wrapText="1"/>
    </xf>
    <xf numFmtId="176" fontId="4" fillId="0" borderId="0" xfId="6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>
      <alignment horizontal="left" vertical="top" wrapText="1"/>
    </xf>
    <xf numFmtId="165" fontId="3" fillId="0" borderId="0" xfId="6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>
      <alignment horizontal="right" vertical="top" wrapText="1"/>
    </xf>
    <xf numFmtId="171" fontId="4" fillId="0" borderId="0" xfId="6" applyNumberFormat="1" applyFont="1" applyFill="1" applyBorder="1" applyAlignment="1">
      <alignment horizontal="right" vertical="top" wrapText="1"/>
    </xf>
    <xf numFmtId="0" fontId="4" fillId="0" borderId="0" xfId="7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1" fontId="6" fillId="0" borderId="0" xfId="7" applyNumberFormat="1" applyFont="1" applyFill="1" applyBorder="1" applyAlignment="1">
      <alignment horizontal="right" vertical="top" wrapText="1"/>
    </xf>
    <xf numFmtId="0" fontId="6" fillId="0" borderId="0" xfId="7" applyFont="1" applyFill="1" applyBorder="1" applyAlignment="1">
      <alignment horizontal="left" vertical="top" wrapText="1"/>
    </xf>
    <xf numFmtId="171" fontId="5" fillId="0" borderId="1" xfId="6" applyNumberFormat="1" applyFont="1" applyFill="1" applyBorder="1" applyAlignment="1">
      <alignment horizontal="right" vertical="top" wrapText="1"/>
    </xf>
    <xf numFmtId="0" fontId="5" fillId="0" borderId="1" xfId="7" applyFont="1" applyFill="1" applyBorder="1" applyAlignment="1">
      <alignment horizontal="left" vertical="top" wrapText="1"/>
    </xf>
    <xf numFmtId="165" fontId="6" fillId="0" borderId="0" xfId="7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left" vertical="top" wrapText="1"/>
    </xf>
    <xf numFmtId="167" fontId="3" fillId="0" borderId="0" xfId="7" applyNumberFormat="1" applyFont="1" applyFill="1" applyBorder="1" applyAlignment="1">
      <alignment horizontal="right" vertical="top" wrapText="1"/>
    </xf>
    <xf numFmtId="0" fontId="3" fillId="0" borderId="0" xfId="6" applyFont="1" applyFill="1" applyBorder="1" applyAlignment="1">
      <alignment vertical="top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4" fillId="0" borderId="1" xfId="8" applyFont="1" applyFill="1" applyBorder="1" applyAlignment="1">
      <alignment horizontal="left" vertical="center"/>
    </xf>
    <xf numFmtId="0" fontId="3" fillId="0" borderId="2" xfId="8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right" vertical="center" wrapText="1"/>
    </xf>
    <xf numFmtId="0" fontId="5" fillId="0" borderId="1" xfId="8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2" xfId="8" applyFont="1" applyFill="1" applyBorder="1" applyAlignment="1">
      <alignment horizontal="right" vertical="center" wrapText="1"/>
    </xf>
    <xf numFmtId="0" fontId="4" fillId="0" borderId="2" xfId="8" applyFont="1" applyFill="1" applyBorder="1" applyAlignment="1">
      <alignment horizontal="left"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0" fontId="6" fillId="0" borderId="0" xfId="7" applyFont="1" applyFill="1" applyBorder="1" applyAlignment="1">
      <alignment horizontal="right" vertical="top" wrapText="1"/>
    </xf>
    <xf numFmtId="0" fontId="4" fillId="0" borderId="0" xfId="6" applyFont="1" applyFill="1" applyAlignment="1">
      <alignment horizontal="center"/>
    </xf>
    <xf numFmtId="0" fontId="6" fillId="0" borderId="0" xfId="6" applyFont="1" applyFill="1" applyAlignment="1">
      <alignment horizontal="left" vertical="top" wrapText="1"/>
    </xf>
    <xf numFmtId="0" fontId="6" fillId="0" borderId="0" xfId="7" applyFont="1" applyFill="1" applyAlignment="1">
      <alignment horizontal="left" vertical="top" wrapText="1"/>
    </xf>
    <xf numFmtId="0" fontId="3" fillId="0" borderId="0" xfId="6" applyFont="1" applyFill="1" applyAlignment="1">
      <alignment horizontal="left" vertical="top" wrapText="1"/>
    </xf>
    <xf numFmtId="0" fontId="3" fillId="0" borderId="0" xfId="4" applyFont="1" applyFill="1" applyAlignment="1">
      <alignment horizontal="left" vertical="top" wrapText="1"/>
    </xf>
    <xf numFmtId="0" fontId="3" fillId="0" borderId="0" xfId="9" applyFont="1" applyFill="1" applyAlignment="1" applyProtection="1">
      <alignment horizontal="right" vertical="top"/>
    </xf>
    <xf numFmtId="0" fontId="3" fillId="0" borderId="0" xfId="8" applyNumberFormat="1" applyFont="1" applyFill="1" applyBorder="1" applyAlignment="1" applyProtection="1">
      <alignment horizontal="right" vertical="top" wrapText="1"/>
    </xf>
    <xf numFmtId="0" fontId="4" fillId="0" borderId="0" xfId="6" applyFont="1" applyFill="1" applyAlignment="1">
      <alignment horizontal="center"/>
    </xf>
    <xf numFmtId="0" fontId="4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left" vertical="top" wrapText="1"/>
    </xf>
    <xf numFmtId="0" fontId="6" fillId="0" borderId="0" xfId="7" applyFont="1" applyFill="1" applyAlignment="1">
      <alignment horizontal="left" vertical="top" wrapText="1"/>
    </xf>
    <xf numFmtId="0" fontId="3" fillId="0" borderId="0" xfId="6" applyFont="1" applyFill="1" applyAlignment="1">
      <alignment horizontal="left" vertical="top" wrapText="1"/>
    </xf>
    <xf numFmtId="0" fontId="3" fillId="0" borderId="0" xfId="4" applyFont="1" applyFill="1" applyAlignment="1">
      <alignment horizontal="left" vertical="top" wrapText="1"/>
    </xf>
  </cellXfs>
  <cellStyles count="12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..." xfId="5"/>
    <cellStyle name="Normal_budget for 03-04" xfId="6"/>
    <cellStyle name="Normal_budget for 03-04 2" xfId="11"/>
    <cellStyle name="Normal_BUDGET2000" xfId="7"/>
    <cellStyle name="Normal_BUDGET-2000" xfId="8"/>
    <cellStyle name="Normal_budgetDocNIC02-03" xfId="9"/>
    <cellStyle name="Normal_RECEIPT" xfId="10"/>
  </cellStyles>
  <dxfs count="0"/>
  <tableStyles count="0" defaultTableStyle="TableStyleMedium9" defaultPivotStyle="PivotStyleLight16"/>
  <colors>
    <mruColors>
      <color rgb="FFFF0066"/>
      <color rgb="FFFFCCFF"/>
      <color rgb="FFFF00FF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11852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'dem10'!$A$479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'dem10'!$B$479:$G$479</c:f>
              <c:numCache>
                <c:formatCode>General</c:formatCode>
                <c:ptCount val="6"/>
                <c:pt idx="0" formatCode="0#.###">
                  <c:v>1.117</c:v>
                </c:pt>
                <c:pt idx="1">
                  <c:v>0</c:v>
                </c:pt>
                <c:pt idx="2">
                  <c:v>1077886</c:v>
                </c:pt>
                <c:pt idx="3">
                  <c:v>1200000</c:v>
                </c:pt>
                <c:pt idx="4">
                  <c:v>1200000</c:v>
                </c:pt>
                <c:pt idx="5">
                  <c:v>1300000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44-4894-95D4-C286EEA62BF6}"/>
            </c:ext>
          </c:extLst>
        </c:ser>
        <c:ser>
          <c:idx val="1"/>
          <c:order val="1"/>
          <c:tx>
            <c:strRef>
              <c:f>'dem10'!$A$480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'dem10'!$B$480:$G$480</c:f>
              <c:numCache>
                <c:formatCode>General</c:formatCode>
                <c:ptCount val="6"/>
                <c:pt idx="0" formatCode="0#">
                  <c:v>1</c:v>
                </c:pt>
                <c:pt idx="1">
                  <c:v>0</c:v>
                </c:pt>
                <c:pt idx="2">
                  <c:v>11462887</c:v>
                </c:pt>
                <c:pt idx="3">
                  <c:v>12960000</c:v>
                </c:pt>
                <c:pt idx="4">
                  <c:v>12960000</c:v>
                </c:pt>
                <c:pt idx="5">
                  <c:v>15060000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44-4894-95D4-C286EEA62BF6}"/>
            </c:ext>
          </c:extLst>
        </c:ser>
        <c:ser>
          <c:idx val="2"/>
          <c:order val="2"/>
          <c:tx>
            <c:strRef>
              <c:f>'dem10'!$A$481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'dem10'!$B$481:$G$481</c:f>
              <c:numCache>
                <c:formatCode>General</c:formatCode>
                <c:ptCount val="6"/>
                <c:pt idx="0">
                  <c:v>2071</c:v>
                </c:pt>
                <c:pt idx="1">
                  <c:v>0</c:v>
                </c:pt>
                <c:pt idx="2">
                  <c:v>11462887</c:v>
                </c:pt>
                <c:pt idx="3">
                  <c:v>12960000</c:v>
                </c:pt>
                <c:pt idx="4">
                  <c:v>12960000</c:v>
                </c:pt>
                <c:pt idx="5">
                  <c:v>15060000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44-4894-95D4-C286EEA62BF6}"/>
            </c:ext>
          </c:extLst>
        </c:ser>
        <c:axId val="139426432"/>
        <c:axId val="139452800"/>
      </c:barChart>
      <c:catAx>
        <c:axId val="1394264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2800"/>
        <c:crosses val="autoZero"/>
        <c:auto val="1"/>
        <c:lblAlgn val="ctr"/>
        <c:lblOffset val="100"/>
        <c:tickLblSkip val="1"/>
        <c:tickMarkSkip val="1"/>
      </c:catAx>
      <c:valAx>
        <c:axId val="139452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2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25126"/>
          <c:y val="0.46837606837610962"/>
          <c:w val="5.3392658509454953E-2"/>
          <c:h val="0.104273504273520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66E-2"/>
          <c:y val="3.4257748776511852E-2"/>
          <c:w val="0.84683684794672587"/>
          <c:h val="0.46003262642740622"/>
        </c:manualLayout>
      </c:layout>
      <c:barChart>
        <c:barDir val="col"/>
        <c:grouping val="clustered"/>
        <c:ser>
          <c:idx val="0"/>
          <c:order val="0"/>
          <c:tx>
            <c:strRef>
              <c:f>'dem10'!$A$479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'dem10'!$B$479:$G$479</c:f>
              <c:numCache>
                <c:formatCode>General</c:formatCode>
                <c:ptCount val="6"/>
                <c:pt idx="0" formatCode="0#.###">
                  <c:v>1.117</c:v>
                </c:pt>
                <c:pt idx="1">
                  <c:v>0</c:v>
                </c:pt>
                <c:pt idx="2">
                  <c:v>1077886</c:v>
                </c:pt>
                <c:pt idx="3">
                  <c:v>1200000</c:v>
                </c:pt>
                <c:pt idx="4">
                  <c:v>1200000</c:v>
                </c:pt>
                <c:pt idx="5">
                  <c:v>1300000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1-4D95-ADC4-4594FFE708D8}"/>
            </c:ext>
          </c:extLst>
        </c:ser>
        <c:ser>
          <c:idx val="1"/>
          <c:order val="1"/>
          <c:tx>
            <c:strRef>
              <c:f>'dem10'!$A$480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'dem10'!$B$480:$G$480</c:f>
              <c:numCache>
                <c:formatCode>General</c:formatCode>
                <c:ptCount val="6"/>
                <c:pt idx="0" formatCode="0#">
                  <c:v>1</c:v>
                </c:pt>
                <c:pt idx="1">
                  <c:v>0</c:v>
                </c:pt>
                <c:pt idx="2">
                  <c:v>11462887</c:v>
                </c:pt>
                <c:pt idx="3">
                  <c:v>12960000</c:v>
                </c:pt>
                <c:pt idx="4">
                  <c:v>12960000</c:v>
                </c:pt>
                <c:pt idx="5">
                  <c:v>15060000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21-4D95-ADC4-4594FFE708D8}"/>
            </c:ext>
          </c:extLst>
        </c:ser>
        <c:ser>
          <c:idx val="2"/>
          <c:order val="2"/>
          <c:tx>
            <c:strRef>
              <c:f>'dem10'!$A$481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'dem10'!$B$476:$G$478</c:f>
              <c:multiLvlStrCache>
                <c:ptCount val="6"/>
                <c:lvl>
                  <c:pt idx="0">
                    <c:v>00.00.78</c:v>
                  </c:pt>
                  <c:pt idx="1">
                    <c:v>State Govt. Contribution towards Contributory Pension Fund</c:v>
                  </c:pt>
                  <c:pt idx="2">
                    <c:v>1077886</c:v>
                  </c:pt>
                  <c:pt idx="3">
                    <c:v> -   </c:v>
                  </c:pt>
                  <c:pt idx="4">
                    <c:v> -   </c:v>
                  </c:pt>
                  <c:pt idx="5">
                    <c:v> -   </c:v>
                  </c:pt>
                </c:lvl>
                <c:lvl>
                  <c:pt idx="0">
                    <c:v>00.00.04</c:v>
                  </c:pt>
                  <c:pt idx="1">
                    <c:v>Pensionary Charges</c:v>
                  </c:pt>
                  <c:pt idx="2">
                    <c:v> -   </c:v>
                  </c:pt>
                  <c:pt idx="3">
                    <c:v>1200000</c:v>
                  </c:pt>
                  <c:pt idx="4">
                    <c:v>1200000</c:v>
                  </c:pt>
                  <c:pt idx="5">
                    <c:v>1300000</c:v>
                  </c:pt>
                </c:lvl>
                <c:lvl>
                  <c:pt idx="0">
                    <c:v>01.117</c:v>
                  </c:pt>
                  <c:pt idx="1">
                    <c:v>Government Contribution for Defined Contribution Pension Scheme</c:v>
                  </c:pt>
                </c:lvl>
              </c:multiLvlStrCache>
            </c:multiLvlStrRef>
          </c:cat>
          <c:val>
            <c:numRef>
              <c:f>'dem10'!$B$481:$G$481</c:f>
              <c:numCache>
                <c:formatCode>General</c:formatCode>
                <c:ptCount val="6"/>
                <c:pt idx="0">
                  <c:v>2071</c:v>
                </c:pt>
                <c:pt idx="1">
                  <c:v>0</c:v>
                </c:pt>
                <c:pt idx="2">
                  <c:v>11462887</c:v>
                </c:pt>
                <c:pt idx="3">
                  <c:v>12960000</c:v>
                </c:pt>
                <c:pt idx="4">
                  <c:v>12960000</c:v>
                </c:pt>
                <c:pt idx="5">
                  <c:v>15060000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21-4D95-ADC4-4594FFE708D8}"/>
            </c:ext>
          </c:extLst>
        </c:ser>
        <c:axId val="139372032"/>
        <c:axId val="139373568"/>
      </c:barChart>
      <c:catAx>
        <c:axId val="1393720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73568"/>
        <c:crosses val="autoZero"/>
        <c:auto val="1"/>
        <c:lblAlgn val="ctr"/>
        <c:lblOffset val="100"/>
        <c:tickLblSkip val="1"/>
        <c:tickMarkSkip val="1"/>
      </c:catAx>
      <c:valAx>
        <c:axId val="13937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#.###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7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104560622925126"/>
          <c:y val="0.46837606837610962"/>
          <c:w val="5.3392658509454953E-2"/>
          <c:h val="0.104273504273520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3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/>
  <sheetViews>
    <sheetView zoomScale="13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158171</xdr:colOff>
      <xdr:row>38</xdr:row>
      <xdr:rowOff>112568</xdr:rowOff>
    </xdr:from>
    <xdr:to>
      <xdr:col>10</xdr:col>
      <xdr:colOff>229483</xdr:colOff>
      <xdr:row>78</xdr:row>
      <xdr:rowOff>77932</xdr:rowOff>
    </xdr:to>
    <xdr:sp macro="" textlink="">
      <xdr:nvSpPr>
        <xdr:cNvPr id="1382" name="Text Box 11" hidden="1">
          <a:extLst>
            <a:ext uri="{FF2B5EF4-FFF2-40B4-BE49-F238E27FC236}">
              <a16:creationId xmlns="" xmlns:a16="http://schemas.microsoft.com/office/drawing/2014/main" id="{00000000-0008-0000-0200-000066050000}"/>
            </a:ext>
          </a:extLst>
        </xdr:cNvPr>
        <xdr:cNvSpPr txBox="1">
          <a:spLocks noChangeArrowheads="1"/>
        </xdr:cNvSpPr>
      </xdr:nvSpPr>
      <xdr:spPr bwMode="auto">
        <a:xfrm>
          <a:off x="7991475" y="7781925"/>
          <a:ext cx="676275" cy="6991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28</xdr:row>
      <xdr:rowOff>308783</xdr:rowOff>
    </xdr:from>
    <xdr:to>
      <xdr:col>10</xdr:col>
      <xdr:colOff>229483</xdr:colOff>
      <xdr:row>30</xdr:row>
      <xdr:rowOff>77586</xdr:rowOff>
    </xdr:to>
    <xdr:sp macro="" textlink="">
      <xdr:nvSpPr>
        <xdr:cNvPr id="1383" name="Text Box 12" hidden="1">
          <a:extLst>
            <a:ext uri="{FF2B5EF4-FFF2-40B4-BE49-F238E27FC236}">
              <a16:creationId xmlns="" xmlns:a16="http://schemas.microsoft.com/office/drawing/2014/main" id="{00000000-0008-0000-0200-000067050000}"/>
            </a:ext>
          </a:extLst>
        </xdr:cNvPr>
        <xdr:cNvSpPr txBox="1">
          <a:spLocks noChangeArrowheads="1"/>
        </xdr:cNvSpPr>
      </xdr:nvSpPr>
      <xdr:spPr bwMode="auto">
        <a:xfrm>
          <a:off x="7991475" y="5676900"/>
          <a:ext cx="676275" cy="266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294</xdr:row>
      <xdr:rowOff>95250</xdr:rowOff>
    </xdr:from>
    <xdr:to>
      <xdr:col>10</xdr:col>
      <xdr:colOff>229483</xdr:colOff>
      <xdr:row>294</xdr:row>
      <xdr:rowOff>95250</xdr:rowOff>
    </xdr:to>
    <xdr:sp macro="" textlink="">
      <xdr:nvSpPr>
        <xdr:cNvPr id="1384" name="Text Box 45" hidden="1">
          <a:extLst>
            <a:ext uri="{FF2B5EF4-FFF2-40B4-BE49-F238E27FC236}">
              <a16:creationId xmlns="" xmlns:a16="http://schemas.microsoft.com/office/drawing/2014/main" id="{00000000-0008-0000-0200-000068050000}"/>
            </a:ext>
          </a:extLst>
        </xdr:cNvPr>
        <xdr:cNvSpPr txBox="1">
          <a:spLocks noChangeArrowheads="1"/>
        </xdr:cNvSpPr>
      </xdr:nvSpPr>
      <xdr:spPr bwMode="auto">
        <a:xfrm>
          <a:off x="7991475" y="56949975"/>
          <a:ext cx="676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295</xdr:row>
      <xdr:rowOff>112568</xdr:rowOff>
    </xdr:from>
    <xdr:to>
      <xdr:col>10</xdr:col>
      <xdr:colOff>229483</xdr:colOff>
      <xdr:row>301</xdr:row>
      <xdr:rowOff>34637</xdr:rowOff>
    </xdr:to>
    <xdr:sp macro="" textlink="">
      <xdr:nvSpPr>
        <xdr:cNvPr id="1385" name="Text Box 46" hidden="1">
          <a:extLst>
            <a:ext uri="{FF2B5EF4-FFF2-40B4-BE49-F238E27FC236}">
              <a16:creationId xmlns="" xmlns:a16="http://schemas.microsoft.com/office/drawing/2014/main" id="{00000000-0008-0000-0200-000069050000}"/>
            </a:ext>
          </a:extLst>
        </xdr:cNvPr>
        <xdr:cNvSpPr txBox="1">
          <a:spLocks noChangeArrowheads="1"/>
        </xdr:cNvSpPr>
      </xdr:nvSpPr>
      <xdr:spPr bwMode="auto">
        <a:xfrm>
          <a:off x="7991475" y="57111900"/>
          <a:ext cx="676275" cy="1076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289</xdr:row>
      <xdr:rowOff>37405</xdr:rowOff>
    </xdr:from>
    <xdr:to>
      <xdr:col>10</xdr:col>
      <xdr:colOff>578760</xdr:colOff>
      <xdr:row>289</xdr:row>
      <xdr:rowOff>95250</xdr:rowOff>
    </xdr:to>
    <xdr:sp macro="" textlink="">
      <xdr:nvSpPr>
        <xdr:cNvPr id="1386" name="Text Box 60" hidden="1">
          <a:extLst>
            <a:ext uri="{FF2B5EF4-FFF2-40B4-BE49-F238E27FC236}">
              <a16:creationId xmlns="" xmlns:a16="http://schemas.microsoft.com/office/drawing/2014/main" id="{00000000-0008-0000-0200-00006A050000}"/>
            </a:ext>
          </a:extLst>
        </xdr:cNvPr>
        <xdr:cNvSpPr txBox="1">
          <a:spLocks noChangeArrowheads="1"/>
        </xdr:cNvSpPr>
      </xdr:nvSpPr>
      <xdr:spPr bwMode="auto">
        <a:xfrm>
          <a:off x="7991475" y="55987950"/>
          <a:ext cx="1009650" cy="57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213886</xdr:colOff>
      <xdr:row>27</xdr:row>
      <xdr:rowOff>147592</xdr:rowOff>
    </xdr:from>
    <xdr:to>
      <xdr:col>8</xdr:col>
      <xdr:colOff>174624</xdr:colOff>
      <xdr:row>30</xdr:row>
      <xdr:rowOff>77586</xdr:rowOff>
    </xdr:to>
    <xdr:sp macro="" textlink="">
      <xdr:nvSpPr>
        <xdr:cNvPr id="1387" name="Text Box 61" hidden="1">
          <a:extLst>
            <a:ext uri="{FF2B5EF4-FFF2-40B4-BE49-F238E27FC236}">
              <a16:creationId xmlns="" xmlns:a16="http://schemas.microsoft.com/office/drawing/2014/main" id="{00000000-0008-0000-0200-00006B050000}"/>
            </a:ext>
          </a:extLst>
        </xdr:cNvPr>
        <xdr:cNvSpPr txBox="1">
          <a:spLocks noChangeArrowheads="1"/>
        </xdr:cNvSpPr>
      </xdr:nvSpPr>
      <xdr:spPr bwMode="auto">
        <a:xfrm>
          <a:off x="6115050" y="5305425"/>
          <a:ext cx="13049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213886</xdr:colOff>
      <xdr:row>28</xdr:row>
      <xdr:rowOff>267882</xdr:rowOff>
    </xdr:from>
    <xdr:to>
      <xdr:col>8</xdr:col>
      <xdr:colOff>174624</xdr:colOff>
      <xdr:row>32</xdr:row>
      <xdr:rowOff>25946</xdr:rowOff>
    </xdr:to>
    <xdr:sp macro="" textlink="">
      <xdr:nvSpPr>
        <xdr:cNvPr id="1388" name="Text Box 62" hidden="1">
          <a:extLst>
            <a:ext uri="{FF2B5EF4-FFF2-40B4-BE49-F238E27FC236}">
              <a16:creationId xmlns="" xmlns:a16="http://schemas.microsoft.com/office/drawing/2014/main" id="{00000000-0008-0000-0200-00006C050000}"/>
            </a:ext>
          </a:extLst>
        </xdr:cNvPr>
        <xdr:cNvSpPr txBox="1">
          <a:spLocks noChangeArrowheads="1"/>
        </xdr:cNvSpPr>
      </xdr:nvSpPr>
      <xdr:spPr bwMode="auto">
        <a:xfrm>
          <a:off x="6115050" y="5591175"/>
          <a:ext cx="13049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213886</xdr:colOff>
      <xdr:row>77</xdr:row>
      <xdr:rowOff>8659</xdr:rowOff>
    </xdr:from>
    <xdr:to>
      <xdr:col>8</xdr:col>
      <xdr:colOff>174624</xdr:colOff>
      <xdr:row>83</xdr:row>
      <xdr:rowOff>121228</xdr:rowOff>
    </xdr:to>
    <xdr:sp macro="" textlink="">
      <xdr:nvSpPr>
        <xdr:cNvPr id="1389" name="Text Box 63" hidden="1">
          <a:extLst>
            <a:ext uri="{FF2B5EF4-FFF2-40B4-BE49-F238E27FC236}">
              <a16:creationId xmlns="" xmlns:a16="http://schemas.microsoft.com/office/drawing/2014/main" id="{00000000-0008-0000-0200-00006D050000}"/>
            </a:ext>
          </a:extLst>
        </xdr:cNvPr>
        <xdr:cNvSpPr txBox="1">
          <a:spLocks noChangeArrowheads="1"/>
        </xdr:cNvSpPr>
      </xdr:nvSpPr>
      <xdr:spPr bwMode="auto">
        <a:xfrm>
          <a:off x="6115050" y="14563725"/>
          <a:ext cx="1304925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213886</xdr:colOff>
      <xdr:row>77</xdr:row>
      <xdr:rowOff>25977</xdr:rowOff>
    </xdr:from>
    <xdr:to>
      <xdr:col>8</xdr:col>
      <xdr:colOff>174624</xdr:colOff>
      <xdr:row>81</xdr:row>
      <xdr:rowOff>77931</xdr:rowOff>
    </xdr:to>
    <xdr:sp macro="" textlink="">
      <xdr:nvSpPr>
        <xdr:cNvPr id="1390" name="Text Box 64" hidden="1">
          <a:extLst>
            <a:ext uri="{FF2B5EF4-FFF2-40B4-BE49-F238E27FC236}">
              <a16:creationId xmlns="" xmlns:a16="http://schemas.microsoft.com/office/drawing/2014/main" id="{00000000-0008-0000-0200-00006E050000}"/>
            </a:ext>
          </a:extLst>
        </xdr:cNvPr>
        <xdr:cNvSpPr txBox="1">
          <a:spLocks noChangeArrowheads="1"/>
        </xdr:cNvSpPr>
      </xdr:nvSpPr>
      <xdr:spPr bwMode="auto">
        <a:xfrm>
          <a:off x="6115050" y="14582775"/>
          <a:ext cx="13049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6</xdr:col>
      <xdr:colOff>213886</xdr:colOff>
      <xdr:row>298</xdr:row>
      <xdr:rowOff>51954</xdr:rowOff>
    </xdr:from>
    <xdr:to>
      <xdr:col>8</xdr:col>
      <xdr:colOff>174624</xdr:colOff>
      <xdr:row>328</xdr:row>
      <xdr:rowOff>0</xdr:rowOff>
    </xdr:to>
    <xdr:sp macro="" textlink="">
      <xdr:nvSpPr>
        <xdr:cNvPr id="1391" name="Text Box 71" hidden="1">
          <a:extLst>
            <a:ext uri="{FF2B5EF4-FFF2-40B4-BE49-F238E27FC236}">
              <a16:creationId xmlns="" xmlns:a16="http://schemas.microsoft.com/office/drawing/2014/main" id="{00000000-0008-0000-0200-00006F050000}"/>
            </a:ext>
          </a:extLst>
        </xdr:cNvPr>
        <xdr:cNvSpPr txBox="1">
          <a:spLocks noChangeArrowheads="1"/>
        </xdr:cNvSpPr>
      </xdr:nvSpPr>
      <xdr:spPr bwMode="auto">
        <a:xfrm>
          <a:off x="6115050" y="57645300"/>
          <a:ext cx="1304925" cy="5743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27</xdr:row>
      <xdr:rowOff>147592</xdr:rowOff>
    </xdr:from>
    <xdr:to>
      <xdr:col>9</xdr:col>
      <xdr:colOff>383118</xdr:colOff>
      <xdr:row>31</xdr:row>
      <xdr:rowOff>56284</xdr:rowOff>
    </xdr:to>
    <xdr:sp macro="" textlink="">
      <xdr:nvSpPr>
        <xdr:cNvPr id="1392" name="Text Box 72" hidden="1">
          <a:extLst>
            <a:ext uri="{FF2B5EF4-FFF2-40B4-BE49-F238E27FC236}">
              <a16:creationId xmlns="" xmlns:a16="http://schemas.microsoft.com/office/drawing/2014/main" id="{00000000-0008-0000-0200-000070050000}"/>
            </a:ext>
          </a:extLst>
        </xdr:cNvPr>
        <xdr:cNvSpPr txBox="1">
          <a:spLocks noChangeArrowheads="1"/>
        </xdr:cNvSpPr>
      </xdr:nvSpPr>
      <xdr:spPr bwMode="auto">
        <a:xfrm>
          <a:off x="7191375" y="5305425"/>
          <a:ext cx="10668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77</xdr:row>
      <xdr:rowOff>8659</xdr:rowOff>
    </xdr:from>
    <xdr:to>
      <xdr:col>9</xdr:col>
      <xdr:colOff>158171</xdr:colOff>
      <xdr:row>83</xdr:row>
      <xdr:rowOff>121228</xdr:rowOff>
    </xdr:to>
    <xdr:sp macro="" textlink="">
      <xdr:nvSpPr>
        <xdr:cNvPr id="1393" name="Text Box 73" hidden="1">
          <a:extLst>
            <a:ext uri="{FF2B5EF4-FFF2-40B4-BE49-F238E27FC236}">
              <a16:creationId xmlns="" xmlns:a16="http://schemas.microsoft.com/office/drawing/2014/main" id="{00000000-0008-0000-0200-000071050000}"/>
            </a:ext>
          </a:extLst>
        </xdr:cNvPr>
        <xdr:cNvSpPr txBox="1">
          <a:spLocks noChangeArrowheads="1"/>
        </xdr:cNvSpPr>
      </xdr:nvSpPr>
      <xdr:spPr bwMode="auto">
        <a:xfrm>
          <a:off x="7191375" y="14563725"/>
          <a:ext cx="800100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27</xdr:row>
      <xdr:rowOff>147592</xdr:rowOff>
    </xdr:from>
    <xdr:to>
      <xdr:col>11</xdr:col>
      <xdr:colOff>94955</xdr:colOff>
      <xdr:row>31</xdr:row>
      <xdr:rowOff>56284</xdr:rowOff>
    </xdr:to>
    <xdr:sp macro="" textlink="">
      <xdr:nvSpPr>
        <xdr:cNvPr id="1394" name="Text Box 74" hidden="1">
          <a:extLst>
            <a:ext uri="{FF2B5EF4-FFF2-40B4-BE49-F238E27FC236}">
              <a16:creationId xmlns="" xmlns:a16="http://schemas.microsoft.com/office/drawing/2014/main" id="{00000000-0008-0000-0200-000072050000}"/>
            </a:ext>
          </a:extLst>
        </xdr:cNvPr>
        <xdr:cNvSpPr txBox="1">
          <a:spLocks noChangeArrowheads="1"/>
        </xdr:cNvSpPr>
      </xdr:nvSpPr>
      <xdr:spPr bwMode="auto">
        <a:xfrm>
          <a:off x="7991475" y="5305425"/>
          <a:ext cx="11239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9</xdr:col>
      <xdr:colOff>158171</xdr:colOff>
      <xdr:row>77</xdr:row>
      <xdr:rowOff>8659</xdr:rowOff>
    </xdr:from>
    <xdr:to>
      <xdr:col>10</xdr:col>
      <xdr:colOff>510513</xdr:colOff>
      <xdr:row>83</xdr:row>
      <xdr:rowOff>121228</xdr:rowOff>
    </xdr:to>
    <xdr:sp macro="" textlink="">
      <xdr:nvSpPr>
        <xdr:cNvPr id="1395" name="Text Box 75" hidden="1">
          <a:extLst>
            <a:ext uri="{FF2B5EF4-FFF2-40B4-BE49-F238E27FC236}">
              <a16:creationId xmlns="" xmlns:a16="http://schemas.microsoft.com/office/drawing/2014/main" id="{00000000-0008-0000-0200-000073050000}"/>
            </a:ext>
          </a:extLst>
        </xdr:cNvPr>
        <xdr:cNvSpPr txBox="1">
          <a:spLocks noChangeArrowheads="1"/>
        </xdr:cNvSpPr>
      </xdr:nvSpPr>
      <xdr:spPr bwMode="auto">
        <a:xfrm>
          <a:off x="7991475" y="14563725"/>
          <a:ext cx="971550" cy="1181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27</xdr:row>
      <xdr:rowOff>147592</xdr:rowOff>
    </xdr:from>
    <xdr:to>
      <xdr:col>9</xdr:col>
      <xdr:colOff>383118</xdr:colOff>
      <xdr:row>31</xdr:row>
      <xdr:rowOff>56284</xdr:rowOff>
    </xdr:to>
    <xdr:sp macro="" textlink="">
      <xdr:nvSpPr>
        <xdr:cNvPr id="1396" name="Text Box 76" hidden="1">
          <a:extLst>
            <a:ext uri="{FF2B5EF4-FFF2-40B4-BE49-F238E27FC236}">
              <a16:creationId xmlns="" xmlns:a16="http://schemas.microsoft.com/office/drawing/2014/main" id="{00000000-0008-0000-0200-000074050000}"/>
            </a:ext>
          </a:extLst>
        </xdr:cNvPr>
        <xdr:cNvSpPr txBox="1">
          <a:spLocks noChangeArrowheads="1"/>
        </xdr:cNvSpPr>
      </xdr:nvSpPr>
      <xdr:spPr bwMode="auto">
        <a:xfrm>
          <a:off x="7191375" y="5305425"/>
          <a:ext cx="10668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77</xdr:row>
      <xdr:rowOff>8659</xdr:rowOff>
    </xdr:from>
    <xdr:to>
      <xdr:col>9</xdr:col>
      <xdr:colOff>158171</xdr:colOff>
      <xdr:row>80</xdr:row>
      <xdr:rowOff>0</xdr:rowOff>
    </xdr:to>
    <xdr:sp macro="" textlink="">
      <xdr:nvSpPr>
        <xdr:cNvPr id="1397" name="Text Box 77" hidden="1">
          <a:extLst>
            <a:ext uri="{FF2B5EF4-FFF2-40B4-BE49-F238E27FC236}">
              <a16:creationId xmlns="" xmlns:a16="http://schemas.microsoft.com/office/drawing/2014/main" id="{00000000-0008-0000-0200-000075050000}"/>
            </a:ext>
          </a:extLst>
        </xdr:cNvPr>
        <xdr:cNvSpPr txBox="1">
          <a:spLocks noChangeArrowheads="1"/>
        </xdr:cNvSpPr>
      </xdr:nvSpPr>
      <xdr:spPr bwMode="auto">
        <a:xfrm>
          <a:off x="7191375" y="14563725"/>
          <a:ext cx="800100" cy="514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270</xdr:row>
      <xdr:rowOff>148962</xdr:rowOff>
    </xdr:from>
    <xdr:to>
      <xdr:col>9</xdr:col>
      <xdr:colOff>158171</xdr:colOff>
      <xdr:row>283</xdr:row>
      <xdr:rowOff>112568</xdr:rowOff>
    </xdr:to>
    <xdr:sp macro="" textlink="">
      <xdr:nvSpPr>
        <xdr:cNvPr id="1398" name="Text Box 78" hidden="1">
          <a:extLst>
            <a:ext uri="{FF2B5EF4-FFF2-40B4-BE49-F238E27FC236}">
              <a16:creationId xmlns="" xmlns:a16="http://schemas.microsoft.com/office/drawing/2014/main" id="{00000000-0008-0000-0200-000076050000}"/>
            </a:ext>
          </a:extLst>
        </xdr:cNvPr>
        <xdr:cNvSpPr txBox="1">
          <a:spLocks noChangeArrowheads="1"/>
        </xdr:cNvSpPr>
      </xdr:nvSpPr>
      <xdr:spPr bwMode="auto">
        <a:xfrm>
          <a:off x="7191375" y="52501800"/>
          <a:ext cx="800100" cy="24003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289</xdr:row>
      <xdr:rowOff>37405</xdr:rowOff>
    </xdr:from>
    <xdr:to>
      <xdr:col>9</xdr:col>
      <xdr:colOff>158171</xdr:colOff>
      <xdr:row>294</xdr:row>
      <xdr:rowOff>95250</xdr:rowOff>
    </xdr:to>
    <xdr:sp macro="" textlink="">
      <xdr:nvSpPr>
        <xdr:cNvPr id="1399" name="Text Box 79" hidden="1">
          <a:extLst>
            <a:ext uri="{FF2B5EF4-FFF2-40B4-BE49-F238E27FC236}">
              <a16:creationId xmlns="" xmlns:a16="http://schemas.microsoft.com/office/drawing/2014/main" id="{00000000-0008-0000-0200-000077050000}"/>
            </a:ext>
          </a:extLst>
        </xdr:cNvPr>
        <xdr:cNvSpPr txBox="1">
          <a:spLocks noChangeArrowheads="1"/>
        </xdr:cNvSpPr>
      </xdr:nvSpPr>
      <xdr:spPr bwMode="auto">
        <a:xfrm>
          <a:off x="7191375" y="55987950"/>
          <a:ext cx="800100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290</xdr:row>
      <xdr:rowOff>88726</xdr:rowOff>
    </xdr:from>
    <xdr:to>
      <xdr:col>9</xdr:col>
      <xdr:colOff>158171</xdr:colOff>
      <xdr:row>294</xdr:row>
      <xdr:rowOff>95250</xdr:rowOff>
    </xdr:to>
    <xdr:sp macro="" textlink="">
      <xdr:nvSpPr>
        <xdr:cNvPr id="1400" name="Text Box 80" hidden="1">
          <a:extLst>
            <a:ext uri="{FF2B5EF4-FFF2-40B4-BE49-F238E27FC236}">
              <a16:creationId xmlns="" xmlns:a16="http://schemas.microsoft.com/office/drawing/2014/main" id="{00000000-0008-0000-0200-000078050000}"/>
            </a:ext>
          </a:extLst>
        </xdr:cNvPr>
        <xdr:cNvSpPr txBox="1">
          <a:spLocks noChangeArrowheads="1"/>
        </xdr:cNvSpPr>
      </xdr:nvSpPr>
      <xdr:spPr bwMode="auto">
        <a:xfrm>
          <a:off x="7191375" y="56254650"/>
          <a:ext cx="8001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  <xdr:twoCellAnchor editAs="absolute">
    <xdr:from>
      <xdr:col>7</xdr:col>
      <xdr:colOff>564999</xdr:colOff>
      <xdr:row>294</xdr:row>
      <xdr:rowOff>95250</xdr:rowOff>
    </xdr:from>
    <xdr:to>
      <xdr:col>9</xdr:col>
      <xdr:colOff>158171</xdr:colOff>
      <xdr:row>294</xdr:row>
      <xdr:rowOff>95250</xdr:rowOff>
    </xdr:to>
    <xdr:sp macro="" textlink="">
      <xdr:nvSpPr>
        <xdr:cNvPr id="1401" name="Text Box 81" hidden="1">
          <a:extLst>
            <a:ext uri="{FF2B5EF4-FFF2-40B4-BE49-F238E27FC236}">
              <a16:creationId xmlns="" xmlns:a16="http://schemas.microsoft.com/office/drawing/2014/main" id="{00000000-0008-0000-0200-000079050000}"/>
            </a:ext>
          </a:extLst>
        </xdr:cNvPr>
        <xdr:cNvSpPr txBox="1">
          <a:spLocks noChangeArrowheads="1"/>
        </xdr:cNvSpPr>
      </xdr:nvSpPr>
      <xdr:spPr bwMode="auto">
        <a:xfrm>
          <a:off x="7191375" y="56949975"/>
          <a:ext cx="800100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IN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3">
    <tabColor rgb="FFC00000"/>
  </sheetPr>
  <dimension ref="A1:G713"/>
  <sheetViews>
    <sheetView tabSelected="1" view="pageBreakPreview" zoomScale="110" zoomScaleNormal="130" zoomScaleSheetLayoutView="110" workbookViewId="0">
      <selection activeCell="N29" sqref="N29"/>
    </sheetView>
  </sheetViews>
  <sheetFormatPr defaultColWidth="8.85546875" defaultRowHeight="12.75"/>
  <cols>
    <col min="1" max="1" width="5.7109375" style="301" customWidth="1"/>
    <col min="2" max="2" width="8.140625" style="40" customWidth="1"/>
    <col min="3" max="3" width="40.7109375" style="38" customWidth="1"/>
    <col min="4" max="5" width="10.7109375" style="38" customWidth="1"/>
    <col min="6" max="6" width="10.7109375" style="46" customWidth="1"/>
    <col min="7" max="7" width="10.7109375" style="38" customWidth="1"/>
    <col min="8" max="16384" width="8.85546875" style="38"/>
  </cols>
  <sheetData>
    <row r="1" spans="1:7" ht="13.35" customHeight="1">
      <c r="A1" s="305" t="s">
        <v>221</v>
      </c>
      <c r="B1" s="305"/>
      <c r="C1" s="305"/>
      <c r="D1" s="305"/>
      <c r="E1" s="305"/>
      <c r="F1" s="305"/>
      <c r="G1" s="305"/>
    </row>
    <row r="2" spans="1:7" ht="13.35" customHeight="1">
      <c r="A2" s="306" t="s">
        <v>222</v>
      </c>
      <c r="B2" s="306"/>
      <c r="C2" s="306"/>
      <c r="D2" s="306"/>
      <c r="E2" s="306"/>
      <c r="F2" s="306"/>
      <c r="G2" s="306"/>
    </row>
    <row r="3" spans="1:7">
      <c r="E3" s="41"/>
      <c r="F3" s="298"/>
      <c r="G3" s="298"/>
    </row>
    <row r="4" spans="1:7" s="44" customFormat="1" ht="26.45" customHeight="1">
      <c r="A4" s="301"/>
      <c r="B4" s="40"/>
      <c r="C4" s="42" t="s">
        <v>158</v>
      </c>
      <c r="D4" s="43">
        <v>2020</v>
      </c>
      <c r="E4" s="309" t="s">
        <v>0</v>
      </c>
      <c r="F4" s="309"/>
      <c r="G4" s="309"/>
    </row>
    <row r="5" spans="1:7" ht="13.15" customHeight="1">
      <c r="C5" s="42" t="s">
        <v>164</v>
      </c>
      <c r="D5" s="298">
        <v>2030</v>
      </c>
      <c r="E5" s="45" t="s">
        <v>1</v>
      </c>
      <c r="F5" s="298"/>
      <c r="G5" s="298"/>
    </row>
    <row r="6" spans="1:7" s="45" customFormat="1" ht="27" customHeight="1">
      <c r="A6" s="301"/>
      <c r="B6" s="40"/>
      <c r="C6" s="42" t="s">
        <v>2</v>
      </c>
      <c r="D6" s="43">
        <v>2043</v>
      </c>
      <c r="E6" s="309" t="s">
        <v>201</v>
      </c>
      <c r="F6" s="309"/>
      <c r="G6" s="309"/>
    </row>
    <row r="7" spans="1:7" s="45" customFormat="1" ht="27" customHeight="1">
      <c r="A7" s="301"/>
      <c r="B7" s="40"/>
      <c r="C7" s="46"/>
      <c r="D7" s="47">
        <v>2045</v>
      </c>
      <c r="E7" s="310" t="s">
        <v>147</v>
      </c>
      <c r="F7" s="310"/>
      <c r="G7" s="310"/>
    </row>
    <row r="8" spans="1:7" s="45" customFormat="1" ht="13.15" customHeight="1">
      <c r="A8" s="301"/>
      <c r="B8" s="40"/>
      <c r="C8" s="46"/>
      <c r="D8" s="47">
        <v>2047</v>
      </c>
      <c r="E8" s="48" t="s">
        <v>188</v>
      </c>
      <c r="F8" s="302"/>
      <c r="G8" s="298"/>
    </row>
    <row r="9" spans="1:7" s="50" customFormat="1" ht="28.15" customHeight="1">
      <c r="A9" s="301"/>
      <c r="B9" s="40"/>
      <c r="C9" s="42" t="s">
        <v>165</v>
      </c>
      <c r="D9" s="49">
        <v>2048</v>
      </c>
      <c r="E9" s="307" t="s">
        <v>3</v>
      </c>
      <c r="F9" s="307"/>
      <c r="G9" s="307"/>
    </row>
    <row r="10" spans="1:7" s="45" customFormat="1" ht="13.15" customHeight="1">
      <c r="A10" s="301"/>
      <c r="B10" s="40"/>
      <c r="D10" s="51">
        <v>2049</v>
      </c>
      <c r="E10" s="39" t="s">
        <v>4</v>
      </c>
      <c r="F10" s="52"/>
      <c r="G10" s="52"/>
    </row>
    <row r="11" spans="1:7" s="45" customFormat="1" ht="13.15" customHeight="1">
      <c r="A11" s="301"/>
      <c r="B11" s="40"/>
      <c r="C11" s="46" t="s">
        <v>5</v>
      </c>
      <c r="D11" s="298">
        <v>2052</v>
      </c>
      <c r="E11" s="45" t="s">
        <v>6</v>
      </c>
      <c r="F11" s="52"/>
      <c r="G11" s="52"/>
    </row>
    <row r="12" spans="1:7" s="45" customFormat="1" ht="13.15" customHeight="1">
      <c r="A12" s="301"/>
      <c r="B12" s="40"/>
      <c r="C12" s="46"/>
      <c r="D12" s="298">
        <v>2054</v>
      </c>
      <c r="E12" s="45" t="s">
        <v>7</v>
      </c>
      <c r="F12" s="52"/>
      <c r="G12" s="52"/>
    </row>
    <row r="13" spans="1:7" s="45" customFormat="1" ht="13.15" customHeight="1">
      <c r="A13" s="301"/>
      <c r="B13" s="40"/>
      <c r="C13" s="46" t="s">
        <v>8</v>
      </c>
      <c r="D13" s="298">
        <v>2071</v>
      </c>
      <c r="E13" s="45" t="s">
        <v>9</v>
      </c>
      <c r="F13" s="52"/>
      <c r="G13" s="52"/>
    </row>
    <row r="14" spans="1:7" s="45" customFormat="1" ht="13.15" customHeight="1">
      <c r="A14" s="301"/>
      <c r="B14" s="40"/>
      <c r="C14" s="46"/>
      <c r="D14" s="298">
        <v>2075</v>
      </c>
      <c r="E14" s="45" t="s">
        <v>10</v>
      </c>
      <c r="F14" s="52"/>
      <c r="G14" s="52"/>
    </row>
    <row r="15" spans="1:7" s="45" customFormat="1" ht="13.15" customHeight="1">
      <c r="A15" s="301"/>
      <c r="B15" s="40"/>
      <c r="C15" s="46" t="s">
        <v>163</v>
      </c>
      <c r="D15" s="298">
        <v>2235</v>
      </c>
      <c r="E15" s="45" t="s">
        <v>11</v>
      </c>
      <c r="F15" s="52"/>
      <c r="G15" s="52"/>
    </row>
    <row r="16" spans="1:7" s="45" customFormat="1" ht="26.1" customHeight="1">
      <c r="A16" s="301"/>
      <c r="B16" s="40"/>
      <c r="C16" s="42" t="s">
        <v>404</v>
      </c>
      <c r="D16" s="43">
        <v>4070</v>
      </c>
      <c r="E16" s="309" t="s">
        <v>405</v>
      </c>
      <c r="F16" s="309"/>
      <c r="G16" s="309"/>
    </row>
    <row r="17" spans="1:7" s="45" customFormat="1" ht="13.15" customHeight="1">
      <c r="A17" s="301"/>
      <c r="B17" s="40"/>
      <c r="C17" s="46" t="s">
        <v>160</v>
      </c>
      <c r="D17" s="53">
        <v>6003</v>
      </c>
      <c r="E17" s="54" t="s">
        <v>219</v>
      </c>
      <c r="F17" s="52"/>
      <c r="G17" s="52"/>
    </row>
    <row r="18" spans="1:7" s="50" customFormat="1" ht="26.45" customHeight="1">
      <c r="A18" s="301"/>
      <c r="B18" s="40"/>
      <c r="C18" s="55"/>
      <c r="D18" s="56">
        <v>6004</v>
      </c>
      <c r="E18" s="308" t="s">
        <v>12</v>
      </c>
      <c r="F18" s="308"/>
      <c r="G18" s="308"/>
    </row>
    <row r="19" spans="1:7" s="45" customFormat="1" ht="13.15" customHeight="1">
      <c r="A19" s="301"/>
      <c r="B19" s="40"/>
      <c r="C19" s="46" t="s">
        <v>159</v>
      </c>
      <c r="D19" s="57">
        <v>7610</v>
      </c>
      <c r="E19" s="58" t="s">
        <v>13</v>
      </c>
      <c r="F19" s="38"/>
      <c r="G19" s="52"/>
    </row>
    <row r="20" spans="1:7" s="45" customFormat="1" ht="8.25" customHeight="1">
      <c r="A20" s="301"/>
      <c r="B20" s="40"/>
      <c r="C20" s="57"/>
      <c r="E20" s="58"/>
      <c r="F20" s="38"/>
      <c r="G20" s="52"/>
    </row>
    <row r="21" spans="1:7" s="45" customFormat="1">
      <c r="A21" s="193" t="s">
        <v>406</v>
      </c>
      <c r="B21" s="44"/>
      <c r="C21" s="44"/>
      <c r="D21" s="44"/>
      <c r="E21" s="44"/>
      <c r="F21" s="44"/>
      <c r="G21" s="44"/>
    </row>
    <row r="22" spans="1:7" s="45" customFormat="1">
      <c r="A22" s="50"/>
      <c r="B22" s="40"/>
      <c r="F22" s="52"/>
      <c r="G22" s="52"/>
    </row>
    <row r="23" spans="1:7">
      <c r="A23" s="59"/>
      <c r="D23" s="298" t="s">
        <v>14</v>
      </c>
      <c r="E23" s="298" t="s">
        <v>15</v>
      </c>
      <c r="F23" s="298" t="s">
        <v>19</v>
      </c>
    </row>
    <row r="24" spans="1:7" ht="13.5">
      <c r="A24" s="59"/>
      <c r="C24" s="194" t="s">
        <v>16</v>
      </c>
      <c r="D24" s="195">
        <f>G539</f>
        <v>9433427</v>
      </c>
      <c r="E24" s="195">
        <f>G685-G539</f>
        <v>4135921</v>
      </c>
      <c r="F24" s="195">
        <f>SUM(D24:E24)</f>
        <v>13569348</v>
      </c>
    </row>
    <row r="25" spans="1:7">
      <c r="C25" s="41" t="s">
        <v>17</v>
      </c>
      <c r="D25" s="196">
        <f>G540</f>
        <v>19205900</v>
      </c>
      <c r="E25" s="196">
        <f>G686-G540</f>
        <v>67233</v>
      </c>
      <c r="F25" s="196">
        <f>SUM(D25:E25)</f>
        <v>19273133</v>
      </c>
    </row>
    <row r="26" spans="1:7" ht="9" customHeight="1">
      <c r="C26" s="298"/>
      <c r="D26" s="60"/>
      <c r="E26" s="60"/>
      <c r="F26" s="60"/>
    </row>
    <row r="27" spans="1:7" ht="16.899999999999999" customHeight="1">
      <c r="A27" s="61" t="s">
        <v>157</v>
      </c>
      <c r="C27" s="45"/>
    </row>
    <row r="28" spans="1:7" s="66" customFormat="1" ht="13.5" customHeight="1">
      <c r="A28" s="59"/>
      <c r="B28" s="62"/>
      <c r="C28" s="63"/>
      <c r="D28" s="64"/>
      <c r="E28" s="64"/>
      <c r="F28" s="64"/>
      <c r="G28" s="65" t="s">
        <v>173</v>
      </c>
    </row>
    <row r="29" spans="1:7" s="232" customFormat="1" ht="26.45" customHeight="1">
      <c r="A29" s="227"/>
      <c r="B29" s="228"/>
      <c r="C29" s="229"/>
      <c r="D29" s="230" t="s">
        <v>223</v>
      </c>
      <c r="E29" s="231" t="s">
        <v>426</v>
      </c>
      <c r="F29" s="231" t="s">
        <v>427</v>
      </c>
      <c r="G29" s="304" t="s">
        <v>431</v>
      </c>
    </row>
    <row r="30" spans="1:7" s="237" customFormat="1">
      <c r="A30" s="233"/>
      <c r="B30" s="234" t="s">
        <v>18</v>
      </c>
      <c r="C30" s="235"/>
      <c r="D30" s="236" t="s">
        <v>234</v>
      </c>
      <c r="E30" s="236" t="s">
        <v>257</v>
      </c>
      <c r="F30" s="236" t="s">
        <v>257</v>
      </c>
      <c r="G30" s="303" t="s">
        <v>432</v>
      </c>
    </row>
    <row r="31" spans="1:7" s="232" customFormat="1" ht="8.25" customHeight="1">
      <c r="A31" s="238"/>
      <c r="B31" s="239"/>
      <c r="C31" s="240"/>
      <c r="D31" s="241"/>
      <c r="E31" s="241"/>
      <c r="F31" s="241"/>
      <c r="G31" s="242"/>
    </row>
    <row r="32" spans="1:7" ht="15" customHeight="1">
      <c r="C32" s="52" t="s">
        <v>20</v>
      </c>
      <c r="D32" s="69"/>
      <c r="E32" s="69"/>
      <c r="F32" s="69"/>
      <c r="G32" s="70"/>
    </row>
    <row r="33" spans="1:7" ht="15" customHeight="1">
      <c r="A33" s="301" t="s">
        <v>21</v>
      </c>
      <c r="B33" s="71">
        <v>2020</v>
      </c>
      <c r="C33" s="72" t="s">
        <v>0</v>
      </c>
      <c r="D33" s="69"/>
      <c r="E33" s="69"/>
      <c r="F33" s="69"/>
      <c r="G33" s="70"/>
    </row>
    <row r="34" spans="1:7" ht="28.15" customHeight="1">
      <c r="B34" s="73">
        <v>0.105</v>
      </c>
      <c r="C34" s="72" t="s">
        <v>255</v>
      </c>
      <c r="D34" s="69"/>
      <c r="E34" s="69"/>
      <c r="F34" s="5"/>
      <c r="G34" s="69"/>
    </row>
    <row r="35" spans="1:7" ht="14.85" customHeight="1">
      <c r="B35" s="40">
        <v>44</v>
      </c>
      <c r="C35" s="301" t="s">
        <v>22</v>
      </c>
      <c r="D35" s="69"/>
      <c r="E35" s="69"/>
      <c r="F35" s="5"/>
      <c r="G35" s="69"/>
    </row>
    <row r="36" spans="1:7" ht="14.85" customHeight="1">
      <c r="B36" s="80" t="s">
        <v>23</v>
      </c>
      <c r="C36" s="74" t="s">
        <v>24</v>
      </c>
      <c r="D36" s="7">
        <v>14305</v>
      </c>
      <c r="E36" s="7">
        <v>16030</v>
      </c>
      <c r="F36" s="7">
        <v>16030</v>
      </c>
      <c r="G36" s="7">
        <v>10903</v>
      </c>
    </row>
    <row r="37" spans="1:7" s="66" customFormat="1" ht="14.65" customHeight="1">
      <c r="A37" s="59"/>
      <c r="B37" s="62" t="s">
        <v>301</v>
      </c>
      <c r="C37" s="59" t="s">
        <v>259</v>
      </c>
      <c r="D37" s="6">
        <v>0</v>
      </c>
      <c r="E37" s="12">
        <v>1</v>
      </c>
      <c r="F37" s="12">
        <v>1</v>
      </c>
      <c r="G37" s="12">
        <v>545</v>
      </c>
    </row>
    <row r="38" spans="1:7" s="66" customFormat="1" ht="14.65" customHeight="1">
      <c r="A38" s="59"/>
      <c r="B38" s="62" t="s">
        <v>302</v>
      </c>
      <c r="C38" s="59" t="s">
        <v>260</v>
      </c>
      <c r="D38" s="6">
        <v>0</v>
      </c>
      <c r="E38" s="12">
        <v>1</v>
      </c>
      <c r="F38" s="12">
        <v>1</v>
      </c>
      <c r="G38" s="12">
        <v>8827</v>
      </c>
    </row>
    <row r="39" spans="1:7" ht="14.85" customHeight="1">
      <c r="B39" s="80" t="s">
        <v>25</v>
      </c>
      <c r="C39" s="59" t="s">
        <v>263</v>
      </c>
      <c r="D39" s="12">
        <v>132</v>
      </c>
      <c r="E39" s="7">
        <v>131</v>
      </c>
      <c r="F39" s="7">
        <v>131</v>
      </c>
      <c r="G39" s="7">
        <v>131</v>
      </c>
    </row>
    <row r="40" spans="1:7" ht="14.85" customHeight="1">
      <c r="B40" s="80" t="s">
        <v>268</v>
      </c>
      <c r="C40" s="59" t="s">
        <v>269</v>
      </c>
      <c r="D40" s="6">
        <v>0</v>
      </c>
      <c r="E40" s="12">
        <v>1</v>
      </c>
      <c r="F40" s="12">
        <v>1</v>
      </c>
      <c r="G40" s="7">
        <v>1</v>
      </c>
    </row>
    <row r="41" spans="1:7" ht="14.85" customHeight="1">
      <c r="B41" s="80" t="s">
        <v>26</v>
      </c>
      <c r="C41" s="74" t="s">
        <v>27</v>
      </c>
      <c r="D41" s="12">
        <v>4680</v>
      </c>
      <c r="E41" s="7">
        <v>824</v>
      </c>
      <c r="F41" s="7">
        <v>824</v>
      </c>
      <c r="G41" s="7">
        <v>824</v>
      </c>
    </row>
    <row r="42" spans="1:7" ht="14.85" customHeight="1">
      <c r="B42" s="80" t="s">
        <v>34</v>
      </c>
      <c r="C42" s="74" t="s">
        <v>391</v>
      </c>
      <c r="D42" s="6">
        <v>0</v>
      </c>
      <c r="E42" s="12">
        <v>400</v>
      </c>
      <c r="F42" s="12">
        <v>400</v>
      </c>
      <c r="G42" s="7">
        <v>400</v>
      </c>
    </row>
    <row r="43" spans="1:7" ht="14.85" customHeight="1">
      <c r="B43" s="80" t="s">
        <v>288</v>
      </c>
      <c r="C43" s="74" t="s">
        <v>289</v>
      </c>
      <c r="D43" s="6">
        <v>0</v>
      </c>
      <c r="E43" s="12">
        <v>1</v>
      </c>
      <c r="F43" s="12">
        <v>1</v>
      </c>
      <c r="G43" s="12">
        <v>1</v>
      </c>
    </row>
    <row r="44" spans="1:7" ht="14.85" customHeight="1">
      <c r="B44" s="80" t="s">
        <v>327</v>
      </c>
      <c r="C44" s="74" t="s">
        <v>328</v>
      </c>
      <c r="D44" s="6">
        <v>0</v>
      </c>
      <c r="E44" s="12">
        <v>1</v>
      </c>
      <c r="F44" s="12">
        <v>1</v>
      </c>
      <c r="G44" s="12">
        <v>1</v>
      </c>
    </row>
    <row r="45" spans="1:7" ht="14.85" customHeight="1">
      <c r="A45" s="223"/>
      <c r="B45" s="224" t="s">
        <v>264</v>
      </c>
      <c r="C45" s="225" t="s">
        <v>265</v>
      </c>
      <c r="D45" s="6">
        <v>0</v>
      </c>
      <c r="E45" s="12">
        <v>2000</v>
      </c>
      <c r="F45" s="12">
        <f>2000-1</f>
        <v>1999</v>
      </c>
      <c r="G45" s="12">
        <v>4708</v>
      </c>
    </row>
    <row r="46" spans="1:7" s="226" customFormat="1" ht="14.85" customHeight="1">
      <c r="A46" s="76"/>
      <c r="B46" s="197" t="s">
        <v>28</v>
      </c>
      <c r="C46" s="77" t="s">
        <v>29</v>
      </c>
      <c r="D46" s="35">
        <v>1275</v>
      </c>
      <c r="E46" s="8">
        <v>0</v>
      </c>
      <c r="F46" s="8">
        <v>0</v>
      </c>
      <c r="G46" s="8">
        <v>0</v>
      </c>
    </row>
    <row r="47" spans="1:7" ht="14.85" customHeight="1">
      <c r="A47" s="301" t="s">
        <v>19</v>
      </c>
      <c r="B47" s="40">
        <v>44</v>
      </c>
      <c r="C47" s="301" t="s">
        <v>22</v>
      </c>
      <c r="D47" s="9">
        <f t="shared" ref="D47:F47" si="0">SUM(D36:D46)</f>
        <v>20392</v>
      </c>
      <c r="E47" s="9">
        <f t="shared" si="0"/>
        <v>19390</v>
      </c>
      <c r="F47" s="9">
        <f t="shared" si="0"/>
        <v>19389</v>
      </c>
      <c r="G47" s="9">
        <v>26341</v>
      </c>
    </row>
    <row r="48" spans="1:7">
      <c r="C48" s="301"/>
      <c r="D48" s="69"/>
      <c r="E48" s="69"/>
      <c r="F48" s="5"/>
      <c r="G48" s="69"/>
    </row>
    <row r="49" spans="1:7" ht="14.85" customHeight="1">
      <c r="B49" s="40">
        <v>66</v>
      </c>
      <c r="C49" s="301" t="s">
        <v>30</v>
      </c>
      <c r="D49" s="69"/>
      <c r="E49" s="69"/>
      <c r="F49" s="5"/>
      <c r="G49" s="69"/>
    </row>
    <row r="50" spans="1:7" ht="14.85" customHeight="1">
      <c r="B50" s="80" t="s">
        <v>31</v>
      </c>
      <c r="C50" s="74" t="s">
        <v>24</v>
      </c>
      <c r="D50" s="7">
        <f>7289-1</f>
        <v>7288</v>
      </c>
      <c r="E50" s="7">
        <v>7472</v>
      </c>
      <c r="F50" s="7">
        <v>7472</v>
      </c>
      <c r="G50" s="7">
        <v>4821</v>
      </c>
    </row>
    <row r="51" spans="1:7" s="66" customFormat="1" ht="14.65" customHeight="1">
      <c r="A51" s="59"/>
      <c r="B51" s="62" t="s">
        <v>266</v>
      </c>
      <c r="C51" s="59" t="s">
        <v>259</v>
      </c>
      <c r="D51" s="6">
        <v>0</v>
      </c>
      <c r="E51" s="12">
        <v>1</v>
      </c>
      <c r="F51" s="12">
        <v>1</v>
      </c>
      <c r="G51" s="12">
        <v>241</v>
      </c>
    </row>
    <row r="52" spans="1:7" s="66" customFormat="1" ht="14.65" customHeight="1">
      <c r="A52" s="59"/>
      <c r="B52" s="62" t="s">
        <v>267</v>
      </c>
      <c r="C52" s="59" t="s">
        <v>260</v>
      </c>
      <c r="D52" s="6">
        <v>0</v>
      </c>
      <c r="E52" s="12">
        <v>1</v>
      </c>
      <c r="F52" s="12">
        <v>1</v>
      </c>
      <c r="G52" s="12">
        <v>3925</v>
      </c>
    </row>
    <row r="53" spans="1:7" ht="14.85" customHeight="1">
      <c r="B53" s="80" t="s">
        <v>32</v>
      </c>
      <c r="C53" s="59" t="s">
        <v>263</v>
      </c>
      <c r="D53" s="7">
        <v>67</v>
      </c>
      <c r="E53" s="7">
        <v>61</v>
      </c>
      <c r="F53" s="7">
        <v>61</v>
      </c>
      <c r="G53" s="7">
        <v>61</v>
      </c>
    </row>
    <row r="54" spans="1:7" ht="14.85" customHeight="1">
      <c r="B54" s="80" t="s">
        <v>35</v>
      </c>
      <c r="C54" s="74" t="s">
        <v>27</v>
      </c>
      <c r="D54" s="7">
        <v>683</v>
      </c>
      <c r="E54" s="7">
        <v>251</v>
      </c>
      <c r="F54" s="7">
        <v>251</v>
      </c>
      <c r="G54" s="7">
        <v>251</v>
      </c>
    </row>
    <row r="55" spans="1:7" ht="14.85" customHeight="1">
      <c r="B55" s="80" t="s">
        <v>290</v>
      </c>
      <c r="C55" s="74" t="s">
        <v>289</v>
      </c>
      <c r="D55" s="6">
        <v>0</v>
      </c>
      <c r="E55" s="12">
        <v>1</v>
      </c>
      <c r="F55" s="12">
        <v>1</v>
      </c>
      <c r="G55" s="12">
        <v>1</v>
      </c>
    </row>
    <row r="56" spans="1:7" ht="14.85" customHeight="1">
      <c r="B56" s="80" t="s">
        <v>329</v>
      </c>
      <c r="C56" s="74" t="s">
        <v>328</v>
      </c>
      <c r="D56" s="6">
        <v>0</v>
      </c>
      <c r="E56" s="12">
        <v>1</v>
      </c>
      <c r="F56" s="12">
        <v>1</v>
      </c>
      <c r="G56" s="12">
        <v>1</v>
      </c>
    </row>
    <row r="57" spans="1:7" ht="14.85" customHeight="1">
      <c r="A57" s="301" t="s">
        <v>19</v>
      </c>
      <c r="B57" s="40">
        <v>66</v>
      </c>
      <c r="C57" s="301" t="s">
        <v>30</v>
      </c>
      <c r="D57" s="4">
        <f t="shared" ref="D57:F57" si="1">SUM(D50:D56)</f>
        <v>8038</v>
      </c>
      <c r="E57" s="4">
        <f t="shared" si="1"/>
        <v>7788</v>
      </c>
      <c r="F57" s="4">
        <f t="shared" si="1"/>
        <v>7788</v>
      </c>
      <c r="G57" s="4">
        <v>9301</v>
      </c>
    </row>
    <row r="58" spans="1:7" ht="28.15" customHeight="1">
      <c r="A58" s="301" t="s">
        <v>19</v>
      </c>
      <c r="B58" s="73">
        <v>0.105</v>
      </c>
      <c r="C58" s="72" t="s">
        <v>255</v>
      </c>
      <c r="D58" s="9">
        <f t="shared" ref="D58:F58" si="2">D57+D47</f>
        <v>28430</v>
      </c>
      <c r="E58" s="9">
        <f t="shared" si="2"/>
        <v>27178</v>
      </c>
      <c r="F58" s="9">
        <f t="shared" si="2"/>
        <v>27177</v>
      </c>
      <c r="G58" s="9">
        <v>35642</v>
      </c>
    </row>
    <row r="59" spans="1:7" ht="15.6" customHeight="1">
      <c r="A59" s="301" t="s">
        <v>19</v>
      </c>
      <c r="B59" s="71">
        <v>2020</v>
      </c>
      <c r="C59" s="72" t="s">
        <v>0</v>
      </c>
      <c r="D59" s="9">
        <f t="shared" ref="D59:F59" si="3">D58</f>
        <v>28430</v>
      </c>
      <c r="E59" s="9">
        <f t="shared" si="3"/>
        <v>27178</v>
      </c>
      <c r="F59" s="9">
        <f t="shared" si="3"/>
        <v>27177</v>
      </c>
      <c r="G59" s="9">
        <v>35642</v>
      </c>
    </row>
    <row r="60" spans="1:7">
      <c r="B60" s="71"/>
      <c r="C60" s="301"/>
      <c r="D60" s="69"/>
      <c r="E60" s="69"/>
      <c r="F60" s="69"/>
      <c r="G60" s="69"/>
    </row>
    <row r="61" spans="1:7" ht="14.45" customHeight="1">
      <c r="A61" s="301" t="s">
        <v>21</v>
      </c>
      <c r="B61" s="71">
        <v>2030</v>
      </c>
      <c r="C61" s="72" t="s">
        <v>1</v>
      </c>
      <c r="D61" s="69"/>
      <c r="E61" s="69"/>
      <c r="F61" s="69"/>
      <c r="G61" s="69"/>
    </row>
    <row r="62" spans="1:7" ht="14.45" customHeight="1">
      <c r="B62" s="79">
        <v>1</v>
      </c>
      <c r="C62" s="301" t="s">
        <v>37</v>
      </c>
      <c r="D62" s="69"/>
      <c r="E62" s="69"/>
      <c r="F62" s="69"/>
      <c r="G62" s="69"/>
    </row>
    <row r="63" spans="1:7" ht="14.45" customHeight="1">
      <c r="B63" s="73">
        <v>1.101</v>
      </c>
      <c r="C63" s="72" t="s">
        <v>38</v>
      </c>
      <c r="D63" s="69"/>
      <c r="E63" s="69"/>
      <c r="F63" s="69"/>
      <c r="G63" s="69"/>
    </row>
    <row r="64" spans="1:7" ht="14.45" customHeight="1">
      <c r="B64" s="80" t="s">
        <v>270</v>
      </c>
      <c r="C64" s="74" t="s">
        <v>265</v>
      </c>
      <c r="D64" s="24">
        <v>0</v>
      </c>
      <c r="E64" s="25">
        <v>1650</v>
      </c>
      <c r="F64" s="25">
        <v>1650</v>
      </c>
      <c r="G64" s="12">
        <v>1650</v>
      </c>
    </row>
    <row r="65" spans="1:7" ht="14.45" customHeight="1">
      <c r="B65" s="80" t="s">
        <v>39</v>
      </c>
      <c r="C65" s="81" t="s">
        <v>40</v>
      </c>
      <c r="D65" s="35">
        <v>1002</v>
      </c>
      <c r="E65" s="8">
        <v>0</v>
      </c>
      <c r="F65" s="8">
        <v>0</v>
      </c>
      <c r="G65" s="8">
        <v>0</v>
      </c>
    </row>
    <row r="66" spans="1:7" ht="14.45" customHeight="1">
      <c r="A66" s="301" t="s">
        <v>19</v>
      </c>
      <c r="B66" s="73">
        <v>1.101</v>
      </c>
      <c r="C66" s="72" t="s">
        <v>38</v>
      </c>
      <c r="D66" s="4">
        <f t="shared" ref="D66:F66" si="4">SUM(D64:D65)</f>
        <v>1002</v>
      </c>
      <c r="E66" s="4">
        <f t="shared" si="4"/>
        <v>1650</v>
      </c>
      <c r="F66" s="4">
        <f t="shared" si="4"/>
        <v>1650</v>
      </c>
      <c r="G66" s="4">
        <v>1650</v>
      </c>
    </row>
    <row r="67" spans="1:7" ht="14.45" customHeight="1">
      <c r="A67" s="301" t="s">
        <v>19</v>
      </c>
      <c r="B67" s="79">
        <v>1</v>
      </c>
      <c r="C67" s="301" t="s">
        <v>37</v>
      </c>
      <c r="D67" s="9">
        <f t="shared" ref="D67:F67" si="5">D66</f>
        <v>1002</v>
      </c>
      <c r="E67" s="9">
        <f t="shared" si="5"/>
        <v>1650</v>
      </c>
      <c r="F67" s="9">
        <f t="shared" si="5"/>
        <v>1650</v>
      </c>
      <c r="G67" s="9">
        <v>1650</v>
      </c>
    </row>
    <row r="68" spans="1:7">
      <c r="B68" s="79"/>
      <c r="C68" s="301"/>
      <c r="D68" s="69"/>
      <c r="E68" s="69"/>
      <c r="F68" s="69"/>
      <c r="G68" s="69"/>
    </row>
    <row r="69" spans="1:7" ht="14.45" customHeight="1">
      <c r="B69" s="79">
        <v>2</v>
      </c>
      <c r="C69" s="301" t="s">
        <v>41</v>
      </c>
      <c r="D69" s="69"/>
      <c r="E69" s="69"/>
      <c r="F69" s="69"/>
      <c r="G69" s="69"/>
    </row>
    <row r="70" spans="1:7" ht="14.45" customHeight="1">
      <c r="B70" s="73">
        <v>2.101</v>
      </c>
      <c r="C70" s="72" t="s">
        <v>38</v>
      </c>
      <c r="D70" s="69"/>
      <c r="E70" s="69"/>
      <c r="F70" s="69"/>
      <c r="G70" s="69"/>
    </row>
    <row r="71" spans="1:7" ht="14.45" customHeight="1">
      <c r="B71" s="80" t="s">
        <v>270</v>
      </c>
      <c r="C71" s="74" t="s">
        <v>265</v>
      </c>
      <c r="D71" s="26">
        <v>0</v>
      </c>
      <c r="E71" s="36">
        <v>550</v>
      </c>
      <c r="F71" s="36">
        <v>550</v>
      </c>
      <c r="G71" s="9">
        <v>550</v>
      </c>
    </row>
    <row r="72" spans="1:7" ht="14.45" customHeight="1">
      <c r="A72" s="301" t="s">
        <v>19</v>
      </c>
      <c r="B72" s="73">
        <v>2.101</v>
      </c>
      <c r="C72" s="72" t="s">
        <v>38</v>
      </c>
      <c r="D72" s="8">
        <f t="shared" ref="D72:F72" si="6">SUM(D71:D71)</f>
        <v>0</v>
      </c>
      <c r="E72" s="9">
        <f t="shared" si="6"/>
        <v>550</v>
      </c>
      <c r="F72" s="9">
        <f t="shared" si="6"/>
        <v>550</v>
      </c>
      <c r="G72" s="9">
        <v>550</v>
      </c>
    </row>
    <row r="73" spans="1:7" ht="14.45" customHeight="1">
      <c r="A73" s="301" t="s">
        <v>19</v>
      </c>
      <c r="B73" s="79">
        <v>2</v>
      </c>
      <c r="C73" s="301" t="s">
        <v>42</v>
      </c>
      <c r="D73" s="8">
        <f t="shared" ref="D73:F73" si="7">D72</f>
        <v>0</v>
      </c>
      <c r="E73" s="9">
        <f t="shared" si="7"/>
        <v>550</v>
      </c>
      <c r="F73" s="9">
        <f t="shared" si="7"/>
        <v>550</v>
      </c>
      <c r="G73" s="9">
        <v>550</v>
      </c>
    </row>
    <row r="74" spans="1:7" ht="14.45" customHeight="1">
      <c r="A74" s="301" t="s">
        <v>19</v>
      </c>
      <c r="B74" s="71">
        <v>2030</v>
      </c>
      <c r="C74" s="72" t="s">
        <v>1</v>
      </c>
      <c r="D74" s="9">
        <f t="shared" ref="D74:F74" si="8">D73+D67</f>
        <v>1002</v>
      </c>
      <c r="E74" s="9">
        <f t="shared" si="8"/>
        <v>2200</v>
      </c>
      <c r="F74" s="9">
        <f t="shared" si="8"/>
        <v>2200</v>
      </c>
      <c r="G74" s="9">
        <v>2200</v>
      </c>
    </row>
    <row r="75" spans="1:7">
      <c r="B75" s="71"/>
      <c r="C75" s="301"/>
      <c r="D75" s="69"/>
      <c r="E75" s="69"/>
      <c r="F75" s="69"/>
      <c r="G75" s="69"/>
    </row>
    <row r="76" spans="1:7" ht="26.25" customHeight="1">
      <c r="B76" s="71">
        <v>2043</v>
      </c>
      <c r="C76" s="72" t="s">
        <v>232</v>
      </c>
      <c r="D76" s="11"/>
      <c r="E76" s="11"/>
      <c r="F76" s="11"/>
      <c r="G76" s="11"/>
    </row>
    <row r="77" spans="1:7" ht="14.45" customHeight="1">
      <c r="B77" s="73">
        <v>0.10100000000000001</v>
      </c>
      <c r="C77" s="72" t="s">
        <v>33</v>
      </c>
      <c r="D77" s="11"/>
      <c r="E77" s="11"/>
      <c r="F77" s="11"/>
      <c r="G77" s="11"/>
    </row>
    <row r="78" spans="1:7" ht="14.45" customHeight="1">
      <c r="B78" s="40">
        <v>44</v>
      </c>
      <c r="C78" s="301" t="s">
        <v>22</v>
      </c>
      <c r="D78" s="11"/>
      <c r="E78" s="11"/>
      <c r="F78" s="11"/>
      <c r="G78" s="11"/>
    </row>
    <row r="79" spans="1:7" ht="14.45" customHeight="1">
      <c r="B79" s="80" t="s">
        <v>23</v>
      </c>
      <c r="C79" s="301" t="s">
        <v>24</v>
      </c>
      <c r="D79" s="12">
        <v>65261</v>
      </c>
      <c r="E79" s="12">
        <v>72536</v>
      </c>
      <c r="F79" s="12">
        <v>72536</v>
      </c>
      <c r="G79" s="12">
        <v>40698</v>
      </c>
    </row>
    <row r="80" spans="1:7" ht="14.45" customHeight="1">
      <c r="B80" s="80" t="s">
        <v>209</v>
      </c>
      <c r="C80" s="301" t="s">
        <v>210</v>
      </c>
      <c r="D80" s="12">
        <v>3934</v>
      </c>
      <c r="E80" s="12">
        <v>4240</v>
      </c>
      <c r="F80" s="12">
        <v>4240</v>
      </c>
      <c r="G80" s="12">
        <v>4338</v>
      </c>
    </row>
    <row r="81" spans="1:7" s="66" customFormat="1" ht="14.65" customHeight="1">
      <c r="A81" s="59"/>
      <c r="B81" s="62" t="s">
        <v>301</v>
      </c>
      <c r="C81" s="59" t="s">
        <v>259</v>
      </c>
      <c r="D81" s="6">
        <v>0</v>
      </c>
      <c r="E81" s="12">
        <v>1</v>
      </c>
      <c r="F81" s="12">
        <v>1</v>
      </c>
      <c r="G81" s="12">
        <v>2035</v>
      </c>
    </row>
    <row r="82" spans="1:7" s="66" customFormat="1" ht="14.65" customHeight="1">
      <c r="A82" s="59"/>
      <c r="B82" s="62" t="s">
        <v>302</v>
      </c>
      <c r="C82" s="59" t="s">
        <v>260</v>
      </c>
      <c r="D82" s="6">
        <v>0</v>
      </c>
      <c r="E82" s="12">
        <v>1</v>
      </c>
      <c r="F82" s="12">
        <v>1</v>
      </c>
      <c r="G82" s="12">
        <v>32800</v>
      </c>
    </row>
    <row r="83" spans="1:7" s="66" customFormat="1" ht="14.65" customHeight="1">
      <c r="A83" s="59"/>
      <c r="B83" s="62" t="s">
        <v>389</v>
      </c>
      <c r="C83" s="59" t="s">
        <v>261</v>
      </c>
      <c r="D83" s="6">
        <v>0</v>
      </c>
      <c r="E83" s="12">
        <v>1</v>
      </c>
      <c r="F83" s="12">
        <v>1</v>
      </c>
      <c r="G83" s="6">
        <v>0</v>
      </c>
    </row>
    <row r="84" spans="1:7" s="66" customFormat="1" ht="14.65" customHeight="1">
      <c r="A84" s="59"/>
      <c r="B84" s="62" t="s">
        <v>390</v>
      </c>
      <c r="C84" s="59" t="s">
        <v>262</v>
      </c>
      <c r="D84" s="6">
        <v>0</v>
      </c>
      <c r="E84" s="12">
        <v>1</v>
      </c>
      <c r="F84" s="12">
        <v>1</v>
      </c>
      <c r="G84" s="12">
        <v>1400</v>
      </c>
    </row>
    <row r="85" spans="1:7" ht="14.45" customHeight="1">
      <c r="B85" s="80" t="s">
        <v>25</v>
      </c>
      <c r="C85" s="59" t="s">
        <v>263</v>
      </c>
      <c r="D85" s="12">
        <v>427</v>
      </c>
      <c r="E85" s="12">
        <v>440</v>
      </c>
      <c r="F85" s="12">
        <v>440</v>
      </c>
      <c r="G85" s="12">
        <v>440</v>
      </c>
    </row>
    <row r="86" spans="1:7" ht="14.45" customHeight="1">
      <c r="B86" s="80" t="s">
        <v>26</v>
      </c>
      <c r="C86" s="301" t="s">
        <v>27</v>
      </c>
      <c r="D86" s="12">
        <v>4100</v>
      </c>
      <c r="E86" s="12">
        <v>4097</v>
      </c>
      <c r="F86" s="12">
        <v>4097</v>
      </c>
      <c r="G86" s="12">
        <v>4097</v>
      </c>
    </row>
    <row r="87" spans="1:7" ht="14.45" customHeight="1">
      <c r="B87" s="80" t="s">
        <v>34</v>
      </c>
      <c r="C87" s="301" t="s">
        <v>271</v>
      </c>
      <c r="D87" s="12">
        <v>311</v>
      </c>
      <c r="E87" s="12">
        <v>439</v>
      </c>
      <c r="F87" s="12">
        <v>439</v>
      </c>
      <c r="G87" s="12">
        <v>439</v>
      </c>
    </row>
    <row r="88" spans="1:7" ht="14.45" customHeight="1">
      <c r="B88" s="80" t="s">
        <v>272</v>
      </c>
      <c r="C88" s="301" t="s">
        <v>273</v>
      </c>
      <c r="D88" s="6">
        <v>0</v>
      </c>
      <c r="E88" s="12">
        <v>1</v>
      </c>
      <c r="F88" s="12">
        <v>1</v>
      </c>
      <c r="G88" s="12">
        <v>1</v>
      </c>
    </row>
    <row r="89" spans="1:7" ht="14.85" customHeight="1">
      <c r="A89" s="223"/>
      <c r="B89" s="224" t="s">
        <v>288</v>
      </c>
      <c r="C89" s="225" t="s">
        <v>289</v>
      </c>
      <c r="D89" s="6">
        <v>0</v>
      </c>
      <c r="E89" s="12">
        <v>1</v>
      </c>
      <c r="F89" s="12">
        <v>1</v>
      </c>
      <c r="G89" s="12">
        <v>1</v>
      </c>
    </row>
    <row r="90" spans="1:7" s="226" customFormat="1" ht="14.85" customHeight="1">
      <c r="A90" s="223"/>
      <c r="B90" s="224" t="s">
        <v>407</v>
      </c>
      <c r="C90" s="225" t="s">
        <v>408</v>
      </c>
      <c r="D90" s="6">
        <v>0</v>
      </c>
      <c r="E90" s="6">
        <v>0</v>
      </c>
      <c r="F90" s="12">
        <v>1</v>
      </c>
      <c r="G90" s="12">
        <v>1</v>
      </c>
    </row>
    <row r="91" spans="1:7" ht="14.85" customHeight="1">
      <c r="A91" s="76"/>
      <c r="B91" s="197" t="s">
        <v>327</v>
      </c>
      <c r="C91" s="77" t="s">
        <v>328</v>
      </c>
      <c r="D91" s="8">
        <v>0</v>
      </c>
      <c r="E91" s="9">
        <v>1</v>
      </c>
      <c r="F91" s="9">
        <v>1</v>
      </c>
      <c r="G91" s="9">
        <v>2020</v>
      </c>
    </row>
    <row r="92" spans="1:7" ht="14.45" customHeight="1">
      <c r="B92" s="80" t="s">
        <v>264</v>
      </c>
      <c r="C92" s="74" t="s">
        <v>265</v>
      </c>
      <c r="D92" s="6">
        <v>0</v>
      </c>
      <c r="E92" s="12">
        <v>3908</v>
      </c>
      <c r="F92" s="12">
        <v>3908</v>
      </c>
      <c r="G92" s="12">
        <v>3908</v>
      </c>
    </row>
    <row r="93" spans="1:7" ht="14.45" customHeight="1">
      <c r="B93" s="80" t="s">
        <v>28</v>
      </c>
      <c r="C93" s="301" t="s">
        <v>29</v>
      </c>
      <c r="D93" s="9">
        <v>3705</v>
      </c>
      <c r="E93" s="8">
        <v>0</v>
      </c>
      <c r="F93" s="8">
        <v>0</v>
      </c>
      <c r="G93" s="6">
        <v>0</v>
      </c>
    </row>
    <row r="94" spans="1:7" ht="14.45" customHeight="1">
      <c r="A94" s="301" t="s">
        <v>19</v>
      </c>
      <c r="B94" s="40">
        <v>44</v>
      </c>
      <c r="C94" s="301" t="s">
        <v>22</v>
      </c>
      <c r="D94" s="4">
        <f t="shared" ref="D94:F94" si="9">SUM(D79:D93)</f>
        <v>77738</v>
      </c>
      <c r="E94" s="4">
        <f t="shared" si="9"/>
        <v>85667</v>
      </c>
      <c r="F94" s="4">
        <f t="shared" si="9"/>
        <v>85668</v>
      </c>
      <c r="G94" s="4">
        <v>92178</v>
      </c>
    </row>
    <row r="95" spans="1:7">
      <c r="C95" s="301"/>
      <c r="D95" s="69"/>
      <c r="E95" s="69"/>
      <c r="F95" s="69"/>
      <c r="G95" s="69"/>
    </row>
    <row r="96" spans="1:7" ht="14.45" customHeight="1">
      <c r="B96" s="40">
        <v>66</v>
      </c>
      <c r="C96" s="301" t="s">
        <v>30</v>
      </c>
      <c r="D96" s="69"/>
      <c r="E96" s="69"/>
      <c r="F96" s="69"/>
      <c r="G96" s="69"/>
    </row>
    <row r="97" spans="1:7" ht="14.45" customHeight="1">
      <c r="B97" s="80" t="s">
        <v>31</v>
      </c>
      <c r="C97" s="301" t="s">
        <v>24</v>
      </c>
      <c r="D97" s="2">
        <f>15614-1</f>
        <v>15613</v>
      </c>
      <c r="E97" s="2">
        <v>17544</v>
      </c>
      <c r="F97" s="2">
        <v>17544</v>
      </c>
      <c r="G97" s="12">
        <v>12701</v>
      </c>
    </row>
    <row r="98" spans="1:7" ht="14.45" customHeight="1">
      <c r="B98" s="80" t="s">
        <v>214</v>
      </c>
      <c r="C98" s="301" t="s">
        <v>210</v>
      </c>
      <c r="D98" s="2">
        <f>1799-1</f>
        <v>1798</v>
      </c>
      <c r="E98" s="2">
        <v>1851</v>
      </c>
      <c r="F98" s="2">
        <v>1851</v>
      </c>
      <c r="G98" s="12">
        <v>1851</v>
      </c>
    </row>
    <row r="99" spans="1:7" s="66" customFormat="1" ht="14.65" customHeight="1">
      <c r="A99" s="59"/>
      <c r="B99" s="62" t="s">
        <v>266</v>
      </c>
      <c r="C99" s="59" t="s">
        <v>259</v>
      </c>
      <c r="D99" s="6">
        <v>0</v>
      </c>
      <c r="E99" s="12">
        <v>1</v>
      </c>
      <c r="F99" s="12">
        <v>1</v>
      </c>
      <c r="G99" s="12">
        <v>635</v>
      </c>
    </row>
    <row r="100" spans="1:7" s="66" customFormat="1" ht="14.65" customHeight="1">
      <c r="A100" s="59"/>
      <c r="B100" s="62" t="s">
        <v>267</v>
      </c>
      <c r="C100" s="59" t="s">
        <v>260</v>
      </c>
      <c r="D100" s="6">
        <v>0</v>
      </c>
      <c r="E100" s="12">
        <v>1</v>
      </c>
      <c r="F100" s="12">
        <v>1</v>
      </c>
      <c r="G100" s="12">
        <v>10280</v>
      </c>
    </row>
    <row r="101" spans="1:7" ht="14.45" customHeight="1">
      <c r="B101" s="80" t="s">
        <v>32</v>
      </c>
      <c r="C101" s="59" t="s">
        <v>263</v>
      </c>
      <c r="D101" s="2">
        <v>421</v>
      </c>
      <c r="E101" s="2">
        <v>220</v>
      </c>
      <c r="F101" s="2">
        <v>220</v>
      </c>
      <c r="G101" s="12">
        <v>220</v>
      </c>
    </row>
    <row r="102" spans="1:7" ht="14.45" customHeight="1">
      <c r="B102" s="80" t="s">
        <v>36</v>
      </c>
      <c r="C102" s="301" t="s">
        <v>271</v>
      </c>
      <c r="D102" s="2">
        <v>583</v>
      </c>
      <c r="E102" s="2">
        <v>583</v>
      </c>
      <c r="F102" s="2">
        <v>583</v>
      </c>
      <c r="G102" s="12">
        <v>583</v>
      </c>
    </row>
    <row r="103" spans="1:7" ht="14.45" customHeight="1">
      <c r="A103" s="301" t="s">
        <v>19</v>
      </c>
      <c r="B103" s="40">
        <v>66</v>
      </c>
      <c r="C103" s="301" t="s">
        <v>30</v>
      </c>
      <c r="D103" s="4">
        <f t="shared" ref="D103:F103" si="10">SUM(D97:D102)</f>
        <v>18415</v>
      </c>
      <c r="E103" s="4">
        <f t="shared" si="10"/>
        <v>20200</v>
      </c>
      <c r="F103" s="4">
        <f t="shared" si="10"/>
        <v>20200</v>
      </c>
      <c r="G103" s="4">
        <v>26270</v>
      </c>
    </row>
    <row r="104" spans="1:7" ht="14.45" customHeight="1">
      <c r="A104" s="301" t="s">
        <v>19</v>
      </c>
      <c r="B104" s="73">
        <v>0.10100000000000001</v>
      </c>
      <c r="C104" s="72" t="s">
        <v>33</v>
      </c>
      <c r="D104" s="9">
        <f t="shared" ref="D104:F104" si="11">D103+D94</f>
        <v>96153</v>
      </c>
      <c r="E104" s="9">
        <f t="shared" si="11"/>
        <v>105867</v>
      </c>
      <c r="F104" s="9">
        <f t="shared" si="11"/>
        <v>105868</v>
      </c>
      <c r="G104" s="9">
        <v>118448</v>
      </c>
    </row>
    <row r="105" spans="1:7" s="78" customFormat="1" ht="25.9" customHeight="1">
      <c r="A105" s="301" t="s">
        <v>19</v>
      </c>
      <c r="B105" s="71">
        <v>2043</v>
      </c>
      <c r="C105" s="72" t="s">
        <v>232</v>
      </c>
      <c r="D105" s="9">
        <f t="shared" ref="D105:F105" si="12">D104</f>
        <v>96153</v>
      </c>
      <c r="E105" s="9">
        <f t="shared" si="12"/>
        <v>105867</v>
      </c>
      <c r="F105" s="9">
        <f t="shared" si="12"/>
        <v>105868</v>
      </c>
      <c r="G105" s="9">
        <v>118448</v>
      </c>
    </row>
    <row r="106" spans="1:7">
      <c r="B106" s="71"/>
      <c r="C106" s="301"/>
      <c r="D106" s="69"/>
      <c r="E106" s="69"/>
      <c r="F106" s="69"/>
      <c r="G106" s="69"/>
    </row>
    <row r="107" spans="1:7" ht="27.95" customHeight="1">
      <c r="B107" s="71">
        <v>2045</v>
      </c>
      <c r="C107" s="82" t="s">
        <v>428</v>
      </c>
      <c r="D107" s="69"/>
      <c r="E107" s="69"/>
      <c r="F107" s="69"/>
      <c r="G107" s="69"/>
    </row>
    <row r="108" spans="1:7" ht="15" customHeight="1">
      <c r="B108" s="73">
        <v>0.79700000000000004</v>
      </c>
      <c r="C108" s="72" t="s">
        <v>142</v>
      </c>
      <c r="D108" s="69"/>
      <c r="E108" s="69"/>
      <c r="F108" s="69"/>
      <c r="G108" s="69"/>
    </row>
    <row r="109" spans="1:7" ht="28.15" customHeight="1">
      <c r="B109" s="83" t="s">
        <v>39</v>
      </c>
      <c r="C109" s="301" t="s">
        <v>148</v>
      </c>
      <c r="D109" s="9">
        <v>346837</v>
      </c>
      <c r="E109" s="9">
        <v>400000</v>
      </c>
      <c r="F109" s="9">
        <v>400000</v>
      </c>
      <c r="G109" s="9">
        <v>420000</v>
      </c>
    </row>
    <row r="110" spans="1:7" ht="15" customHeight="1">
      <c r="A110" s="301" t="s">
        <v>19</v>
      </c>
      <c r="B110" s="73">
        <v>0.79700000000000004</v>
      </c>
      <c r="C110" s="72" t="s">
        <v>142</v>
      </c>
      <c r="D110" s="4">
        <f t="shared" ref="D110:F110" si="13">SUM(D109)</f>
        <v>346837</v>
      </c>
      <c r="E110" s="4">
        <f t="shared" si="13"/>
        <v>400000</v>
      </c>
      <c r="F110" s="4">
        <f t="shared" si="13"/>
        <v>400000</v>
      </c>
      <c r="G110" s="4">
        <v>420000</v>
      </c>
    </row>
    <row r="111" spans="1:7" ht="27.95" customHeight="1">
      <c r="A111" s="301" t="s">
        <v>19</v>
      </c>
      <c r="B111" s="71">
        <v>2045</v>
      </c>
      <c r="C111" s="82" t="s">
        <v>428</v>
      </c>
      <c r="D111" s="9">
        <f t="shared" ref="D111:F111" si="14">D109</f>
        <v>346837</v>
      </c>
      <c r="E111" s="9">
        <f t="shared" si="14"/>
        <v>400000</v>
      </c>
      <c r="F111" s="9">
        <f t="shared" si="14"/>
        <v>400000</v>
      </c>
      <c r="G111" s="9">
        <v>420000</v>
      </c>
    </row>
    <row r="112" spans="1:7">
      <c r="B112" s="71"/>
      <c r="C112" s="82"/>
      <c r="D112" s="11"/>
      <c r="E112" s="11"/>
      <c r="F112" s="11"/>
      <c r="G112" s="11"/>
    </row>
    <row r="113" spans="1:7" ht="14.65" customHeight="1">
      <c r="A113" s="301" t="s">
        <v>21</v>
      </c>
      <c r="B113" s="71">
        <v>2047</v>
      </c>
      <c r="C113" s="82" t="s">
        <v>188</v>
      </c>
      <c r="D113" s="11"/>
      <c r="E113" s="11"/>
      <c r="F113" s="11"/>
      <c r="G113" s="11"/>
    </row>
    <row r="114" spans="1:7" ht="28.9" customHeight="1">
      <c r="B114" s="84">
        <v>0.11</v>
      </c>
      <c r="C114" s="82" t="s">
        <v>200</v>
      </c>
      <c r="D114" s="11"/>
      <c r="E114" s="11"/>
      <c r="F114" s="11"/>
      <c r="G114" s="11"/>
    </row>
    <row r="115" spans="1:7" ht="29.45" customHeight="1">
      <c r="B115" s="40" t="s">
        <v>39</v>
      </c>
      <c r="C115" s="85" t="s">
        <v>189</v>
      </c>
      <c r="D115" s="12">
        <f>1022-1</f>
        <v>1021</v>
      </c>
      <c r="E115" s="6">
        <v>0</v>
      </c>
      <c r="F115" s="6">
        <v>0</v>
      </c>
      <c r="G115" s="6">
        <v>0</v>
      </c>
    </row>
    <row r="116" spans="1:7">
      <c r="C116" s="85"/>
      <c r="D116" s="12"/>
      <c r="E116" s="6"/>
      <c r="F116" s="6"/>
      <c r="G116" s="6"/>
    </row>
    <row r="117" spans="1:7" ht="29.45" customHeight="1">
      <c r="B117" s="40">
        <v>60</v>
      </c>
      <c r="C117" s="302" t="s">
        <v>189</v>
      </c>
      <c r="D117" s="12"/>
      <c r="E117" s="6"/>
      <c r="F117" s="6"/>
      <c r="G117" s="6"/>
    </row>
    <row r="118" spans="1:7">
      <c r="B118" s="40" t="s">
        <v>274</v>
      </c>
      <c r="C118" s="74" t="s">
        <v>265</v>
      </c>
      <c r="D118" s="8">
        <v>0</v>
      </c>
      <c r="E118" s="9">
        <v>2000</v>
      </c>
      <c r="F118" s="9">
        <v>2000</v>
      </c>
      <c r="G118" s="9">
        <v>2400</v>
      </c>
    </row>
    <row r="119" spans="1:7" ht="28.9" customHeight="1">
      <c r="A119" s="301" t="s">
        <v>19</v>
      </c>
      <c r="B119" s="40">
        <v>60</v>
      </c>
      <c r="C119" s="85" t="s">
        <v>189</v>
      </c>
      <c r="D119" s="8">
        <f t="shared" ref="D119:F119" si="15">D118</f>
        <v>0</v>
      </c>
      <c r="E119" s="9">
        <f t="shared" si="15"/>
        <v>2000</v>
      </c>
      <c r="F119" s="9">
        <f t="shared" si="15"/>
        <v>2000</v>
      </c>
      <c r="G119" s="9">
        <v>2400</v>
      </c>
    </row>
    <row r="120" spans="1:7" ht="29.45" customHeight="1">
      <c r="A120" s="301" t="s">
        <v>19</v>
      </c>
      <c r="B120" s="84">
        <v>0.11</v>
      </c>
      <c r="C120" s="82" t="s">
        <v>200</v>
      </c>
      <c r="D120" s="9">
        <f t="shared" ref="D120:F120" si="16">D115+D119</f>
        <v>1021</v>
      </c>
      <c r="E120" s="9">
        <f t="shared" si="16"/>
        <v>2000</v>
      </c>
      <c r="F120" s="9">
        <f t="shared" si="16"/>
        <v>2000</v>
      </c>
      <c r="G120" s="9">
        <v>2400</v>
      </c>
    </row>
    <row r="121" spans="1:7" ht="14.45" customHeight="1">
      <c r="A121" s="301" t="s">
        <v>19</v>
      </c>
      <c r="B121" s="71">
        <v>2047</v>
      </c>
      <c r="C121" s="82" t="s">
        <v>188</v>
      </c>
      <c r="D121" s="4">
        <f t="shared" ref="D121:F121" si="17">D120</f>
        <v>1021</v>
      </c>
      <c r="E121" s="4">
        <f t="shared" si="17"/>
        <v>2000</v>
      </c>
      <c r="F121" s="4">
        <f t="shared" si="17"/>
        <v>2000</v>
      </c>
      <c r="G121" s="4">
        <v>2400</v>
      </c>
    </row>
    <row r="122" spans="1:7">
      <c r="B122" s="71"/>
      <c r="C122" s="82"/>
      <c r="D122" s="11"/>
      <c r="E122" s="11"/>
      <c r="F122" s="11"/>
      <c r="G122" s="69"/>
    </row>
    <row r="123" spans="1:7" ht="27">
      <c r="A123" s="301" t="s">
        <v>21</v>
      </c>
      <c r="B123" s="86">
        <v>2048</v>
      </c>
      <c r="C123" s="87" t="s">
        <v>190</v>
      </c>
      <c r="D123" s="88"/>
      <c r="E123" s="88"/>
      <c r="F123" s="88"/>
      <c r="G123" s="88"/>
    </row>
    <row r="124" spans="1:7" ht="15" customHeight="1">
      <c r="B124" s="89">
        <v>0.10100000000000001</v>
      </c>
      <c r="C124" s="87" t="s">
        <v>43</v>
      </c>
      <c r="D124" s="88"/>
      <c r="E124" s="88"/>
      <c r="F124" s="88"/>
      <c r="G124" s="88"/>
    </row>
    <row r="125" spans="1:7" ht="15" customHeight="1">
      <c r="B125" s="90">
        <v>60</v>
      </c>
      <c r="C125" s="299" t="s">
        <v>187</v>
      </c>
      <c r="D125" s="88"/>
      <c r="E125" s="88"/>
      <c r="F125" s="88"/>
      <c r="G125" s="88"/>
    </row>
    <row r="126" spans="1:7" ht="15" customHeight="1">
      <c r="B126" s="91" t="s">
        <v>44</v>
      </c>
      <c r="C126" s="92" t="s">
        <v>45</v>
      </c>
      <c r="D126" s="30">
        <v>150000</v>
      </c>
      <c r="E126" s="30">
        <v>150000</v>
      </c>
      <c r="F126" s="30">
        <v>150000</v>
      </c>
      <c r="G126" s="30">
        <v>200000</v>
      </c>
    </row>
    <row r="127" spans="1:7" s="226" customFormat="1" ht="15" customHeight="1">
      <c r="A127" s="223" t="s">
        <v>19</v>
      </c>
      <c r="B127" s="261">
        <v>60</v>
      </c>
      <c r="C127" s="262" t="s">
        <v>187</v>
      </c>
      <c r="D127" s="17">
        <f t="shared" ref="D127:F127" si="18">D126</f>
        <v>150000</v>
      </c>
      <c r="E127" s="17">
        <f t="shared" si="18"/>
        <v>150000</v>
      </c>
      <c r="F127" s="17">
        <f t="shared" si="18"/>
        <v>150000</v>
      </c>
      <c r="G127" s="17">
        <v>200000</v>
      </c>
    </row>
    <row r="128" spans="1:7" s="226" customFormat="1" ht="15" customHeight="1">
      <c r="A128" s="76" t="s">
        <v>19</v>
      </c>
      <c r="B128" s="263">
        <v>0.10100000000000001</v>
      </c>
      <c r="C128" s="264" t="s">
        <v>43</v>
      </c>
      <c r="D128" s="17">
        <f t="shared" ref="D128:F128" si="19">D126</f>
        <v>150000</v>
      </c>
      <c r="E128" s="17">
        <f t="shared" si="19"/>
        <v>150000</v>
      </c>
      <c r="F128" s="17">
        <f t="shared" si="19"/>
        <v>150000</v>
      </c>
      <c r="G128" s="17">
        <v>200000</v>
      </c>
    </row>
    <row r="129" spans="1:7" ht="27">
      <c r="A129" s="301" t="s">
        <v>19</v>
      </c>
      <c r="B129" s="86">
        <v>2048</v>
      </c>
      <c r="C129" s="87" t="s">
        <v>190</v>
      </c>
      <c r="D129" s="17">
        <f t="shared" ref="D129:F129" si="20">D128</f>
        <v>150000</v>
      </c>
      <c r="E129" s="17">
        <f t="shared" si="20"/>
        <v>150000</v>
      </c>
      <c r="F129" s="17">
        <f t="shared" si="20"/>
        <v>150000</v>
      </c>
      <c r="G129" s="17">
        <v>200000</v>
      </c>
    </row>
    <row r="130" spans="1:7" ht="14.45" customHeight="1">
      <c r="B130" s="71"/>
      <c r="C130" s="301"/>
      <c r="D130" s="69"/>
      <c r="E130" s="69"/>
      <c r="F130" s="69"/>
      <c r="G130" s="69"/>
    </row>
    <row r="131" spans="1:7" ht="14.65" customHeight="1">
      <c r="A131" s="301" t="s">
        <v>21</v>
      </c>
      <c r="B131" s="86">
        <v>2049</v>
      </c>
      <c r="C131" s="87" t="s">
        <v>4</v>
      </c>
      <c r="D131" s="88"/>
      <c r="E131" s="88"/>
      <c r="F131" s="88"/>
      <c r="G131" s="88"/>
    </row>
    <row r="132" spans="1:7" ht="14.65" customHeight="1">
      <c r="B132" s="93">
        <v>1</v>
      </c>
      <c r="C132" s="299" t="s">
        <v>46</v>
      </c>
      <c r="D132" s="88"/>
      <c r="E132" s="88"/>
      <c r="F132" s="88"/>
      <c r="G132" s="88"/>
    </row>
    <row r="133" spans="1:7" ht="14.65" customHeight="1">
      <c r="B133" s="94">
        <v>1.101</v>
      </c>
      <c r="C133" s="87" t="s">
        <v>47</v>
      </c>
      <c r="D133" s="13"/>
      <c r="E133" s="88"/>
      <c r="F133" s="88"/>
      <c r="G133" s="88"/>
    </row>
    <row r="134" spans="1:7" ht="14.65" customHeight="1">
      <c r="B134" s="97" t="s">
        <v>48</v>
      </c>
      <c r="C134" s="37" t="s">
        <v>275</v>
      </c>
      <c r="D134" s="19">
        <v>5936875</v>
      </c>
      <c r="E134" s="19">
        <v>7723386</v>
      </c>
      <c r="F134" s="19">
        <f>7723386-700000-22143</f>
        <v>7001243</v>
      </c>
      <c r="G134" s="19">
        <v>7833570</v>
      </c>
    </row>
    <row r="135" spans="1:7" ht="14.65" customHeight="1">
      <c r="A135" s="301" t="s">
        <v>19</v>
      </c>
      <c r="B135" s="94">
        <v>1.101</v>
      </c>
      <c r="C135" s="87" t="s">
        <v>47</v>
      </c>
      <c r="D135" s="21">
        <f t="shared" ref="D135:F135" si="21">SUM(D134:D134)</f>
        <v>5936875</v>
      </c>
      <c r="E135" s="21">
        <f t="shared" si="21"/>
        <v>7723386</v>
      </c>
      <c r="F135" s="21">
        <f t="shared" si="21"/>
        <v>7001243</v>
      </c>
      <c r="G135" s="21">
        <v>7833570</v>
      </c>
    </row>
    <row r="136" spans="1:7" ht="13.5">
      <c r="B136" s="94"/>
      <c r="C136" s="87"/>
      <c r="D136" s="95"/>
      <c r="E136" s="88"/>
      <c r="F136" s="88"/>
      <c r="G136" s="88"/>
    </row>
    <row r="137" spans="1:7" ht="57" customHeight="1">
      <c r="B137" s="94">
        <v>1.125</v>
      </c>
      <c r="C137" s="96" t="s">
        <v>280</v>
      </c>
      <c r="D137" s="88"/>
      <c r="E137" s="88"/>
      <c r="F137" s="88"/>
      <c r="G137" s="88"/>
    </row>
    <row r="138" spans="1:7" ht="13.9" customHeight="1">
      <c r="B138" s="97" t="s">
        <v>48</v>
      </c>
      <c r="C138" s="37" t="s">
        <v>275</v>
      </c>
      <c r="D138" s="17">
        <v>104269</v>
      </c>
      <c r="E138" s="17">
        <v>90741</v>
      </c>
      <c r="F138" s="17">
        <v>90741</v>
      </c>
      <c r="G138" s="17">
        <v>77215</v>
      </c>
    </row>
    <row r="139" spans="1:7" ht="56.25" customHeight="1">
      <c r="A139" s="301" t="s">
        <v>19</v>
      </c>
      <c r="B139" s="94">
        <v>1.125</v>
      </c>
      <c r="C139" s="96" t="s">
        <v>280</v>
      </c>
      <c r="D139" s="17">
        <f t="shared" ref="D139:F139" si="22">D138</f>
        <v>104269</v>
      </c>
      <c r="E139" s="17">
        <f t="shared" si="22"/>
        <v>90741</v>
      </c>
      <c r="F139" s="17">
        <f t="shared" si="22"/>
        <v>90741</v>
      </c>
      <c r="G139" s="17">
        <v>77215</v>
      </c>
    </row>
    <row r="140" spans="1:7">
      <c r="B140" s="97"/>
      <c r="C140" s="37"/>
      <c r="D140" s="88"/>
      <c r="E140" s="88"/>
      <c r="F140" s="88"/>
      <c r="G140" s="88"/>
    </row>
    <row r="141" spans="1:7" ht="14.85" customHeight="1">
      <c r="B141" s="98">
        <v>1.2</v>
      </c>
      <c r="C141" s="87" t="s">
        <v>49</v>
      </c>
      <c r="D141" s="88"/>
      <c r="E141" s="88"/>
      <c r="F141" s="88"/>
      <c r="G141" s="88"/>
    </row>
    <row r="142" spans="1:7" ht="14.85" customHeight="1">
      <c r="B142" s="91">
        <v>60</v>
      </c>
      <c r="C142" s="299" t="s">
        <v>186</v>
      </c>
      <c r="D142" s="88"/>
      <c r="E142" s="88"/>
      <c r="F142" s="88"/>
      <c r="G142" s="88"/>
    </row>
    <row r="143" spans="1:7" ht="14.85" customHeight="1">
      <c r="B143" s="97" t="s">
        <v>50</v>
      </c>
      <c r="C143" s="37" t="s">
        <v>275</v>
      </c>
      <c r="D143" s="17">
        <v>36158</v>
      </c>
      <c r="E143" s="17">
        <v>28258</v>
      </c>
      <c r="F143" s="17">
        <v>28258</v>
      </c>
      <c r="G143" s="17">
        <v>21146</v>
      </c>
    </row>
    <row r="144" spans="1:7" s="78" customFormat="1" ht="14.85" customHeight="1">
      <c r="A144" s="301" t="s">
        <v>19</v>
      </c>
      <c r="B144" s="91">
        <v>60</v>
      </c>
      <c r="C144" s="299" t="s">
        <v>186</v>
      </c>
      <c r="D144" s="17">
        <f t="shared" ref="D144:F144" si="23">D143</f>
        <v>36158</v>
      </c>
      <c r="E144" s="17">
        <f t="shared" si="23"/>
        <v>28258</v>
      </c>
      <c r="F144" s="17">
        <f t="shared" si="23"/>
        <v>28258</v>
      </c>
      <c r="G144" s="17">
        <v>21146</v>
      </c>
    </row>
    <row r="145" spans="1:7">
      <c r="B145" s="97"/>
      <c r="C145" s="299"/>
      <c r="D145" s="88"/>
      <c r="E145" s="88"/>
      <c r="F145" s="88"/>
      <c r="G145" s="88"/>
    </row>
    <row r="146" spans="1:7" ht="14.45" customHeight="1">
      <c r="B146" s="90">
        <v>61</v>
      </c>
      <c r="C146" s="299" t="s">
        <v>51</v>
      </c>
      <c r="D146" s="88"/>
      <c r="E146" s="88"/>
      <c r="F146" s="88"/>
      <c r="G146" s="88"/>
    </row>
    <row r="147" spans="1:7" ht="14.45" customHeight="1">
      <c r="B147" s="97" t="s">
        <v>52</v>
      </c>
      <c r="C147" s="37" t="s">
        <v>275</v>
      </c>
      <c r="D147" s="16">
        <v>0</v>
      </c>
      <c r="E147" s="17">
        <v>1</v>
      </c>
      <c r="F147" s="17">
        <v>1</v>
      </c>
      <c r="G147" s="17">
        <v>1</v>
      </c>
    </row>
    <row r="148" spans="1:7" ht="14.45" customHeight="1">
      <c r="A148" s="301" t="s">
        <v>19</v>
      </c>
      <c r="B148" s="90">
        <v>61</v>
      </c>
      <c r="C148" s="299" t="s">
        <v>51</v>
      </c>
      <c r="D148" s="16">
        <f t="shared" ref="D148:F148" si="24">D147</f>
        <v>0</v>
      </c>
      <c r="E148" s="17">
        <f t="shared" si="24"/>
        <v>1</v>
      </c>
      <c r="F148" s="17">
        <f t="shared" si="24"/>
        <v>1</v>
      </c>
      <c r="G148" s="17">
        <v>1</v>
      </c>
    </row>
    <row r="149" spans="1:7">
      <c r="B149" s="97"/>
      <c r="C149" s="299"/>
      <c r="D149" s="88"/>
      <c r="E149" s="88"/>
      <c r="F149" s="88"/>
      <c r="G149" s="88"/>
    </row>
    <row r="150" spans="1:7" ht="15" customHeight="1">
      <c r="B150" s="90">
        <v>62</v>
      </c>
      <c r="C150" s="99" t="s">
        <v>53</v>
      </c>
      <c r="D150" s="88"/>
      <c r="E150" s="88"/>
      <c r="F150" s="88"/>
      <c r="G150" s="88"/>
    </row>
    <row r="151" spans="1:7" ht="15" customHeight="1">
      <c r="B151" s="97" t="s">
        <v>54</v>
      </c>
      <c r="C151" s="37" t="s">
        <v>275</v>
      </c>
      <c r="D151" s="19">
        <v>4344</v>
      </c>
      <c r="E151" s="19">
        <v>2288</v>
      </c>
      <c r="F151" s="19">
        <v>2288</v>
      </c>
      <c r="G151" s="19">
        <v>1</v>
      </c>
    </row>
    <row r="152" spans="1:7" ht="15" customHeight="1">
      <c r="A152" s="301" t="s">
        <v>19</v>
      </c>
      <c r="B152" s="90">
        <v>62</v>
      </c>
      <c r="C152" s="99" t="s">
        <v>53</v>
      </c>
      <c r="D152" s="21">
        <f t="shared" ref="D152:F152" si="25">D151</f>
        <v>4344</v>
      </c>
      <c r="E152" s="21">
        <f t="shared" si="25"/>
        <v>2288</v>
      </c>
      <c r="F152" s="21">
        <f t="shared" si="25"/>
        <v>2288</v>
      </c>
      <c r="G152" s="21">
        <v>1</v>
      </c>
    </row>
    <row r="153" spans="1:7" ht="15" customHeight="1">
      <c r="B153" s="97"/>
      <c r="C153" s="299"/>
      <c r="D153" s="88"/>
      <c r="E153" s="88"/>
      <c r="F153" s="88"/>
      <c r="G153" s="88"/>
    </row>
    <row r="154" spans="1:7" ht="13.7" customHeight="1">
      <c r="B154" s="90">
        <v>63</v>
      </c>
      <c r="C154" s="299" t="s">
        <v>55</v>
      </c>
      <c r="D154" s="95"/>
      <c r="E154" s="88"/>
      <c r="F154" s="88"/>
      <c r="G154" s="88"/>
    </row>
    <row r="155" spans="1:7" ht="13.7" customHeight="1">
      <c r="B155" s="97" t="s">
        <v>56</v>
      </c>
      <c r="C155" s="37" t="s">
        <v>275</v>
      </c>
      <c r="D155" s="17">
        <v>583</v>
      </c>
      <c r="E155" s="17">
        <v>575</v>
      </c>
      <c r="F155" s="17">
        <v>575</v>
      </c>
      <c r="G155" s="17">
        <v>366</v>
      </c>
    </row>
    <row r="156" spans="1:7" ht="13.7" customHeight="1">
      <c r="A156" s="301" t="s">
        <v>19</v>
      </c>
      <c r="B156" s="90">
        <v>63</v>
      </c>
      <c r="C156" s="299" t="s">
        <v>55</v>
      </c>
      <c r="D156" s="17">
        <f t="shared" ref="D156:F156" si="26">D155</f>
        <v>583</v>
      </c>
      <c r="E156" s="17">
        <f t="shared" si="26"/>
        <v>575</v>
      </c>
      <c r="F156" s="17">
        <f t="shared" si="26"/>
        <v>575</v>
      </c>
      <c r="G156" s="17">
        <v>366</v>
      </c>
    </row>
    <row r="157" spans="1:7">
      <c r="B157" s="97"/>
      <c r="C157" s="299"/>
      <c r="D157" s="88"/>
      <c r="E157" s="88"/>
      <c r="F157" s="88"/>
      <c r="G157" s="88"/>
    </row>
    <row r="158" spans="1:7" ht="15" customHeight="1">
      <c r="B158" s="90">
        <v>64</v>
      </c>
      <c r="C158" s="299" t="s">
        <v>224</v>
      </c>
      <c r="D158" s="88"/>
      <c r="E158" s="88"/>
      <c r="F158" s="88"/>
      <c r="G158" s="88"/>
    </row>
    <row r="159" spans="1:7" ht="15" customHeight="1">
      <c r="B159" s="90" t="s">
        <v>171</v>
      </c>
      <c r="C159" s="37" t="s">
        <v>275</v>
      </c>
      <c r="D159" s="19">
        <v>38</v>
      </c>
      <c r="E159" s="19">
        <v>1</v>
      </c>
      <c r="F159" s="19">
        <v>1</v>
      </c>
      <c r="G159" s="16">
        <v>0</v>
      </c>
    </row>
    <row r="160" spans="1:7" s="78" customFormat="1" ht="15" customHeight="1">
      <c r="A160" s="301" t="s">
        <v>19</v>
      </c>
      <c r="B160" s="90">
        <v>64</v>
      </c>
      <c r="C160" s="299" t="s">
        <v>224</v>
      </c>
      <c r="D160" s="21">
        <f t="shared" ref="D160:F160" si="27">D159</f>
        <v>38</v>
      </c>
      <c r="E160" s="21">
        <f t="shared" si="27"/>
        <v>1</v>
      </c>
      <c r="F160" s="21">
        <f t="shared" si="27"/>
        <v>1</v>
      </c>
      <c r="G160" s="28">
        <v>0</v>
      </c>
    </row>
    <row r="161" spans="1:7">
      <c r="B161" s="97"/>
      <c r="C161" s="299"/>
      <c r="D161" s="88"/>
      <c r="E161" s="88"/>
      <c r="F161" s="88"/>
      <c r="G161" s="88"/>
    </row>
    <row r="162" spans="1:7">
      <c r="B162" s="90">
        <v>65</v>
      </c>
      <c r="C162" s="299" t="s">
        <v>174</v>
      </c>
      <c r="D162" s="88"/>
      <c r="E162" s="88"/>
      <c r="F162" s="88"/>
      <c r="G162" s="88"/>
    </row>
    <row r="163" spans="1:7">
      <c r="B163" s="97" t="s">
        <v>57</v>
      </c>
      <c r="C163" s="37" t="s">
        <v>275</v>
      </c>
      <c r="D163" s="16">
        <v>0</v>
      </c>
      <c r="E163" s="17">
        <v>1</v>
      </c>
      <c r="F163" s="17">
        <v>1</v>
      </c>
      <c r="G163" s="17">
        <v>1</v>
      </c>
    </row>
    <row r="164" spans="1:7">
      <c r="A164" s="301" t="s">
        <v>19</v>
      </c>
      <c r="B164" s="90">
        <v>65</v>
      </c>
      <c r="C164" s="299" t="s">
        <v>174</v>
      </c>
      <c r="D164" s="16">
        <f t="shared" ref="D164:F164" si="28">D163</f>
        <v>0</v>
      </c>
      <c r="E164" s="17">
        <f t="shared" si="28"/>
        <v>1</v>
      </c>
      <c r="F164" s="17">
        <f t="shared" si="28"/>
        <v>1</v>
      </c>
      <c r="G164" s="17">
        <v>1</v>
      </c>
    </row>
    <row r="165" spans="1:7">
      <c r="B165" s="90"/>
      <c r="C165" s="299"/>
      <c r="D165" s="23"/>
      <c r="E165" s="23"/>
      <c r="F165" s="23"/>
      <c r="G165" s="88"/>
    </row>
    <row r="166" spans="1:7">
      <c r="B166" s="90">
        <v>66</v>
      </c>
      <c r="C166" s="299" t="s">
        <v>58</v>
      </c>
      <c r="D166" s="88"/>
      <c r="E166" s="88"/>
      <c r="F166" s="88"/>
      <c r="G166" s="88"/>
    </row>
    <row r="167" spans="1:7">
      <c r="A167" s="223"/>
      <c r="B167" s="244" t="s">
        <v>59</v>
      </c>
      <c r="C167" s="245" t="s">
        <v>275</v>
      </c>
      <c r="D167" s="17">
        <v>87867</v>
      </c>
      <c r="E167" s="17">
        <v>100755</v>
      </c>
      <c r="F167" s="17">
        <v>100755</v>
      </c>
      <c r="G167" s="17">
        <v>143253</v>
      </c>
    </row>
    <row r="168" spans="1:7" s="78" customFormat="1">
      <c r="A168" s="76" t="s">
        <v>19</v>
      </c>
      <c r="B168" s="100">
        <v>66</v>
      </c>
      <c r="C168" s="101" t="s">
        <v>58</v>
      </c>
      <c r="D168" s="17">
        <f t="shared" ref="D168:F168" si="29">D167</f>
        <v>87867</v>
      </c>
      <c r="E168" s="17">
        <f t="shared" si="29"/>
        <v>100755</v>
      </c>
      <c r="F168" s="17">
        <f t="shared" si="29"/>
        <v>100755</v>
      </c>
      <c r="G168" s="17">
        <v>143253</v>
      </c>
    </row>
    <row r="169" spans="1:7">
      <c r="B169" s="90"/>
      <c r="C169" s="299"/>
      <c r="D169" s="19"/>
      <c r="E169" s="19"/>
      <c r="F169" s="19"/>
      <c r="G169" s="19"/>
    </row>
    <row r="170" spans="1:7" ht="15" customHeight="1">
      <c r="B170" s="90">
        <v>67</v>
      </c>
      <c r="C170" s="299" t="s">
        <v>330</v>
      </c>
      <c r="D170" s="19"/>
      <c r="E170" s="19"/>
      <c r="F170" s="19"/>
      <c r="G170" s="19"/>
    </row>
    <row r="171" spans="1:7" ht="15" customHeight="1">
      <c r="B171" s="90" t="s">
        <v>61</v>
      </c>
      <c r="C171" s="37" t="s">
        <v>275</v>
      </c>
      <c r="D171" s="18">
        <v>0</v>
      </c>
      <c r="E171" s="19">
        <v>25000</v>
      </c>
      <c r="F171" s="18">
        <v>0</v>
      </c>
      <c r="G171" s="18">
        <v>0</v>
      </c>
    </row>
    <row r="172" spans="1:7" ht="15" customHeight="1">
      <c r="A172" s="301" t="s">
        <v>19</v>
      </c>
      <c r="B172" s="90">
        <v>67</v>
      </c>
      <c r="C172" s="299" t="s">
        <v>330</v>
      </c>
      <c r="D172" s="20">
        <f t="shared" ref="D172:F172" si="30">D171</f>
        <v>0</v>
      </c>
      <c r="E172" s="21">
        <f t="shared" si="30"/>
        <v>25000</v>
      </c>
      <c r="F172" s="20">
        <f t="shared" si="30"/>
        <v>0</v>
      </c>
      <c r="G172" s="20">
        <v>0</v>
      </c>
    </row>
    <row r="173" spans="1:7">
      <c r="B173" s="90"/>
      <c r="C173" s="299"/>
      <c r="D173" s="18"/>
      <c r="E173" s="18"/>
      <c r="F173" s="18"/>
      <c r="G173" s="19"/>
    </row>
    <row r="174" spans="1:7" ht="15" customHeight="1">
      <c r="B174" s="90">
        <v>68</v>
      </c>
      <c r="C174" s="299" t="s">
        <v>416</v>
      </c>
      <c r="D174" s="19"/>
      <c r="E174" s="19"/>
      <c r="F174" s="19"/>
      <c r="G174" s="19"/>
    </row>
    <row r="175" spans="1:7" ht="15" customHeight="1">
      <c r="B175" s="90" t="s">
        <v>62</v>
      </c>
      <c r="C175" s="37" t="s">
        <v>275</v>
      </c>
      <c r="D175" s="18">
        <v>0</v>
      </c>
      <c r="E175" s="18">
        <v>0</v>
      </c>
      <c r="F175" s="18">
        <v>0</v>
      </c>
      <c r="G175" s="19">
        <v>4063</v>
      </c>
    </row>
    <row r="176" spans="1:7" ht="15" customHeight="1">
      <c r="A176" s="301" t="s">
        <v>19</v>
      </c>
      <c r="B176" s="90">
        <v>68</v>
      </c>
      <c r="C176" s="299" t="s">
        <v>416</v>
      </c>
      <c r="D176" s="20">
        <f t="shared" ref="D176:F176" si="31">D175</f>
        <v>0</v>
      </c>
      <c r="E176" s="20">
        <f t="shared" si="31"/>
        <v>0</v>
      </c>
      <c r="F176" s="20">
        <f t="shared" si="31"/>
        <v>0</v>
      </c>
      <c r="G176" s="21">
        <v>4063</v>
      </c>
    </row>
    <row r="177" spans="1:7" ht="15" customHeight="1">
      <c r="A177" s="301" t="s">
        <v>19</v>
      </c>
      <c r="B177" s="98">
        <v>1.2</v>
      </c>
      <c r="C177" s="87" t="s">
        <v>49</v>
      </c>
      <c r="D177" s="17">
        <f>D168+D164+D156+D152+D148+D144+D160+D172+D176</f>
        <v>128990</v>
      </c>
      <c r="E177" s="17">
        <f t="shared" ref="E177:F177" si="32">E168+E164+E156+E152+E148+E144+E160+E172+E176</f>
        <v>156879</v>
      </c>
      <c r="F177" s="17">
        <f t="shared" si="32"/>
        <v>131879</v>
      </c>
      <c r="G177" s="17">
        <v>168831</v>
      </c>
    </row>
    <row r="178" spans="1:7" ht="15" customHeight="1">
      <c r="A178" s="301" t="s">
        <v>19</v>
      </c>
      <c r="B178" s="93">
        <v>1</v>
      </c>
      <c r="C178" s="299" t="s">
        <v>46</v>
      </c>
      <c r="D178" s="17">
        <f>D177+D135+D139</f>
        <v>6170134</v>
      </c>
      <c r="E178" s="17">
        <f t="shared" ref="E178:F178" si="33">E177+E135+E139</f>
        <v>7971006</v>
      </c>
      <c r="F178" s="17">
        <f t="shared" si="33"/>
        <v>7223863</v>
      </c>
      <c r="G178" s="17">
        <v>8079616</v>
      </c>
    </row>
    <row r="179" spans="1:7">
      <c r="B179" s="93"/>
      <c r="C179" s="299"/>
      <c r="D179" s="23"/>
      <c r="E179" s="23"/>
      <c r="F179" s="23"/>
      <c r="G179" s="23"/>
    </row>
    <row r="180" spans="1:7" ht="15" customHeight="1">
      <c r="B180" s="93">
        <v>3</v>
      </c>
      <c r="C180" s="299" t="s">
        <v>191</v>
      </c>
      <c r="D180" s="88"/>
      <c r="E180" s="88"/>
      <c r="F180" s="88"/>
      <c r="G180" s="88"/>
    </row>
    <row r="181" spans="1:7" ht="15" customHeight="1">
      <c r="B181" s="98">
        <v>3.1040000000000001</v>
      </c>
      <c r="C181" s="87" t="s">
        <v>60</v>
      </c>
      <c r="D181" s="88"/>
      <c r="E181" s="88"/>
      <c r="F181" s="88"/>
      <c r="G181" s="88"/>
    </row>
    <row r="182" spans="1:7" ht="15" customHeight="1">
      <c r="B182" s="90">
        <v>67</v>
      </c>
      <c r="C182" s="37" t="s">
        <v>166</v>
      </c>
      <c r="D182" s="88"/>
      <c r="E182" s="88"/>
      <c r="F182" s="88"/>
      <c r="G182" s="88"/>
    </row>
    <row r="183" spans="1:7" ht="15" customHeight="1">
      <c r="B183" s="91" t="s">
        <v>61</v>
      </c>
      <c r="C183" s="37" t="s">
        <v>275</v>
      </c>
      <c r="D183" s="19">
        <v>800000</v>
      </c>
      <c r="E183" s="19">
        <v>850000</v>
      </c>
      <c r="F183" s="19">
        <v>850000</v>
      </c>
      <c r="G183" s="19">
        <v>870000</v>
      </c>
    </row>
    <row r="184" spans="1:7" ht="15" customHeight="1">
      <c r="A184" s="301" t="s">
        <v>19</v>
      </c>
      <c r="B184" s="90">
        <v>67</v>
      </c>
      <c r="C184" s="37" t="s">
        <v>166</v>
      </c>
      <c r="D184" s="21">
        <f t="shared" ref="D184:F185" si="34">D183</f>
        <v>800000</v>
      </c>
      <c r="E184" s="21">
        <f t="shared" si="34"/>
        <v>850000</v>
      </c>
      <c r="F184" s="21">
        <f t="shared" si="34"/>
        <v>850000</v>
      </c>
      <c r="G184" s="21">
        <v>870000</v>
      </c>
    </row>
    <row r="185" spans="1:7" ht="15" customHeight="1">
      <c r="A185" s="301" t="s">
        <v>19</v>
      </c>
      <c r="B185" s="98">
        <v>3.1040000000000001</v>
      </c>
      <c r="C185" s="87" t="s">
        <v>60</v>
      </c>
      <c r="D185" s="17">
        <f t="shared" si="34"/>
        <v>800000</v>
      </c>
      <c r="E185" s="17">
        <f t="shared" si="34"/>
        <v>850000</v>
      </c>
      <c r="F185" s="17">
        <f t="shared" si="34"/>
        <v>850000</v>
      </c>
      <c r="G185" s="17">
        <v>870000</v>
      </c>
    </row>
    <row r="186" spans="1:7" ht="10.15" customHeight="1">
      <c r="B186" s="97"/>
      <c r="C186" s="37"/>
      <c r="D186" s="88"/>
      <c r="E186" s="88"/>
      <c r="F186" s="88"/>
      <c r="G186" s="88"/>
    </row>
    <row r="187" spans="1:7" ht="15" customHeight="1">
      <c r="B187" s="98">
        <v>3.1080000000000001</v>
      </c>
      <c r="C187" s="87" t="s">
        <v>181</v>
      </c>
      <c r="D187" s="88"/>
      <c r="E187" s="88"/>
      <c r="F187" s="88"/>
      <c r="G187" s="88"/>
    </row>
    <row r="188" spans="1:7" ht="27" customHeight="1">
      <c r="B188" s="90">
        <v>68</v>
      </c>
      <c r="C188" s="299" t="s">
        <v>161</v>
      </c>
      <c r="D188" s="88"/>
      <c r="E188" s="88"/>
      <c r="F188" s="88"/>
      <c r="G188" s="88"/>
    </row>
    <row r="189" spans="1:7" ht="13.9" customHeight="1">
      <c r="B189" s="91" t="s">
        <v>62</v>
      </c>
      <c r="C189" s="37" t="s">
        <v>275</v>
      </c>
      <c r="D189" s="17">
        <v>69831</v>
      </c>
      <c r="E189" s="17">
        <v>72000</v>
      </c>
      <c r="F189" s="17">
        <v>72000</v>
      </c>
      <c r="G189" s="17">
        <v>72000</v>
      </c>
    </row>
    <row r="190" spans="1:7" ht="27" customHeight="1">
      <c r="A190" s="301" t="s">
        <v>19</v>
      </c>
      <c r="B190" s="90">
        <v>68</v>
      </c>
      <c r="C190" s="299" t="s">
        <v>161</v>
      </c>
      <c r="D190" s="17">
        <f t="shared" ref="D190:F191" si="35">D189</f>
        <v>69831</v>
      </c>
      <c r="E190" s="17">
        <f t="shared" si="35"/>
        <v>72000</v>
      </c>
      <c r="F190" s="17">
        <f t="shared" si="35"/>
        <v>72000</v>
      </c>
      <c r="G190" s="17">
        <v>72000</v>
      </c>
    </row>
    <row r="191" spans="1:7" ht="15" customHeight="1">
      <c r="A191" s="301" t="s">
        <v>19</v>
      </c>
      <c r="B191" s="98">
        <v>3.1080000000000001</v>
      </c>
      <c r="C191" s="87" t="s">
        <v>181</v>
      </c>
      <c r="D191" s="17">
        <f t="shared" si="35"/>
        <v>69831</v>
      </c>
      <c r="E191" s="17">
        <f t="shared" si="35"/>
        <v>72000</v>
      </c>
      <c r="F191" s="17">
        <f t="shared" si="35"/>
        <v>72000</v>
      </c>
      <c r="G191" s="17">
        <v>72000</v>
      </c>
    </row>
    <row r="192" spans="1:7" s="78" customFormat="1" ht="15" customHeight="1">
      <c r="A192" s="301" t="s">
        <v>19</v>
      </c>
      <c r="B192" s="93">
        <v>3</v>
      </c>
      <c r="C192" s="299" t="s">
        <v>191</v>
      </c>
      <c r="D192" s="17">
        <f>D191+D185</f>
        <v>869831</v>
      </c>
      <c r="E192" s="17">
        <f t="shared" ref="E192:F192" si="36">E191+E185</f>
        <v>922000</v>
      </c>
      <c r="F192" s="17">
        <f t="shared" si="36"/>
        <v>922000</v>
      </c>
      <c r="G192" s="17">
        <v>942000</v>
      </c>
    </row>
    <row r="193" spans="1:7">
      <c r="B193" s="93"/>
      <c r="C193" s="299"/>
      <c r="D193" s="23"/>
      <c r="E193" s="23"/>
      <c r="F193" s="23"/>
      <c r="G193" s="88"/>
    </row>
    <row r="194" spans="1:7" ht="25.5">
      <c r="B194" s="93">
        <v>4</v>
      </c>
      <c r="C194" s="299" t="s">
        <v>281</v>
      </c>
      <c r="D194" s="88"/>
      <c r="E194" s="88"/>
      <c r="F194" s="88"/>
      <c r="G194" s="88"/>
    </row>
    <row r="195" spans="1:7" ht="27" customHeight="1">
      <c r="B195" s="98">
        <v>4.101</v>
      </c>
      <c r="C195" s="87" t="s">
        <v>282</v>
      </c>
      <c r="D195" s="88"/>
      <c r="E195" s="88"/>
      <c r="F195" s="88"/>
      <c r="G195" s="88"/>
    </row>
    <row r="196" spans="1:7" ht="15" customHeight="1">
      <c r="B196" s="91">
        <v>69</v>
      </c>
      <c r="C196" s="299" t="s">
        <v>63</v>
      </c>
      <c r="D196" s="88"/>
      <c r="E196" s="88"/>
      <c r="F196" s="88"/>
      <c r="G196" s="88"/>
    </row>
    <row r="197" spans="1:7" ht="15" customHeight="1">
      <c r="B197" s="97" t="s">
        <v>64</v>
      </c>
      <c r="C197" s="37" t="s">
        <v>275</v>
      </c>
      <c r="D197" s="19">
        <f>33444</f>
        <v>33444</v>
      </c>
      <c r="E197" s="19">
        <v>41571</v>
      </c>
      <c r="F197" s="19">
        <f>41571-9988</f>
        <v>31583</v>
      </c>
      <c r="G197" s="19">
        <v>32878</v>
      </c>
    </row>
    <row r="198" spans="1:7" ht="15" customHeight="1">
      <c r="B198" s="97" t="s">
        <v>153</v>
      </c>
      <c r="C198" s="37" t="s">
        <v>154</v>
      </c>
      <c r="D198" s="19">
        <v>1890</v>
      </c>
      <c r="E198" s="18">
        <v>0</v>
      </c>
      <c r="F198" s="18">
        <v>0</v>
      </c>
      <c r="G198" s="18">
        <v>0</v>
      </c>
    </row>
    <row r="199" spans="1:7" ht="15" customHeight="1">
      <c r="B199" s="97" t="s">
        <v>155</v>
      </c>
      <c r="C199" s="37" t="s">
        <v>156</v>
      </c>
      <c r="D199" s="19">
        <v>666</v>
      </c>
      <c r="E199" s="18">
        <v>0</v>
      </c>
      <c r="F199" s="18">
        <v>0</v>
      </c>
      <c r="G199" s="18">
        <v>0</v>
      </c>
    </row>
    <row r="200" spans="1:7" ht="14.45" customHeight="1">
      <c r="B200" s="97"/>
      <c r="C200" s="37"/>
      <c r="D200" s="19"/>
      <c r="E200" s="19"/>
      <c r="F200" s="19"/>
      <c r="G200" s="19"/>
    </row>
    <row r="201" spans="1:7" ht="15" customHeight="1">
      <c r="B201" s="91">
        <v>60</v>
      </c>
      <c r="C201" s="37" t="s">
        <v>276</v>
      </c>
      <c r="D201" s="19"/>
      <c r="E201" s="19"/>
      <c r="F201" s="19"/>
      <c r="G201" s="19"/>
    </row>
    <row r="202" spans="1:7" ht="15" customHeight="1">
      <c r="B202" s="97" t="s">
        <v>277</v>
      </c>
      <c r="C202" s="37" t="s">
        <v>275</v>
      </c>
      <c r="D202" s="18">
        <v>0</v>
      </c>
      <c r="E202" s="19">
        <v>953</v>
      </c>
      <c r="F202" s="19">
        <v>953</v>
      </c>
      <c r="G202" s="19">
        <v>314</v>
      </c>
    </row>
    <row r="203" spans="1:7" ht="15" customHeight="1">
      <c r="A203" s="301" t="s">
        <v>19</v>
      </c>
      <c r="B203" s="91">
        <v>60</v>
      </c>
      <c r="C203" s="37" t="s">
        <v>276</v>
      </c>
      <c r="D203" s="20">
        <f t="shared" ref="D203:F203" si="37">D202</f>
        <v>0</v>
      </c>
      <c r="E203" s="21">
        <f t="shared" si="37"/>
        <v>953</v>
      </c>
      <c r="F203" s="21">
        <f t="shared" si="37"/>
        <v>953</v>
      </c>
      <c r="G203" s="21">
        <v>314</v>
      </c>
    </row>
    <row r="204" spans="1:7" ht="14.45" customHeight="1">
      <c r="B204" s="91"/>
      <c r="C204" s="37"/>
      <c r="D204" s="19"/>
      <c r="E204" s="19"/>
      <c r="F204" s="19"/>
      <c r="G204" s="19"/>
    </row>
    <row r="205" spans="1:7" ht="15" customHeight="1">
      <c r="B205" s="91">
        <v>61</v>
      </c>
      <c r="C205" s="37" t="s">
        <v>278</v>
      </c>
      <c r="D205" s="19"/>
      <c r="E205" s="19"/>
      <c r="F205" s="19"/>
      <c r="G205" s="19"/>
    </row>
    <row r="206" spans="1:7" ht="15" customHeight="1">
      <c r="B206" s="97" t="s">
        <v>279</v>
      </c>
      <c r="C206" s="37" t="s">
        <v>275</v>
      </c>
      <c r="D206" s="18">
        <v>0</v>
      </c>
      <c r="E206" s="19">
        <v>414</v>
      </c>
      <c r="F206" s="19">
        <v>414</v>
      </c>
      <c r="G206" s="19">
        <v>161</v>
      </c>
    </row>
    <row r="207" spans="1:7" ht="15" customHeight="1">
      <c r="A207" s="223" t="s">
        <v>19</v>
      </c>
      <c r="B207" s="246">
        <v>61</v>
      </c>
      <c r="C207" s="245" t="s">
        <v>278</v>
      </c>
      <c r="D207" s="20">
        <f t="shared" ref="D207:F207" si="38">D206</f>
        <v>0</v>
      </c>
      <c r="E207" s="21">
        <f t="shared" si="38"/>
        <v>414</v>
      </c>
      <c r="F207" s="21">
        <f t="shared" si="38"/>
        <v>414</v>
      </c>
      <c r="G207" s="21">
        <v>161</v>
      </c>
    </row>
    <row r="208" spans="1:7" ht="15" customHeight="1">
      <c r="A208" s="301" t="s">
        <v>19</v>
      </c>
      <c r="B208" s="91">
        <v>69</v>
      </c>
      <c r="C208" s="299" t="s">
        <v>63</v>
      </c>
      <c r="D208" s="17">
        <f t="shared" ref="D208:F208" si="39">SUM(D197:D199)+D203+D207</f>
        <v>36000</v>
      </c>
      <c r="E208" s="17">
        <f t="shared" si="39"/>
        <v>42938</v>
      </c>
      <c r="F208" s="17">
        <f t="shared" si="39"/>
        <v>32950</v>
      </c>
      <c r="G208" s="17">
        <v>33353</v>
      </c>
    </row>
    <row r="209" spans="1:7" s="226" customFormat="1" ht="28.15" customHeight="1">
      <c r="A209" s="76" t="s">
        <v>19</v>
      </c>
      <c r="B209" s="265">
        <v>4.101</v>
      </c>
      <c r="C209" s="264" t="s">
        <v>282</v>
      </c>
      <c r="D209" s="21">
        <f t="shared" ref="D209:F209" si="40">D208</f>
        <v>36000</v>
      </c>
      <c r="E209" s="21">
        <f t="shared" si="40"/>
        <v>42938</v>
      </c>
      <c r="F209" s="21">
        <f t="shared" si="40"/>
        <v>32950</v>
      </c>
      <c r="G209" s="21">
        <v>33353</v>
      </c>
    </row>
    <row r="210" spans="1:7" s="226" customFormat="1" ht="13.5">
      <c r="A210" s="223"/>
      <c r="B210" s="246"/>
      <c r="C210" s="243"/>
      <c r="D210" s="247"/>
      <c r="E210" s="247"/>
      <c r="F210" s="247"/>
      <c r="G210" s="247"/>
    </row>
    <row r="211" spans="1:7" ht="27">
      <c r="B211" s="98">
        <v>4.1029999999999998</v>
      </c>
      <c r="C211" s="87" t="s">
        <v>65</v>
      </c>
      <c r="D211" s="88"/>
      <c r="E211" s="88"/>
      <c r="F211" s="88"/>
      <c r="G211" s="88"/>
    </row>
    <row r="212" spans="1:7" ht="14.45" customHeight="1">
      <c r="A212" s="102"/>
      <c r="B212" s="103">
        <v>31</v>
      </c>
      <c r="C212" s="300" t="s">
        <v>66</v>
      </c>
      <c r="D212" s="88"/>
      <c r="E212" s="88"/>
      <c r="F212" s="88"/>
      <c r="G212" s="88"/>
    </row>
    <row r="213" spans="1:7" ht="14.45" customHeight="1">
      <c r="A213" s="102"/>
      <c r="B213" s="103">
        <v>60</v>
      </c>
      <c r="C213" s="300" t="s">
        <v>67</v>
      </c>
      <c r="D213" s="88"/>
      <c r="E213" s="88"/>
      <c r="F213" s="88"/>
      <c r="G213" s="88"/>
    </row>
    <row r="214" spans="1:7" ht="14.45" customHeight="1">
      <c r="A214" s="102"/>
      <c r="B214" s="97" t="s">
        <v>68</v>
      </c>
      <c r="C214" s="37" t="s">
        <v>275</v>
      </c>
      <c r="D214" s="19">
        <v>543</v>
      </c>
      <c r="E214" s="19">
        <v>415</v>
      </c>
      <c r="F214" s="19">
        <v>415</v>
      </c>
      <c r="G214" s="19">
        <v>300</v>
      </c>
    </row>
    <row r="215" spans="1:7" ht="14.45" customHeight="1">
      <c r="A215" s="102" t="s">
        <v>19</v>
      </c>
      <c r="B215" s="103">
        <v>60</v>
      </c>
      <c r="C215" s="300" t="s">
        <v>67</v>
      </c>
      <c r="D215" s="21">
        <f t="shared" ref="D215:F216" si="41">D214</f>
        <v>543</v>
      </c>
      <c r="E215" s="21">
        <f t="shared" si="41"/>
        <v>415</v>
      </c>
      <c r="F215" s="21">
        <f t="shared" si="41"/>
        <v>415</v>
      </c>
      <c r="G215" s="21">
        <v>300</v>
      </c>
    </row>
    <row r="216" spans="1:7" ht="14.45" customHeight="1">
      <c r="A216" s="102" t="s">
        <v>19</v>
      </c>
      <c r="B216" s="103">
        <v>31</v>
      </c>
      <c r="C216" s="300" t="s">
        <v>66</v>
      </c>
      <c r="D216" s="17">
        <f t="shared" si="41"/>
        <v>543</v>
      </c>
      <c r="E216" s="17">
        <f t="shared" si="41"/>
        <v>415</v>
      </c>
      <c r="F216" s="17">
        <f t="shared" si="41"/>
        <v>415</v>
      </c>
      <c r="G216" s="17">
        <v>300</v>
      </c>
    </row>
    <row r="217" spans="1:7">
      <c r="A217" s="102"/>
      <c r="B217" s="103"/>
      <c r="C217" s="300"/>
      <c r="D217" s="88"/>
      <c r="E217" s="88"/>
      <c r="F217" s="88"/>
      <c r="G217" s="88"/>
    </row>
    <row r="218" spans="1:7" ht="14.45" customHeight="1">
      <c r="A218" s="102"/>
      <c r="B218" s="103">
        <v>44</v>
      </c>
      <c r="C218" s="300" t="s">
        <v>69</v>
      </c>
      <c r="D218" s="88"/>
      <c r="E218" s="88"/>
      <c r="F218" s="88"/>
      <c r="G218" s="88"/>
    </row>
    <row r="219" spans="1:7" ht="14.45" customHeight="1">
      <c r="A219" s="102"/>
      <c r="B219" s="103">
        <v>73</v>
      </c>
      <c r="C219" s="300" t="s">
        <v>225</v>
      </c>
      <c r="D219" s="22"/>
      <c r="E219" s="22"/>
      <c r="F219" s="22"/>
      <c r="G219" s="88"/>
    </row>
    <row r="220" spans="1:7" ht="14.45" customHeight="1">
      <c r="A220" s="102"/>
      <c r="B220" s="103" t="s">
        <v>70</v>
      </c>
      <c r="C220" s="37" t="s">
        <v>275</v>
      </c>
      <c r="D220" s="198">
        <v>1490</v>
      </c>
      <c r="E220" s="198">
        <v>2064</v>
      </c>
      <c r="F220" s="198">
        <v>2064</v>
      </c>
      <c r="G220" s="198">
        <v>1793</v>
      </c>
    </row>
    <row r="221" spans="1:7" ht="14.45" customHeight="1">
      <c r="A221" s="102" t="s">
        <v>19</v>
      </c>
      <c r="B221" s="103">
        <v>73</v>
      </c>
      <c r="C221" s="300" t="s">
        <v>225</v>
      </c>
      <c r="D221" s="21">
        <f t="shared" ref="D221:F222" si="42">D220</f>
        <v>1490</v>
      </c>
      <c r="E221" s="21">
        <f t="shared" si="42"/>
        <v>2064</v>
      </c>
      <c r="F221" s="21">
        <f t="shared" si="42"/>
        <v>2064</v>
      </c>
      <c r="G221" s="21">
        <v>1793</v>
      </c>
    </row>
    <row r="222" spans="1:7" ht="14.45" customHeight="1">
      <c r="A222" s="102" t="s">
        <v>19</v>
      </c>
      <c r="B222" s="103">
        <v>44</v>
      </c>
      <c r="C222" s="300" t="s">
        <v>69</v>
      </c>
      <c r="D222" s="21">
        <f t="shared" si="42"/>
        <v>1490</v>
      </c>
      <c r="E222" s="21">
        <f t="shared" si="42"/>
        <v>2064</v>
      </c>
      <c r="F222" s="21">
        <f t="shared" si="42"/>
        <v>2064</v>
      </c>
      <c r="G222" s="21">
        <v>1793</v>
      </c>
    </row>
    <row r="223" spans="1:7" ht="27">
      <c r="A223" s="301" t="s">
        <v>19</v>
      </c>
      <c r="B223" s="98">
        <v>4.1029999999999998</v>
      </c>
      <c r="C223" s="87" t="s">
        <v>65</v>
      </c>
      <c r="D223" s="17">
        <f t="shared" ref="D223:F223" si="43">D222+D216</f>
        <v>2033</v>
      </c>
      <c r="E223" s="17">
        <f t="shared" si="43"/>
        <v>2479</v>
      </c>
      <c r="F223" s="17">
        <f t="shared" si="43"/>
        <v>2479</v>
      </c>
      <c r="G223" s="17">
        <v>2093</v>
      </c>
    </row>
    <row r="224" spans="1:7" ht="13.5">
      <c r="B224" s="98"/>
      <c r="C224" s="87"/>
      <c r="D224" s="23"/>
      <c r="E224" s="23"/>
      <c r="F224" s="23"/>
      <c r="G224" s="23"/>
    </row>
    <row r="225" spans="1:7" ht="43.9" customHeight="1">
      <c r="B225" s="98">
        <v>4.109</v>
      </c>
      <c r="C225" s="87" t="s">
        <v>176</v>
      </c>
      <c r="D225" s="23"/>
      <c r="E225" s="23"/>
      <c r="F225" s="23"/>
      <c r="G225" s="23"/>
    </row>
    <row r="226" spans="1:7" ht="13.35" customHeight="1">
      <c r="B226" s="97" t="s">
        <v>48</v>
      </c>
      <c r="C226" s="37" t="s">
        <v>275</v>
      </c>
      <c r="D226" s="19">
        <v>33777</v>
      </c>
      <c r="E226" s="19">
        <v>30088</v>
      </c>
      <c r="F226" s="19">
        <v>30088</v>
      </c>
      <c r="G226" s="19">
        <v>26365</v>
      </c>
    </row>
    <row r="227" spans="1:7" ht="40.5" customHeight="1">
      <c r="A227" s="301" t="s">
        <v>19</v>
      </c>
      <c r="B227" s="98">
        <v>4.109</v>
      </c>
      <c r="C227" s="87" t="s">
        <v>176</v>
      </c>
      <c r="D227" s="21">
        <f t="shared" ref="D227:F227" si="44">D226</f>
        <v>33777</v>
      </c>
      <c r="E227" s="21">
        <f t="shared" si="44"/>
        <v>30088</v>
      </c>
      <c r="F227" s="21">
        <f t="shared" si="44"/>
        <v>30088</v>
      </c>
      <c r="G227" s="21">
        <v>26365</v>
      </c>
    </row>
    <row r="228" spans="1:7" ht="25.5">
      <c r="A228" s="301" t="s">
        <v>19</v>
      </c>
      <c r="B228" s="93">
        <v>4</v>
      </c>
      <c r="C228" s="299" t="s">
        <v>281</v>
      </c>
      <c r="D228" s="17">
        <f t="shared" ref="D228:F228" si="45">D223+D209+D227</f>
        <v>71810</v>
      </c>
      <c r="E228" s="17">
        <f t="shared" si="45"/>
        <v>75505</v>
      </c>
      <c r="F228" s="17">
        <f t="shared" si="45"/>
        <v>65517</v>
      </c>
      <c r="G228" s="17">
        <v>61811</v>
      </c>
    </row>
    <row r="229" spans="1:7">
      <c r="B229" s="93"/>
      <c r="C229" s="299"/>
      <c r="D229" s="19"/>
      <c r="E229" s="19"/>
      <c r="F229" s="19"/>
      <c r="G229" s="19"/>
    </row>
    <row r="230" spans="1:7" ht="15" customHeight="1">
      <c r="A230" s="104"/>
      <c r="B230" s="105" t="s">
        <v>235</v>
      </c>
      <c r="C230" s="106" t="s">
        <v>236</v>
      </c>
      <c r="D230" s="19"/>
      <c r="E230" s="19"/>
      <c r="F230" s="19"/>
      <c r="G230" s="19"/>
    </row>
    <row r="231" spans="1:7" ht="15" customHeight="1">
      <c r="A231" s="106"/>
      <c r="B231" s="107" t="s">
        <v>237</v>
      </c>
      <c r="C231" s="108" t="s">
        <v>238</v>
      </c>
      <c r="D231" s="19"/>
      <c r="E231" s="19"/>
      <c r="F231" s="19"/>
      <c r="G231" s="19"/>
    </row>
    <row r="232" spans="1:7" ht="15" customHeight="1">
      <c r="A232" s="106"/>
      <c r="B232" s="105">
        <v>60</v>
      </c>
      <c r="C232" s="106" t="s">
        <v>239</v>
      </c>
      <c r="D232" s="19"/>
      <c r="E232" s="19"/>
      <c r="F232" s="19"/>
      <c r="G232" s="19"/>
    </row>
    <row r="233" spans="1:7" ht="15" customHeight="1">
      <c r="A233" s="106"/>
      <c r="B233" s="199" t="s">
        <v>50</v>
      </c>
      <c r="C233" s="37" t="s">
        <v>275</v>
      </c>
      <c r="D233" s="17">
        <v>70015</v>
      </c>
      <c r="E233" s="17">
        <v>150000</v>
      </c>
      <c r="F233" s="17">
        <f>150000-106604</f>
        <v>43396</v>
      </c>
      <c r="G233" s="17">
        <v>100000</v>
      </c>
    </row>
    <row r="234" spans="1:7" ht="15" customHeight="1">
      <c r="A234" s="109" t="s">
        <v>19</v>
      </c>
      <c r="B234" s="105">
        <v>60</v>
      </c>
      <c r="C234" s="106" t="s">
        <v>239</v>
      </c>
      <c r="D234" s="17">
        <f t="shared" ref="D234:F236" si="46">D233</f>
        <v>70015</v>
      </c>
      <c r="E234" s="17">
        <f t="shared" si="46"/>
        <v>150000</v>
      </c>
      <c r="F234" s="17">
        <f t="shared" si="46"/>
        <v>43396</v>
      </c>
      <c r="G234" s="17">
        <v>100000</v>
      </c>
    </row>
    <row r="235" spans="1:7" ht="15" customHeight="1">
      <c r="A235" s="109" t="s">
        <v>19</v>
      </c>
      <c r="B235" s="107" t="s">
        <v>237</v>
      </c>
      <c r="C235" s="108" t="s">
        <v>238</v>
      </c>
      <c r="D235" s="17">
        <f t="shared" si="46"/>
        <v>70015</v>
      </c>
      <c r="E235" s="17">
        <f t="shared" si="46"/>
        <v>150000</v>
      </c>
      <c r="F235" s="17">
        <f t="shared" si="46"/>
        <v>43396</v>
      </c>
      <c r="G235" s="17">
        <v>100000</v>
      </c>
    </row>
    <row r="236" spans="1:7" ht="15" customHeight="1">
      <c r="A236" s="109" t="s">
        <v>19</v>
      </c>
      <c r="B236" s="105" t="s">
        <v>235</v>
      </c>
      <c r="C236" s="106" t="s">
        <v>236</v>
      </c>
      <c r="D236" s="17">
        <f t="shared" si="46"/>
        <v>70015</v>
      </c>
      <c r="E236" s="17">
        <f t="shared" si="46"/>
        <v>150000</v>
      </c>
      <c r="F236" s="17">
        <f t="shared" si="46"/>
        <v>43396</v>
      </c>
      <c r="G236" s="17">
        <v>100000</v>
      </c>
    </row>
    <row r="237" spans="1:7" s="78" customFormat="1" ht="15" customHeight="1">
      <c r="A237" s="301" t="s">
        <v>19</v>
      </c>
      <c r="B237" s="86">
        <v>2049</v>
      </c>
      <c r="C237" s="87" t="s">
        <v>4</v>
      </c>
      <c r="D237" s="21">
        <f t="shared" ref="D237:F237" si="47">D228+D192+D178+D236</f>
        <v>7181790</v>
      </c>
      <c r="E237" s="21">
        <f t="shared" si="47"/>
        <v>9118511</v>
      </c>
      <c r="F237" s="21">
        <f t="shared" si="47"/>
        <v>8254776</v>
      </c>
      <c r="G237" s="21">
        <v>9183427</v>
      </c>
    </row>
    <row r="238" spans="1:7">
      <c r="B238" s="71"/>
      <c r="C238" s="72"/>
      <c r="D238" s="11"/>
      <c r="E238" s="11"/>
      <c r="F238" s="11"/>
      <c r="G238" s="69"/>
    </row>
    <row r="239" spans="1:7" ht="14.45" customHeight="1">
      <c r="A239" s="301" t="s">
        <v>21</v>
      </c>
      <c r="B239" s="71">
        <v>2052</v>
      </c>
      <c r="C239" s="72" t="s">
        <v>6</v>
      </c>
      <c r="D239" s="69"/>
      <c r="E239" s="69"/>
      <c r="F239" s="69"/>
      <c r="G239" s="69"/>
    </row>
    <row r="240" spans="1:7" ht="14.45" customHeight="1">
      <c r="B240" s="110">
        <v>0.09</v>
      </c>
      <c r="C240" s="72" t="s">
        <v>71</v>
      </c>
      <c r="D240" s="69"/>
      <c r="E240" s="69"/>
      <c r="F240" s="69"/>
      <c r="G240" s="69"/>
    </row>
    <row r="241" spans="1:7" ht="14.45" customHeight="1">
      <c r="B241" s="40">
        <v>10</v>
      </c>
      <c r="C241" s="301" t="s">
        <v>72</v>
      </c>
      <c r="D241" s="69"/>
      <c r="E241" s="69"/>
      <c r="F241" s="69"/>
      <c r="G241" s="69"/>
    </row>
    <row r="242" spans="1:7" s="46" customFormat="1" ht="14.45" customHeight="1">
      <c r="A242" s="40"/>
      <c r="B242" s="80" t="s">
        <v>73</v>
      </c>
      <c r="C242" s="74" t="s">
        <v>24</v>
      </c>
      <c r="D242" s="7">
        <v>58381</v>
      </c>
      <c r="E242" s="7">
        <v>61210</v>
      </c>
      <c r="F242" s="7">
        <v>61210</v>
      </c>
      <c r="G242" s="7">
        <v>39010</v>
      </c>
    </row>
    <row r="243" spans="1:7" s="46" customFormat="1" ht="14.45" customHeight="1">
      <c r="A243" s="40"/>
      <c r="B243" s="80" t="s">
        <v>211</v>
      </c>
      <c r="C243" s="74" t="s">
        <v>210</v>
      </c>
      <c r="D243" s="12">
        <v>6891</v>
      </c>
      <c r="E243" s="7">
        <v>7617</v>
      </c>
      <c r="F243" s="7">
        <v>7617</v>
      </c>
      <c r="G243" s="7">
        <v>12380</v>
      </c>
    </row>
    <row r="244" spans="1:7" s="46" customFormat="1" ht="14.45" customHeight="1">
      <c r="A244" s="40"/>
      <c r="B244" s="80" t="s">
        <v>331</v>
      </c>
      <c r="C244" s="74" t="s">
        <v>332</v>
      </c>
      <c r="D244" s="6">
        <v>0</v>
      </c>
      <c r="E244" s="12">
        <v>1</v>
      </c>
      <c r="F244" s="12">
        <v>1</v>
      </c>
      <c r="G244" s="7">
        <v>1</v>
      </c>
    </row>
    <row r="245" spans="1:7" s="66" customFormat="1" ht="14.65" customHeight="1">
      <c r="A245" s="59"/>
      <c r="B245" s="62" t="s">
        <v>283</v>
      </c>
      <c r="C245" s="59" t="s">
        <v>259</v>
      </c>
      <c r="D245" s="6">
        <v>0</v>
      </c>
      <c r="E245" s="12">
        <v>1</v>
      </c>
      <c r="F245" s="12">
        <v>1</v>
      </c>
      <c r="G245" s="12">
        <v>1951</v>
      </c>
    </row>
    <row r="246" spans="1:7" s="66" customFormat="1" ht="14.65" customHeight="1">
      <c r="A246" s="59"/>
      <c r="B246" s="62" t="s">
        <v>284</v>
      </c>
      <c r="C246" s="59" t="s">
        <v>260</v>
      </c>
      <c r="D246" s="6">
        <v>0</v>
      </c>
      <c r="E246" s="12">
        <v>1</v>
      </c>
      <c r="F246" s="12">
        <v>1</v>
      </c>
      <c r="G246" s="12">
        <v>31734</v>
      </c>
    </row>
    <row r="247" spans="1:7" s="267" customFormat="1" ht="14.65" customHeight="1">
      <c r="A247" s="252"/>
      <c r="B247" s="266" t="s">
        <v>285</v>
      </c>
      <c r="C247" s="252" t="s">
        <v>261</v>
      </c>
      <c r="D247" s="6">
        <v>0</v>
      </c>
      <c r="E247" s="12">
        <v>1</v>
      </c>
      <c r="F247" s="12">
        <v>1</v>
      </c>
      <c r="G247" s="12">
        <v>1</v>
      </c>
    </row>
    <row r="248" spans="1:7" s="66" customFormat="1" ht="14.65" customHeight="1">
      <c r="A248" s="59"/>
      <c r="B248" s="62" t="s">
        <v>286</v>
      </c>
      <c r="C248" s="59" t="s">
        <v>262</v>
      </c>
      <c r="D248" s="6">
        <v>0</v>
      </c>
      <c r="E248" s="12">
        <v>1</v>
      </c>
      <c r="F248" s="12">
        <v>1</v>
      </c>
      <c r="G248" s="12">
        <v>3001</v>
      </c>
    </row>
    <row r="249" spans="1:7" s="46" customFormat="1" ht="14.45" customHeight="1">
      <c r="A249" s="40"/>
      <c r="B249" s="80" t="s">
        <v>74</v>
      </c>
      <c r="C249" s="59" t="s">
        <v>263</v>
      </c>
      <c r="D249" s="7">
        <v>430</v>
      </c>
      <c r="E249" s="7">
        <v>439</v>
      </c>
      <c r="F249" s="7">
        <v>439</v>
      </c>
      <c r="G249" s="7">
        <v>439</v>
      </c>
    </row>
    <row r="250" spans="1:7" s="46" customFormat="1" ht="14.45" customHeight="1">
      <c r="A250" s="111"/>
      <c r="B250" s="197" t="s">
        <v>292</v>
      </c>
      <c r="C250" s="67" t="s">
        <v>269</v>
      </c>
      <c r="D250" s="8">
        <v>0</v>
      </c>
      <c r="E250" s="9">
        <v>1</v>
      </c>
      <c r="F250" s="9">
        <v>1</v>
      </c>
      <c r="G250" s="35">
        <v>1</v>
      </c>
    </row>
    <row r="251" spans="1:7" s="249" customFormat="1" ht="14.45" customHeight="1">
      <c r="A251" s="248"/>
      <c r="B251" s="224" t="s">
        <v>75</v>
      </c>
      <c r="C251" s="225" t="s">
        <v>27</v>
      </c>
      <c r="D251" s="7">
        <v>11259</v>
      </c>
      <c r="E251" s="7">
        <v>6426</v>
      </c>
      <c r="F251" s="7">
        <v>6426</v>
      </c>
      <c r="G251" s="7">
        <v>6426</v>
      </c>
    </row>
    <row r="252" spans="1:7" s="46" customFormat="1" ht="14.45" customHeight="1">
      <c r="A252" s="40"/>
      <c r="B252" s="80" t="s">
        <v>333</v>
      </c>
      <c r="C252" s="74" t="s">
        <v>334</v>
      </c>
      <c r="D252" s="6">
        <v>0</v>
      </c>
      <c r="E252" s="12">
        <v>1</v>
      </c>
      <c r="F252" s="12">
        <v>1</v>
      </c>
      <c r="G252" s="7">
        <v>1</v>
      </c>
    </row>
    <row r="253" spans="1:7" s="46" customFormat="1" ht="14.45" customHeight="1">
      <c r="A253" s="40"/>
      <c r="B253" s="80" t="s">
        <v>335</v>
      </c>
      <c r="C253" s="74" t="s">
        <v>336</v>
      </c>
      <c r="D253" s="6">
        <v>0</v>
      </c>
      <c r="E253" s="12">
        <v>1</v>
      </c>
      <c r="F253" s="12">
        <v>1</v>
      </c>
      <c r="G253" s="7">
        <v>1</v>
      </c>
    </row>
    <row r="254" spans="1:7" s="46" customFormat="1" ht="14.45" customHeight="1">
      <c r="A254" s="40"/>
      <c r="B254" s="80" t="s">
        <v>337</v>
      </c>
      <c r="C254" s="74" t="s">
        <v>339</v>
      </c>
      <c r="D254" s="6">
        <v>0</v>
      </c>
      <c r="E254" s="12">
        <v>1</v>
      </c>
      <c r="F254" s="12">
        <v>1</v>
      </c>
      <c r="G254" s="7">
        <v>1</v>
      </c>
    </row>
    <row r="255" spans="1:7" s="46" customFormat="1" ht="14.45" customHeight="1">
      <c r="A255" s="40"/>
      <c r="B255" s="80" t="s">
        <v>338</v>
      </c>
      <c r="C255" s="74" t="s">
        <v>273</v>
      </c>
      <c r="D255" s="6">
        <v>0</v>
      </c>
      <c r="E255" s="12">
        <v>1</v>
      </c>
      <c r="F255" s="12">
        <v>1</v>
      </c>
      <c r="G255" s="7">
        <v>1</v>
      </c>
    </row>
    <row r="256" spans="1:7" s="46" customFormat="1" ht="14.45" customHeight="1">
      <c r="A256" s="40"/>
      <c r="B256" s="80" t="s">
        <v>340</v>
      </c>
      <c r="C256" s="74" t="s">
        <v>341</v>
      </c>
      <c r="D256" s="6">
        <v>0</v>
      </c>
      <c r="E256" s="12">
        <v>1</v>
      </c>
      <c r="F256" s="12">
        <v>1</v>
      </c>
      <c r="G256" s="7">
        <v>1</v>
      </c>
    </row>
    <row r="257" spans="1:7" s="46" customFormat="1" ht="14.45" customHeight="1">
      <c r="A257" s="40"/>
      <c r="B257" s="80" t="s">
        <v>342</v>
      </c>
      <c r="C257" s="74" t="s">
        <v>343</v>
      </c>
      <c r="D257" s="6">
        <v>0</v>
      </c>
      <c r="E257" s="12">
        <v>1</v>
      </c>
      <c r="F257" s="12">
        <v>1</v>
      </c>
      <c r="G257" s="7">
        <v>1</v>
      </c>
    </row>
    <row r="258" spans="1:7" ht="14.85" customHeight="1">
      <c r="B258" s="80" t="s">
        <v>291</v>
      </c>
      <c r="C258" s="74" t="s">
        <v>289</v>
      </c>
      <c r="D258" s="6">
        <v>0</v>
      </c>
      <c r="E258" s="12">
        <v>1</v>
      </c>
      <c r="F258" s="12">
        <v>1</v>
      </c>
      <c r="G258" s="12">
        <v>1500</v>
      </c>
    </row>
    <row r="259" spans="1:7" ht="14.85" customHeight="1">
      <c r="B259" s="80" t="s">
        <v>344</v>
      </c>
      <c r="C259" s="74" t="s">
        <v>345</v>
      </c>
      <c r="D259" s="6">
        <v>0</v>
      </c>
      <c r="E259" s="12">
        <v>1</v>
      </c>
      <c r="F259" s="12">
        <v>1</v>
      </c>
      <c r="G259" s="12">
        <v>1</v>
      </c>
    </row>
    <row r="260" spans="1:7" ht="14.85" customHeight="1">
      <c r="B260" s="80" t="s">
        <v>346</v>
      </c>
      <c r="C260" s="74" t="s">
        <v>347</v>
      </c>
      <c r="D260" s="6">
        <v>0</v>
      </c>
      <c r="E260" s="12">
        <v>1</v>
      </c>
      <c r="F260" s="12">
        <v>1</v>
      </c>
      <c r="G260" s="12">
        <v>1</v>
      </c>
    </row>
    <row r="261" spans="1:7" ht="14.85" customHeight="1">
      <c r="B261" s="80" t="s">
        <v>348</v>
      </c>
      <c r="C261" s="74" t="s">
        <v>328</v>
      </c>
      <c r="D261" s="6">
        <v>0</v>
      </c>
      <c r="E261" s="12">
        <v>1</v>
      </c>
      <c r="F261" s="12">
        <v>1</v>
      </c>
      <c r="G261" s="12">
        <v>1</v>
      </c>
    </row>
    <row r="262" spans="1:7" ht="14.85" customHeight="1">
      <c r="B262" s="80" t="s">
        <v>349</v>
      </c>
      <c r="C262" s="74" t="s">
        <v>350</v>
      </c>
      <c r="D262" s="6">
        <v>0</v>
      </c>
      <c r="E262" s="12">
        <v>1</v>
      </c>
      <c r="F262" s="12">
        <v>1</v>
      </c>
      <c r="G262" s="12">
        <v>1</v>
      </c>
    </row>
    <row r="263" spans="1:7" s="46" customFormat="1" ht="14.45" customHeight="1">
      <c r="A263" s="40"/>
      <c r="B263" s="80" t="s">
        <v>287</v>
      </c>
      <c r="C263" s="74" t="s">
        <v>265</v>
      </c>
      <c r="D263" s="6">
        <v>0</v>
      </c>
      <c r="E263" s="12">
        <v>8794</v>
      </c>
      <c r="F263" s="12">
        <v>8794</v>
      </c>
      <c r="G263" s="7">
        <v>8794</v>
      </c>
    </row>
    <row r="264" spans="1:7" s="46" customFormat="1" ht="14.45" customHeight="1">
      <c r="A264" s="40"/>
      <c r="B264" s="80" t="s">
        <v>110</v>
      </c>
      <c r="C264" s="74" t="s">
        <v>29</v>
      </c>
      <c r="D264" s="35">
        <v>13335</v>
      </c>
      <c r="E264" s="8">
        <v>0</v>
      </c>
      <c r="F264" s="8">
        <v>0</v>
      </c>
      <c r="G264" s="8">
        <v>0</v>
      </c>
    </row>
    <row r="265" spans="1:7" ht="14.45" customHeight="1">
      <c r="A265" s="301" t="s">
        <v>19</v>
      </c>
      <c r="B265" s="40">
        <v>10</v>
      </c>
      <c r="C265" s="301" t="s">
        <v>72</v>
      </c>
      <c r="D265" s="9">
        <f>SUM(D242:D264)</f>
        <v>90296</v>
      </c>
      <c r="E265" s="9">
        <f t="shared" ref="E265:F265" si="48">SUM(E242:E264)</f>
        <v>84503</v>
      </c>
      <c r="F265" s="9">
        <f t="shared" si="48"/>
        <v>84503</v>
      </c>
      <c r="G265" s="9">
        <v>105248</v>
      </c>
    </row>
    <row r="266" spans="1:7">
      <c r="C266" s="301"/>
      <c r="D266" s="12"/>
      <c r="E266" s="12"/>
      <c r="F266" s="12"/>
      <c r="G266" s="12"/>
    </row>
    <row r="267" spans="1:7" ht="14.45" customHeight="1">
      <c r="B267" s="40">
        <v>11</v>
      </c>
      <c r="C267" s="301" t="s">
        <v>386</v>
      </c>
      <c r="D267" s="12"/>
      <c r="E267" s="12"/>
      <c r="F267" s="12"/>
      <c r="G267" s="12"/>
    </row>
    <row r="268" spans="1:7" ht="14.45" customHeight="1">
      <c r="B268" s="40" t="s">
        <v>387</v>
      </c>
      <c r="C268" s="301" t="s">
        <v>388</v>
      </c>
      <c r="D268" s="6">
        <v>0</v>
      </c>
      <c r="E268" s="12">
        <v>1200</v>
      </c>
      <c r="F268" s="12">
        <v>1200</v>
      </c>
      <c r="G268" s="7">
        <v>1</v>
      </c>
    </row>
    <row r="269" spans="1:7" ht="14.45" customHeight="1">
      <c r="A269" s="301" t="s">
        <v>19</v>
      </c>
      <c r="B269" s="40">
        <v>11</v>
      </c>
      <c r="C269" s="301" t="s">
        <v>386</v>
      </c>
      <c r="D269" s="3">
        <f t="shared" ref="D269:F269" si="49">D268</f>
        <v>0</v>
      </c>
      <c r="E269" s="4">
        <f t="shared" si="49"/>
        <v>1200</v>
      </c>
      <c r="F269" s="4">
        <f t="shared" si="49"/>
        <v>1200</v>
      </c>
      <c r="G269" s="4">
        <v>1</v>
      </c>
    </row>
    <row r="270" spans="1:7" ht="14.45" customHeight="1">
      <c r="C270" s="301"/>
      <c r="D270" s="6"/>
      <c r="E270" s="12"/>
      <c r="F270" s="12"/>
      <c r="G270" s="12"/>
    </row>
    <row r="271" spans="1:7" ht="14.45" customHeight="1">
      <c r="B271" s="40">
        <v>12</v>
      </c>
      <c r="C271" s="301" t="s">
        <v>418</v>
      </c>
      <c r="D271" s="12"/>
      <c r="E271" s="12"/>
      <c r="F271" s="12"/>
      <c r="G271" s="12"/>
    </row>
    <row r="272" spans="1:7" ht="14.45" customHeight="1">
      <c r="B272" s="40" t="s">
        <v>419</v>
      </c>
      <c r="C272" s="301" t="s">
        <v>265</v>
      </c>
      <c r="D272" s="6">
        <v>0</v>
      </c>
      <c r="E272" s="6">
        <v>0</v>
      </c>
      <c r="F272" s="6">
        <v>0</v>
      </c>
      <c r="G272" s="7">
        <v>500</v>
      </c>
    </row>
    <row r="273" spans="1:7" ht="14.45" customHeight="1">
      <c r="A273" s="301" t="s">
        <v>19</v>
      </c>
      <c r="B273" s="40">
        <v>12</v>
      </c>
      <c r="C273" s="301" t="s">
        <v>418</v>
      </c>
      <c r="D273" s="3">
        <f t="shared" ref="D273:F273" si="50">D272</f>
        <v>0</v>
      </c>
      <c r="E273" s="3">
        <f t="shared" si="50"/>
        <v>0</v>
      </c>
      <c r="F273" s="3">
        <f t="shared" si="50"/>
        <v>0</v>
      </c>
      <c r="G273" s="4">
        <v>500</v>
      </c>
    </row>
    <row r="274" spans="1:7" ht="14.45" customHeight="1">
      <c r="C274" s="301"/>
      <c r="D274" s="6"/>
      <c r="E274" s="12"/>
      <c r="F274" s="12"/>
      <c r="G274" s="12"/>
    </row>
    <row r="275" spans="1:7" ht="14.45" customHeight="1">
      <c r="B275" s="40">
        <v>13</v>
      </c>
      <c r="C275" s="301" t="s">
        <v>424</v>
      </c>
      <c r="D275" s="12"/>
      <c r="E275" s="12"/>
      <c r="F275" s="12"/>
      <c r="G275" s="12"/>
    </row>
    <row r="276" spans="1:7" ht="14.45" customHeight="1">
      <c r="B276" s="40" t="s">
        <v>425</v>
      </c>
      <c r="C276" s="301" t="s">
        <v>265</v>
      </c>
      <c r="D276" s="6">
        <v>0</v>
      </c>
      <c r="E276" s="6">
        <v>0</v>
      </c>
      <c r="F276" s="6">
        <v>0</v>
      </c>
      <c r="G276" s="7">
        <v>1000</v>
      </c>
    </row>
    <row r="277" spans="1:7" ht="14.45" customHeight="1">
      <c r="A277" s="301" t="s">
        <v>19</v>
      </c>
      <c r="B277" s="40">
        <v>13</v>
      </c>
      <c r="C277" s="301" t="s">
        <v>424</v>
      </c>
      <c r="D277" s="3">
        <f t="shared" ref="D277:F277" si="51">D276</f>
        <v>0</v>
      </c>
      <c r="E277" s="3">
        <f t="shared" si="51"/>
        <v>0</v>
      </c>
      <c r="F277" s="3">
        <f t="shared" si="51"/>
        <v>0</v>
      </c>
      <c r="G277" s="4">
        <v>1000</v>
      </c>
    </row>
    <row r="278" spans="1:7" ht="14.45" customHeight="1">
      <c r="A278" s="301" t="s">
        <v>19</v>
      </c>
      <c r="B278" s="110">
        <v>0.09</v>
      </c>
      <c r="C278" s="72" t="s">
        <v>71</v>
      </c>
      <c r="D278" s="9">
        <f>D265+D269+D273+D277</f>
        <v>90296</v>
      </c>
      <c r="E278" s="9">
        <f t="shared" ref="E278:F278" si="52">E265+E269+E273+E277</f>
        <v>85703</v>
      </c>
      <c r="F278" s="9">
        <f t="shared" si="52"/>
        <v>85703</v>
      </c>
      <c r="G278" s="9">
        <v>106749</v>
      </c>
    </row>
    <row r="279" spans="1:7" ht="14.45" customHeight="1">
      <c r="A279" s="301" t="s">
        <v>19</v>
      </c>
      <c r="B279" s="71">
        <v>2052</v>
      </c>
      <c r="C279" s="72" t="s">
        <v>6</v>
      </c>
      <c r="D279" s="9">
        <f t="shared" ref="D279:F279" si="53">D278</f>
        <v>90296</v>
      </c>
      <c r="E279" s="9">
        <f t="shared" si="53"/>
        <v>85703</v>
      </c>
      <c r="F279" s="9">
        <f t="shared" si="53"/>
        <v>85703</v>
      </c>
      <c r="G279" s="9">
        <v>106749</v>
      </c>
    </row>
    <row r="280" spans="1:7">
      <c r="B280" s="71"/>
      <c r="C280" s="72"/>
      <c r="D280" s="11"/>
      <c r="E280" s="11"/>
      <c r="F280" s="11"/>
      <c r="G280" s="11"/>
    </row>
    <row r="281" spans="1:7" ht="14.65" customHeight="1">
      <c r="A281" s="301" t="s">
        <v>21</v>
      </c>
      <c r="B281" s="71">
        <v>2054</v>
      </c>
      <c r="C281" s="72" t="s">
        <v>7</v>
      </c>
      <c r="D281" s="69"/>
      <c r="E281" s="69"/>
      <c r="F281" s="69"/>
      <c r="G281" s="69"/>
    </row>
    <row r="282" spans="1:7" ht="14.65" customHeight="1">
      <c r="B282" s="110">
        <v>9.5000000000000001E-2</v>
      </c>
      <c r="C282" s="72" t="s">
        <v>180</v>
      </c>
      <c r="D282" s="69"/>
      <c r="E282" s="69"/>
      <c r="F282" s="69"/>
      <c r="G282" s="69"/>
    </row>
    <row r="283" spans="1:7" ht="14.65" customHeight="1">
      <c r="B283" s="40">
        <v>10</v>
      </c>
      <c r="C283" s="301" t="s">
        <v>72</v>
      </c>
      <c r="D283" s="69"/>
      <c r="E283" s="69"/>
      <c r="F283" s="69"/>
      <c r="G283" s="69"/>
    </row>
    <row r="284" spans="1:7" ht="14.65" customHeight="1">
      <c r="B284" s="40">
        <v>58</v>
      </c>
      <c r="C284" s="301" t="s">
        <v>76</v>
      </c>
      <c r="D284" s="69"/>
      <c r="E284" s="69"/>
      <c r="F284" s="69"/>
      <c r="G284" s="69"/>
    </row>
    <row r="285" spans="1:7" ht="14.65" customHeight="1">
      <c r="B285" s="80" t="s">
        <v>77</v>
      </c>
      <c r="C285" s="301" t="s">
        <v>24</v>
      </c>
      <c r="D285" s="12">
        <v>15942</v>
      </c>
      <c r="E285" s="12">
        <v>21119</v>
      </c>
      <c r="F285" s="12">
        <v>21119</v>
      </c>
      <c r="G285" s="12">
        <v>9684</v>
      </c>
    </row>
    <row r="286" spans="1:7" s="66" customFormat="1" ht="14.65" customHeight="1">
      <c r="A286" s="59"/>
      <c r="B286" s="62" t="s">
        <v>293</v>
      </c>
      <c r="C286" s="59" t="s">
        <v>259</v>
      </c>
      <c r="D286" s="6">
        <v>0</v>
      </c>
      <c r="E286" s="12">
        <v>1</v>
      </c>
      <c r="F286" s="12">
        <v>1</v>
      </c>
      <c r="G286" s="12">
        <v>484</v>
      </c>
    </row>
    <row r="287" spans="1:7" s="66" customFormat="1" ht="14.65" customHeight="1">
      <c r="A287" s="59"/>
      <c r="B287" s="62" t="s">
        <v>294</v>
      </c>
      <c r="C287" s="59" t="s">
        <v>260</v>
      </c>
      <c r="D287" s="6">
        <v>0</v>
      </c>
      <c r="E287" s="12">
        <v>1</v>
      </c>
      <c r="F287" s="12">
        <v>1</v>
      </c>
      <c r="G287" s="12">
        <v>7713</v>
      </c>
    </row>
    <row r="288" spans="1:7" s="66" customFormat="1" ht="14.65" customHeight="1">
      <c r="A288" s="59"/>
      <c r="B288" s="62" t="s">
        <v>351</v>
      </c>
      <c r="C288" s="59" t="s">
        <v>262</v>
      </c>
      <c r="D288" s="6">
        <v>0</v>
      </c>
      <c r="E288" s="12">
        <v>1</v>
      </c>
      <c r="F288" s="12">
        <v>1</v>
      </c>
      <c r="G288" s="12">
        <v>1</v>
      </c>
    </row>
    <row r="289" spans="1:7" ht="14.65" customHeight="1">
      <c r="B289" s="80" t="s">
        <v>78</v>
      </c>
      <c r="C289" s="59" t="s">
        <v>263</v>
      </c>
      <c r="D289" s="12">
        <v>53</v>
      </c>
      <c r="E289" s="12">
        <v>55</v>
      </c>
      <c r="F289" s="12">
        <v>55</v>
      </c>
      <c r="G289" s="12">
        <v>55</v>
      </c>
    </row>
    <row r="290" spans="1:7" ht="14.65" customHeight="1">
      <c r="B290" s="80" t="s">
        <v>79</v>
      </c>
      <c r="C290" s="301" t="s">
        <v>27</v>
      </c>
      <c r="D290" s="12">
        <v>657</v>
      </c>
      <c r="E290" s="12">
        <v>658</v>
      </c>
      <c r="F290" s="12">
        <v>658</v>
      </c>
      <c r="G290" s="12">
        <v>658</v>
      </c>
    </row>
    <row r="291" spans="1:7" ht="14.85" customHeight="1">
      <c r="B291" s="80" t="s">
        <v>295</v>
      </c>
      <c r="C291" s="74" t="s">
        <v>289</v>
      </c>
      <c r="D291" s="6">
        <v>0</v>
      </c>
      <c r="E291" s="12">
        <v>1</v>
      </c>
      <c r="F291" s="12">
        <v>1</v>
      </c>
      <c r="G291" s="12">
        <v>1</v>
      </c>
    </row>
    <row r="292" spans="1:7" s="78" customFormat="1" ht="14.85" customHeight="1">
      <c r="A292" s="301"/>
      <c r="B292" s="80" t="s">
        <v>353</v>
      </c>
      <c r="C292" s="74" t="s">
        <v>328</v>
      </c>
      <c r="D292" s="8">
        <v>0</v>
      </c>
      <c r="E292" s="9">
        <v>1</v>
      </c>
      <c r="F292" s="9">
        <v>1</v>
      </c>
      <c r="G292" s="9">
        <v>1</v>
      </c>
    </row>
    <row r="293" spans="1:7" ht="14.65" customHeight="1">
      <c r="A293" s="223" t="s">
        <v>19</v>
      </c>
      <c r="B293" s="248">
        <v>58</v>
      </c>
      <c r="C293" s="223" t="s">
        <v>76</v>
      </c>
      <c r="D293" s="9">
        <f t="shared" ref="D293:F293" si="54">SUM(D285:D292)</f>
        <v>16652</v>
      </c>
      <c r="E293" s="9">
        <f t="shared" si="54"/>
        <v>21837</v>
      </c>
      <c r="F293" s="9">
        <f t="shared" si="54"/>
        <v>21837</v>
      </c>
      <c r="G293" s="9">
        <v>18597</v>
      </c>
    </row>
    <row r="294" spans="1:7" ht="10.5" customHeight="1">
      <c r="C294" s="301"/>
      <c r="D294" s="112"/>
      <c r="E294" s="112"/>
      <c r="F294" s="112"/>
      <c r="G294" s="112"/>
    </row>
    <row r="295" spans="1:7" ht="14.65" customHeight="1">
      <c r="B295" s="40">
        <v>59</v>
      </c>
      <c r="C295" s="301" t="s">
        <v>80</v>
      </c>
      <c r="D295" s="69"/>
      <c r="E295" s="69"/>
      <c r="F295" s="69"/>
      <c r="G295" s="69"/>
    </row>
    <row r="296" spans="1:7" s="114" customFormat="1" ht="14.65" customHeight="1">
      <c r="A296" s="113"/>
      <c r="B296" s="80" t="s">
        <v>81</v>
      </c>
      <c r="C296" s="301" t="s">
        <v>24</v>
      </c>
      <c r="D296" s="12">
        <v>15555</v>
      </c>
      <c r="E296" s="12">
        <v>18239</v>
      </c>
      <c r="F296" s="12">
        <v>18239</v>
      </c>
      <c r="G296" s="12">
        <v>8754</v>
      </c>
    </row>
    <row r="297" spans="1:7" s="114" customFormat="1" ht="14.65" customHeight="1">
      <c r="A297" s="268"/>
      <c r="B297" s="197" t="s">
        <v>212</v>
      </c>
      <c r="C297" s="76" t="s">
        <v>210</v>
      </c>
      <c r="D297" s="9">
        <v>332</v>
      </c>
      <c r="E297" s="9">
        <v>368</v>
      </c>
      <c r="F297" s="9">
        <v>368</v>
      </c>
      <c r="G297" s="9">
        <v>368</v>
      </c>
    </row>
    <row r="298" spans="1:7" s="66" customFormat="1" ht="14.65" customHeight="1">
      <c r="A298" s="59"/>
      <c r="B298" s="62" t="s">
        <v>298</v>
      </c>
      <c r="C298" s="59" t="s">
        <v>259</v>
      </c>
      <c r="D298" s="6">
        <v>0</v>
      </c>
      <c r="E298" s="12">
        <v>1</v>
      </c>
      <c r="F298" s="12">
        <v>1</v>
      </c>
      <c r="G298" s="12">
        <v>438</v>
      </c>
    </row>
    <row r="299" spans="1:7" s="66" customFormat="1" ht="14.65" customHeight="1">
      <c r="A299" s="59"/>
      <c r="B299" s="62" t="s">
        <v>299</v>
      </c>
      <c r="C299" s="59" t="s">
        <v>260</v>
      </c>
      <c r="D299" s="6">
        <v>0</v>
      </c>
      <c r="E299" s="12">
        <v>1</v>
      </c>
      <c r="F299" s="12">
        <v>1</v>
      </c>
      <c r="G299" s="12">
        <v>7066</v>
      </c>
    </row>
    <row r="300" spans="1:7" s="114" customFormat="1" ht="14.65" customHeight="1">
      <c r="A300" s="113"/>
      <c r="B300" s="80" t="s">
        <v>82</v>
      </c>
      <c r="C300" s="59" t="s">
        <v>263</v>
      </c>
      <c r="D300" s="12">
        <v>497</v>
      </c>
      <c r="E300" s="12">
        <v>400</v>
      </c>
      <c r="F300" s="12">
        <v>400</v>
      </c>
      <c r="G300" s="12">
        <v>550</v>
      </c>
    </row>
    <row r="301" spans="1:7" s="114" customFormat="1" ht="14.65" customHeight="1">
      <c r="A301" s="113"/>
      <c r="B301" s="80" t="s">
        <v>83</v>
      </c>
      <c r="C301" s="301" t="s">
        <v>27</v>
      </c>
      <c r="D301" s="12">
        <v>598</v>
      </c>
      <c r="E301" s="12">
        <v>498</v>
      </c>
      <c r="F301" s="12">
        <v>498</v>
      </c>
      <c r="G301" s="12">
        <v>1033</v>
      </c>
    </row>
    <row r="302" spans="1:7" ht="14.85" customHeight="1">
      <c r="B302" s="80" t="s">
        <v>300</v>
      </c>
      <c r="C302" s="74" t="s">
        <v>289</v>
      </c>
      <c r="D302" s="6">
        <v>0</v>
      </c>
      <c r="E302" s="12">
        <v>1</v>
      </c>
      <c r="F302" s="12">
        <v>1</v>
      </c>
      <c r="G302" s="12">
        <v>1</v>
      </c>
    </row>
    <row r="303" spans="1:7" ht="14.85" customHeight="1">
      <c r="B303" s="80" t="s">
        <v>352</v>
      </c>
      <c r="C303" s="74" t="s">
        <v>328</v>
      </c>
      <c r="D303" s="6">
        <v>0</v>
      </c>
      <c r="E303" s="12">
        <v>1</v>
      </c>
      <c r="F303" s="12">
        <v>1</v>
      </c>
      <c r="G303" s="12">
        <v>1</v>
      </c>
    </row>
    <row r="304" spans="1:7" ht="14.65" customHeight="1">
      <c r="A304" s="301" t="s">
        <v>19</v>
      </c>
      <c r="B304" s="40">
        <v>59</v>
      </c>
      <c r="C304" s="301" t="s">
        <v>80</v>
      </c>
      <c r="D304" s="4">
        <f t="shared" ref="D304:F304" si="55">SUM(D296:D303)</f>
        <v>16982</v>
      </c>
      <c r="E304" s="4">
        <f t="shared" si="55"/>
        <v>19509</v>
      </c>
      <c r="F304" s="4">
        <f t="shared" si="55"/>
        <v>19509</v>
      </c>
      <c r="G304" s="4">
        <v>18211</v>
      </c>
    </row>
    <row r="305" spans="1:7" ht="12" customHeight="1">
      <c r="C305" s="301"/>
      <c r="D305" s="11"/>
      <c r="E305" s="11"/>
      <c r="F305" s="11"/>
      <c r="G305" s="69"/>
    </row>
    <row r="306" spans="1:7" ht="14.65" customHeight="1">
      <c r="B306" s="40">
        <v>60</v>
      </c>
      <c r="C306" s="301" t="s">
        <v>241</v>
      </c>
      <c r="D306" s="69"/>
      <c r="E306" s="69"/>
      <c r="F306" s="69"/>
      <c r="G306" s="69"/>
    </row>
    <row r="307" spans="1:7" s="226" customFormat="1" ht="14.65" customHeight="1">
      <c r="A307" s="223"/>
      <c r="B307" s="224" t="s">
        <v>84</v>
      </c>
      <c r="C307" s="223" t="s">
        <v>24</v>
      </c>
      <c r="D307" s="12">
        <v>46224</v>
      </c>
      <c r="E307" s="12">
        <v>47968</v>
      </c>
      <c r="F307" s="12">
        <v>47968</v>
      </c>
      <c r="G307" s="12">
        <v>26524</v>
      </c>
    </row>
    <row r="308" spans="1:7" ht="14.65" customHeight="1">
      <c r="B308" s="80" t="s">
        <v>213</v>
      </c>
      <c r="C308" s="301" t="s">
        <v>210</v>
      </c>
      <c r="D308" s="12">
        <v>2043</v>
      </c>
      <c r="E308" s="12">
        <v>2048</v>
      </c>
      <c r="F308" s="12">
        <v>2048</v>
      </c>
      <c r="G308" s="12">
        <v>2802</v>
      </c>
    </row>
    <row r="309" spans="1:7" s="66" customFormat="1" ht="14.65" customHeight="1">
      <c r="A309" s="59"/>
      <c r="B309" s="62" t="s">
        <v>296</v>
      </c>
      <c r="C309" s="59" t="s">
        <v>259</v>
      </c>
      <c r="D309" s="6">
        <v>0</v>
      </c>
      <c r="E309" s="12">
        <v>1</v>
      </c>
      <c r="F309" s="12">
        <v>1</v>
      </c>
      <c r="G309" s="12">
        <v>1326</v>
      </c>
    </row>
    <row r="310" spans="1:7" s="66" customFormat="1" ht="14.65" customHeight="1">
      <c r="A310" s="59"/>
      <c r="B310" s="62" t="s">
        <v>297</v>
      </c>
      <c r="C310" s="59" t="s">
        <v>260</v>
      </c>
      <c r="D310" s="6">
        <v>0</v>
      </c>
      <c r="E310" s="12">
        <v>1</v>
      </c>
      <c r="F310" s="12">
        <v>1</v>
      </c>
      <c r="G310" s="12">
        <v>21374</v>
      </c>
    </row>
    <row r="311" spans="1:7" ht="14.65" customHeight="1">
      <c r="B311" s="80" t="s">
        <v>85</v>
      </c>
      <c r="C311" s="59" t="s">
        <v>263</v>
      </c>
      <c r="D311" s="12">
        <v>57</v>
      </c>
      <c r="E311" s="12">
        <v>130</v>
      </c>
      <c r="F311" s="12">
        <v>130</v>
      </c>
      <c r="G311" s="12">
        <v>130</v>
      </c>
    </row>
    <row r="312" spans="1:7" ht="14.65" customHeight="1">
      <c r="B312" s="80" t="s">
        <v>86</v>
      </c>
      <c r="C312" s="301" t="s">
        <v>27</v>
      </c>
      <c r="D312" s="2">
        <v>5910</v>
      </c>
      <c r="E312" s="2">
        <v>4714</v>
      </c>
      <c r="F312" s="2">
        <v>4714</v>
      </c>
      <c r="G312" s="2">
        <v>6114</v>
      </c>
    </row>
    <row r="313" spans="1:7" ht="14.65" customHeight="1">
      <c r="B313" s="80" t="s">
        <v>354</v>
      </c>
      <c r="C313" s="301" t="s">
        <v>339</v>
      </c>
      <c r="D313" s="6">
        <v>0</v>
      </c>
      <c r="E313" s="12">
        <v>1</v>
      </c>
      <c r="F313" s="12">
        <v>1</v>
      </c>
      <c r="G313" s="12">
        <v>350</v>
      </c>
    </row>
    <row r="314" spans="1:7" ht="14.85" customHeight="1">
      <c r="B314" s="80" t="s">
        <v>356</v>
      </c>
      <c r="C314" s="74" t="s">
        <v>289</v>
      </c>
      <c r="D314" s="6">
        <v>0</v>
      </c>
      <c r="E314" s="12">
        <v>1</v>
      </c>
      <c r="F314" s="12">
        <v>1</v>
      </c>
      <c r="G314" s="12">
        <v>500</v>
      </c>
    </row>
    <row r="315" spans="1:7" ht="14.85" customHeight="1">
      <c r="B315" s="80" t="s">
        <v>355</v>
      </c>
      <c r="C315" s="74" t="s">
        <v>345</v>
      </c>
      <c r="D315" s="6">
        <v>0</v>
      </c>
      <c r="E315" s="12">
        <v>1</v>
      </c>
      <c r="F315" s="12">
        <v>1</v>
      </c>
      <c r="G315" s="12">
        <v>150</v>
      </c>
    </row>
    <row r="316" spans="1:7" ht="14.85" customHeight="1">
      <c r="B316" s="80" t="s">
        <v>357</v>
      </c>
      <c r="C316" s="74" t="s">
        <v>328</v>
      </c>
      <c r="D316" s="6">
        <v>0</v>
      </c>
      <c r="E316" s="12">
        <v>1</v>
      </c>
      <c r="F316" s="12">
        <v>1</v>
      </c>
      <c r="G316" s="12">
        <v>1</v>
      </c>
    </row>
    <row r="317" spans="1:7" ht="14.65" customHeight="1">
      <c r="A317" s="301" t="s">
        <v>19</v>
      </c>
      <c r="B317" s="40">
        <v>60</v>
      </c>
      <c r="C317" s="301" t="s">
        <v>241</v>
      </c>
      <c r="D317" s="4">
        <f t="shared" ref="D317:F317" si="56">SUM(D307:D316)</f>
        <v>54234</v>
      </c>
      <c r="E317" s="4">
        <f t="shared" si="56"/>
        <v>54866</v>
      </c>
      <c r="F317" s="4">
        <f t="shared" si="56"/>
        <v>54866</v>
      </c>
      <c r="G317" s="4">
        <v>59271</v>
      </c>
    </row>
    <row r="318" spans="1:7" ht="14.65" customHeight="1">
      <c r="A318" s="301" t="s">
        <v>19</v>
      </c>
      <c r="B318" s="40">
        <v>10</v>
      </c>
      <c r="C318" s="301" t="s">
        <v>72</v>
      </c>
      <c r="D318" s="9">
        <f t="shared" ref="D318:F318" si="57">D317+D304+D293</f>
        <v>87868</v>
      </c>
      <c r="E318" s="9">
        <f t="shared" si="57"/>
        <v>96212</v>
      </c>
      <c r="F318" s="9">
        <f t="shared" si="57"/>
        <v>96212</v>
      </c>
      <c r="G318" s="9">
        <v>96079</v>
      </c>
    </row>
    <row r="319" spans="1:7" ht="14.65" customHeight="1">
      <c r="A319" s="301" t="s">
        <v>19</v>
      </c>
      <c r="B319" s="110">
        <v>9.5000000000000001E-2</v>
      </c>
      <c r="C319" s="72" t="s">
        <v>180</v>
      </c>
      <c r="D319" s="9">
        <f t="shared" ref="D319:F319" si="58">D318</f>
        <v>87868</v>
      </c>
      <c r="E319" s="9">
        <f t="shared" si="58"/>
        <v>96212</v>
      </c>
      <c r="F319" s="9">
        <f t="shared" si="58"/>
        <v>96212</v>
      </c>
      <c r="G319" s="9">
        <v>96079</v>
      </c>
    </row>
    <row r="320" spans="1:7" ht="12" customHeight="1">
      <c r="B320" s="115"/>
      <c r="C320" s="72"/>
      <c r="D320" s="69"/>
      <c r="E320" s="69"/>
      <c r="F320" s="69"/>
      <c r="G320" s="69"/>
    </row>
    <row r="321" spans="1:7" ht="14.45" customHeight="1">
      <c r="B321" s="110">
        <v>9.6000000000000002E-2</v>
      </c>
      <c r="C321" s="72" t="s">
        <v>87</v>
      </c>
      <c r="D321" s="69"/>
      <c r="E321" s="69"/>
      <c r="F321" s="69"/>
      <c r="G321" s="69"/>
    </row>
    <row r="322" spans="1:7" ht="14.45" customHeight="1">
      <c r="B322" s="116">
        <v>0.44</v>
      </c>
      <c r="C322" s="301" t="s">
        <v>22</v>
      </c>
      <c r="D322" s="69"/>
      <c r="E322" s="69"/>
      <c r="F322" s="69"/>
      <c r="G322" s="69"/>
    </row>
    <row r="323" spans="1:7" ht="14.45" customHeight="1">
      <c r="B323" s="80" t="s">
        <v>23</v>
      </c>
      <c r="C323" s="301" t="s">
        <v>24</v>
      </c>
      <c r="D323" s="12">
        <v>42255</v>
      </c>
      <c r="E323" s="12">
        <v>42059</v>
      </c>
      <c r="F323" s="12">
        <v>42059</v>
      </c>
      <c r="G323" s="25">
        <v>23534</v>
      </c>
    </row>
    <row r="324" spans="1:7" ht="14.45" customHeight="1">
      <c r="B324" s="80" t="s">
        <v>209</v>
      </c>
      <c r="C324" s="301" t="s">
        <v>210</v>
      </c>
      <c r="D324" s="12">
        <v>1172</v>
      </c>
      <c r="E324" s="12">
        <v>1217</v>
      </c>
      <c r="F324" s="12">
        <v>1217</v>
      </c>
      <c r="G324" s="12">
        <v>1363</v>
      </c>
    </row>
    <row r="325" spans="1:7" s="66" customFormat="1" ht="14.65" customHeight="1">
      <c r="A325" s="59"/>
      <c r="B325" s="62" t="s">
        <v>301</v>
      </c>
      <c r="C325" s="59" t="s">
        <v>259</v>
      </c>
      <c r="D325" s="6">
        <v>0</v>
      </c>
      <c r="E325" s="12">
        <v>1</v>
      </c>
      <c r="F325" s="12">
        <v>1</v>
      </c>
      <c r="G325" s="12">
        <v>1177</v>
      </c>
    </row>
    <row r="326" spans="1:7" s="66" customFormat="1" ht="14.65" customHeight="1">
      <c r="A326" s="59"/>
      <c r="B326" s="62" t="s">
        <v>302</v>
      </c>
      <c r="C326" s="59" t="s">
        <v>260</v>
      </c>
      <c r="D326" s="6">
        <v>0</v>
      </c>
      <c r="E326" s="12">
        <v>1</v>
      </c>
      <c r="F326" s="12">
        <v>1</v>
      </c>
      <c r="G326" s="12">
        <v>27280</v>
      </c>
    </row>
    <row r="327" spans="1:7" ht="14.45" customHeight="1">
      <c r="B327" s="80" t="s">
        <v>25</v>
      </c>
      <c r="C327" s="59" t="s">
        <v>263</v>
      </c>
      <c r="D327" s="12">
        <v>149</v>
      </c>
      <c r="E327" s="12">
        <v>119</v>
      </c>
      <c r="F327" s="12">
        <v>119</v>
      </c>
      <c r="G327" s="25">
        <v>200</v>
      </c>
    </row>
    <row r="328" spans="1:7" ht="14.45" customHeight="1">
      <c r="B328" s="80" t="s">
        <v>26</v>
      </c>
      <c r="C328" s="301" t="s">
        <v>27</v>
      </c>
      <c r="D328" s="12">
        <v>2362</v>
      </c>
      <c r="E328" s="12">
        <v>1184</v>
      </c>
      <c r="F328" s="12">
        <v>1184</v>
      </c>
      <c r="G328" s="25">
        <v>2200</v>
      </c>
    </row>
    <row r="329" spans="1:7" ht="14.65" customHeight="1">
      <c r="B329" s="80" t="s">
        <v>358</v>
      </c>
      <c r="C329" s="301" t="s">
        <v>339</v>
      </c>
      <c r="D329" s="6">
        <v>0</v>
      </c>
      <c r="E329" s="12">
        <v>1</v>
      </c>
      <c r="F329" s="12">
        <v>1</v>
      </c>
      <c r="G329" s="12">
        <v>50</v>
      </c>
    </row>
    <row r="330" spans="1:7" ht="14.65" customHeight="1">
      <c r="B330" s="80" t="s">
        <v>359</v>
      </c>
      <c r="C330" s="301" t="s">
        <v>360</v>
      </c>
      <c r="D330" s="6">
        <v>0</v>
      </c>
      <c r="E330" s="12">
        <v>1</v>
      </c>
      <c r="F330" s="12">
        <v>1</v>
      </c>
      <c r="G330" s="12">
        <v>300</v>
      </c>
    </row>
    <row r="331" spans="1:7" ht="14.65" customHeight="1">
      <c r="B331" s="80" t="s">
        <v>361</v>
      </c>
      <c r="C331" s="301" t="s">
        <v>343</v>
      </c>
      <c r="D331" s="6">
        <v>0</v>
      </c>
      <c r="E331" s="12">
        <v>1</v>
      </c>
      <c r="F331" s="12">
        <v>1</v>
      </c>
      <c r="G331" s="12">
        <v>100</v>
      </c>
    </row>
    <row r="332" spans="1:7" ht="14.85" customHeight="1">
      <c r="B332" s="80" t="s">
        <v>288</v>
      </c>
      <c r="C332" s="74" t="s">
        <v>289</v>
      </c>
      <c r="D332" s="6">
        <v>0</v>
      </c>
      <c r="E332" s="12">
        <v>1</v>
      </c>
      <c r="F332" s="12">
        <v>1</v>
      </c>
      <c r="G332" s="12">
        <v>1000</v>
      </c>
    </row>
    <row r="333" spans="1:7" ht="14.85" customHeight="1">
      <c r="B333" s="80" t="s">
        <v>362</v>
      </c>
      <c r="C333" s="74" t="s">
        <v>345</v>
      </c>
      <c r="D333" s="6">
        <v>0</v>
      </c>
      <c r="E333" s="12">
        <v>1</v>
      </c>
      <c r="F333" s="12">
        <v>1</v>
      </c>
      <c r="G333" s="12">
        <v>1</v>
      </c>
    </row>
    <row r="334" spans="1:7" ht="14.85" customHeight="1">
      <c r="B334" s="80" t="s">
        <v>363</v>
      </c>
      <c r="C334" s="74" t="s">
        <v>347</v>
      </c>
      <c r="D334" s="6">
        <v>0</v>
      </c>
      <c r="E334" s="12">
        <v>1</v>
      </c>
      <c r="F334" s="12">
        <v>1</v>
      </c>
      <c r="G334" s="12">
        <v>1</v>
      </c>
    </row>
    <row r="335" spans="1:7" ht="14.85" customHeight="1">
      <c r="B335" s="80" t="s">
        <v>327</v>
      </c>
      <c r="C335" s="74" t="s">
        <v>328</v>
      </c>
      <c r="D335" s="6">
        <v>0</v>
      </c>
      <c r="E335" s="12">
        <v>1</v>
      </c>
      <c r="F335" s="12">
        <v>1</v>
      </c>
      <c r="G335" s="12">
        <v>1500</v>
      </c>
    </row>
    <row r="336" spans="1:7" ht="14.85" customHeight="1">
      <c r="B336" s="80" t="s">
        <v>264</v>
      </c>
      <c r="C336" s="74" t="s">
        <v>265</v>
      </c>
      <c r="D336" s="8">
        <v>0</v>
      </c>
      <c r="E336" s="9">
        <v>1</v>
      </c>
      <c r="F336" s="9">
        <v>1</v>
      </c>
      <c r="G336" s="9">
        <v>250</v>
      </c>
    </row>
    <row r="337" spans="1:7" ht="14.45" customHeight="1">
      <c r="A337" s="301" t="s">
        <v>19</v>
      </c>
      <c r="B337" s="116">
        <v>0.44</v>
      </c>
      <c r="C337" s="301" t="s">
        <v>22</v>
      </c>
      <c r="D337" s="36">
        <f t="shared" ref="D337:F337" si="59">SUM(D323:D336)</f>
        <v>45938</v>
      </c>
      <c r="E337" s="36">
        <f t="shared" si="59"/>
        <v>44589</v>
      </c>
      <c r="F337" s="36">
        <f t="shared" si="59"/>
        <v>44589</v>
      </c>
      <c r="G337" s="36">
        <v>58956</v>
      </c>
    </row>
    <row r="338" spans="1:7">
      <c r="B338" s="110"/>
      <c r="C338" s="72"/>
      <c r="D338" s="69"/>
      <c r="E338" s="69"/>
      <c r="F338" s="69"/>
      <c r="G338" s="69"/>
    </row>
    <row r="339" spans="1:7" ht="14.45" customHeight="1">
      <c r="B339" s="116">
        <v>0.45</v>
      </c>
      <c r="C339" s="301" t="s">
        <v>307</v>
      </c>
      <c r="D339" s="69"/>
      <c r="E339" s="69"/>
      <c r="F339" s="69"/>
      <c r="G339" s="69"/>
    </row>
    <row r="340" spans="1:7" ht="14.45" customHeight="1">
      <c r="A340" s="223"/>
      <c r="B340" s="224" t="s">
        <v>88</v>
      </c>
      <c r="C340" s="223" t="s">
        <v>24</v>
      </c>
      <c r="D340" s="12">
        <v>33969</v>
      </c>
      <c r="E340" s="12">
        <v>29638</v>
      </c>
      <c r="F340" s="12">
        <v>29638</v>
      </c>
      <c r="G340" s="12">
        <v>16826</v>
      </c>
    </row>
    <row r="341" spans="1:7" s="226" customFormat="1" ht="14.45" customHeight="1">
      <c r="A341" s="223"/>
      <c r="B341" s="224" t="s">
        <v>215</v>
      </c>
      <c r="C341" s="223" t="s">
        <v>210</v>
      </c>
      <c r="D341" s="12">
        <v>464</v>
      </c>
      <c r="E341" s="12">
        <v>464</v>
      </c>
      <c r="F341" s="12">
        <v>464</v>
      </c>
      <c r="G341" s="12">
        <v>586</v>
      </c>
    </row>
    <row r="342" spans="1:7" s="66" customFormat="1" ht="14.65" customHeight="1">
      <c r="A342" s="59"/>
      <c r="B342" s="62" t="s">
        <v>303</v>
      </c>
      <c r="C342" s="59" t="s">
        <v>259</v>
      </c>
      <c r="D342" s="6">
        <v>0</v>
      </c>
      <c r="E342" s="12">
        <v>1</v>
      </c>
      <c r="F342" s="12">
        <v>1</v>
      </c>
      <c r="G342" s="12">
        <v>841</v>
      </c>
    </row>
    <row r="343" spans="1:7" s="66" customFormat="1" ht="14.65" customHeight="1">
      <c r="A343" s="59"/>
      <c r="B343" s="62" t="s">
        <v>304</v>
      </c>
      <c r="C343" s="59" t="s">
        <v>260</v>
      </c>
      <c r="D343" s="6">
        <v>0</v>
      </c>
      <c r="E343" s="12">
        <v>1</v>
      </c>
      <c r="F343" s="12">
        <v>1</v>
      </c>
      <c r="G343" s="12">
        <v>13547</v>
      </c>
    </row>
    <row r="344" spans="1:7" ht="14.45" customHeight="1">
      <c r="A344" s="76"/>
      <c r="B344" s="197" t="s">
        <v>89</v>
      </c>
      <c r="C344" s="67" t="s">
        <v>263</v>
      </c>
      <c r="D344" s="9">
        <v>149</v>
      </c>
      <c r="E344" s="9">
        <v>99</v>
      </c>
      <c r="F344" s="9">
        <v>99</v>
      </c>
      <c r="G344" s="9">
        <v>150</v>
      </c>
    </row>
    <row r="345" spans="1:7" ht="14.45" customHeight="1">
      <c r="B345" s="80" t="s">
        <v>90</v>
      </c>
      <c r="C345" s="301" t="s">
        <v>27</v>
      </c>
      <c r="D345" s="12">
        <v>4498</v>
      </c>
      <c r="E345" s="12">
        <v>892</v>
      </c>
      <c r="F345" s="12">
        <v>892</v>
      </c>
      <c r="G345" s="12">
        <v>1144</v>
      </c>
    </row>
    <row r="346" spans="1:7" ht="14.65" customHeight="1">
      <c r="B346" s="80" t="s">
        <v>364</v>
      </c>
      <c r="C346" s="301" t="s">
        <v>339</v>
      </c>
      <c r="D346" s="6">
        <v>0</v>
      </c>
      <c r="E346" s="12">
        <v>1</v>
      </c>
      <c r="F346" s="12">
        <v>1</v>
      </c>
      <c r="G346" s="12">
        <v>100</v>
      </c>
    </row>
    <row r="347" spans="1:7" ht="14.65" customHeight="1">
      <c r="B347" s="80" t="s">
        <v>365</v>
      </c>
      <c r="C347" s="301" t="s">
        <v>360</v>
      </c>
      <c r="D347" s="6">
        <v>0</v>
      </c>
      <c r="E347" s="12">
        <v>1</v>
      </c>
      <c r="F347" s="12">
        <v>1</v>
      </c>
      <c r="G347" s="12">
        <v>613</v>
      </c>
    </row>
    <row r="348" spans="1:7" ht="14.65" customHeight="1">
      <c r="B348" s="80" t="s">
        <v>366</v>
      </c>
      <c r="C348" s="301" t="s">
        <v>343</v>
      </c>
      <c r="D348" s="6">
        <v>0</v>
      </c>
      <c r="E348" s="12">
        <v>1</v>
      </c>
      <c r="F348" s="12">
        <v>1</v>
      </c>
      <c r="G348" s="6">
        <v>0</v>
      </c>
    </row>
    <row r="349" spans="1:7" ht="14.85" customHeight="1">
      <c r="B349" s="80" t="s">
        <v>305</v>
      </c>
      <c r="C349" s="74" t="s">
        <v>289</v>
      </c>
      <c r="D349" s="6">
        <v>0</v>
      </c>
      <c r="E349" s="12">
        <v>1</v>
      </c>
      <c r="F349" s="12">
        <v>1</v>
      </c>
      <c r="G349" s="12">
        <v>575</v>
      </c>
    </row>
    <row r="350" spans="1:7" ht="14.85" customHeight="1">
      <c r="B350" s="80" t="s">
        <v>367</v>
      </c>
      <c r="C350" s="74" t="s">
        <v>345</v>
      </c>
      <c r="D350" s="6">
        <v>0</v>
      </c>
      <c r="E350" s="12">
        <v>1</v>
      </c>
      <c r="F350" s="12">
        <v>1</v>
      </c>
      <c r="G350" s="12">
        <v>1</v>
      </c>
    </row>
    <row r="351" spans="1:7" ht="14.85" customHeight="1">
      <c r="B351" s="80" t="s">
        <v>410</v>
      </c>
      <c r="C351" s="74" t="s">
        <v>408</v>
      </c>
      <c r="D351" s="6">
        <v>0</v>
      </c>
      <c r="E351" s="6">
        <v>0</v>
      </c>
      <c r="F351" s="6">
        <v>0</v>
      </c>
      <c r="G351" s="12">
        <v>518</v>
      </c>
    </row>
    <row r="352" spans="1:7" ht="14.85" customHeight="1">
      <c r="B352" s="80" t="s">
        <v>368</v>
      </c>
      <c r="C352" s="74" t="s">
        <v>347</v>
      </c>
      <c r="D352" s="6">
        <v>0</v>
      </c>
      <c r="E352" s="12">
        <v>1</v>
      </c>
      <c r="F352" s="12">
        <v>1</v>
      </c>
      <c r="G352" s="12">
        <v>1</v>
      </c>
    </row>
    <row r="353" spans="1:7" ht="14.85" customHeight="1">
      <c r="B353" s="80" t="s">
        <v>369</v>
      </c>
      <c r="C353" s="74" t="s">
        <v>328</v>
      </c>
      <c r="D353" s="6">
        <v>0</v>
      </c>
      <c r="E353" s="12">
        <v>1</v>
      </c>
      <c r="F353" s="12">
        <v>1</v>
      </c>
      <c r="G353" s="12">
        <v>600</v>
      </c>
    </row>
    <row r="354" spans="1:7" ht="14.85" customHeight="1">
      <c r="B354" s="80" t="s">
        <v>370</v>
      </c>
      <c r="C354" s="74" t="s">
        <v>265</v>
      </c>
      <c r="D354" s="8">
        <v>0</v>
      </c>
      <c r="E354" s="9">
        <v>1</v>
      </c>
      <c r="F354" s="9">
        <v>1</v>
      </c>
      <c r="G354" s="9">
        <v>75</v>
      </c>
    </row>
    <row r="355" spans="1:7" s="226" customFormat="1" ht="14.45" customHeight="1">
      <c r="A355" s="223" t="s">
        <v>19</v>
      </c>
      <c r="B355" s="250">
        <v>0.45</v>
      </c>
      <c r="C355" s="223" t="s">
        <v>307</v>
      </c>
      <c r="D355" s="4">
        <f t="shared" ref="D355:F355" si="60">SUM(D340:D354)</f>
        <v>39080</v>
      </c>
      <c r="E355" s="4">
        <f t="shared" si="60"/>
        <v>31103</v>
      </c>
      <c r="F355" s="4">
        <f t="shared" si="60"/>
        <v>31103</v>
      </c>
      <c r="G355" s="4">
        <v>35577</v>
      </c>
    </row>
    <row r="356" spans="1:7" s="226" customFormat="1" ht="9.9499999999999993" customHeight="1">
      <c r="A356" s="223"/>
      <c r="B356" s="250"/>
      <c r="C356" s="223"/>
      <c r="D356" s="251"/>
      <c r="E356" s="251"/>
      <c r="F356" s="251"/>
      <c r="G356" s="251"/>
    </row>
    <row r="357" spans="1:7" ht="14.45" customHeight="1">
      <c r="B357" s="116">
        <v>0.46</v>
      </c>
      <c r="C357" s="301" t="s">
        <v>308</v>
      </c>
      <c r="D357" s="117"/>
      <c r="E357" s="69"/>
      <c r="F357" s="69"/>
      <c r="G357" s="69"/>
    </row>
    <row r="358" spans="1:7" ht="14.45" customHeight="1">
      <c r="B358" s="80" t="s">
        <v>91</v>
      </c>
      <c r="C358" s="301" t="s">
        <v>24</v>
      </c>
      <c r="D358" s="2">
        <v>18734</v>
      </c>
      <c r="E358" s="2">
        <v>13397</v>
      </c>
      <c r="F358" s="2">
        <v>13397</v>
      </c>
      <c r="G358" s="2">
        <v>6655</v>
      </c>
    </row>
    <row r="359" spans="1:7" ht="14.45" customHeight="1">
      <c r="B359" s="80" t="s">
        <v>258</v>
      </c>
      <c r="C359" s="301" t="s">
        <v>210</v>
      </c>
      <c r="D359" s="1">
        <v>0</v>
      </c>
      <c r="E359" s="2">
        <v>115</v>
      </c>
      <c r="F359" s="2">
        <v>115</v>
      </c>
      <c r="G359" s="2">
        <v>187</v>
      </c>
    </row>
    <row r="360" spans="1:7" s="66" customFormat="1" ht="14.65" customHeight="1">
      <c r="A360" s="59"/>
      <c r="B360" s="62" t="s">
        <v>306</v>
      </c>
      <c r="C360" s="59" t="s">
        <v>259</v>
      </c>
      <c r="D360" s="6">
        <v>0</v>
      </c>
      <c r="E360" s="12">
        <v>1</v>
      </c>
      <c r="F360" s="12">
        <v>1</v>
      </c>
      <c r="G360" s="12">
        <v>333</v>
      </c>
    </row>
    <row r="361" spans="1:7" s="66" customFormat="1" ht="14.65" customHeight="1">
      <c r="A361" s="59"/>
      <c r="B361" s="62" t="s">
        <v>310</v>
      </c>
      <c r="C361" s="59" t="s">
        <v>260</v>
      </c>
      <c r="D361" s="6">
        <v>0</v>
      </c>
      <c r="E361" s="12">
        <v>1</v>
      </c>
      <c r="F361" s="12">
        <v>1</v>
      </c>
      <c r="G361" s="12">
        <v>5619</v>
      </c>
    </row>
    <row r="362" spans="1:7" ht="14.45" customHeight="1">
      <c r="B362" s="80" t="s">
        <v>92</v>
      </c>
      <c r="C362" s="59" t="s">
        <v>263</v>
      </c>
      <c r="D362" s="12">
        <v>325</v>
      </c>
      <c r="E362" s="12">
        <v>275</v>
      </c>
      <c r="F362" s="12">
        <v>275</v>
      </c>
      <c r="G362" s="12">
        <v>650</v>
      </c>
    </row>
    <row r="363" spans="1:7" ht="14.45" customHeight="1">
      <c r="B363" s="80" t="s">
        <v>93</v>
      </c>
      <c r="C363" s="301" t="s">
        <v>27</v>
      </c>
      <c r="D363" s="12">
        <v>1378</v>
      </c>
      <c r="E363" s="12">
        <v>997</v>
      </c>
      <c r="F363" s="12">
        <v>997</v>
      </c>
      <c r="G363" s="12">
        <v>1050</v>
      </c>
    </row>
    <row r="364" spans="1:7" ht="14.85" customHeight="1">
      <c r="B364" s="80" t="s">
        <v>311</v>
      </c>
      <c r="C364" s="74" t="s">
        <v>289</v>
      </c>
      <c r="D364" s="6">
        <v>0</v>
      </c>
      <c r="E364" s="12">
        <v>1</v>
      </c>
      <c r="F364" s="12">
        <v>1</v>
      </c>
      <c r="G364" s="12">
        <v>373</v>
      </c>
    </row>
    <row r="365" spans="1:7" ht="14.85" customHeight="1">
      <c r="B365" s="80" t="s">
        <v>371</v>
      </c>
      <c r="C365" s="74" t="s">
        <v>328</v>
      </c>
      <c r="D365" s="6">
        <v>0</v>
      </c>
      <c r="E365" s="12">
        <v>1</v>
      </c>
      <c r="F365" s="12">
        <v>1</v>
      </c>
      <c r="G365" s="12">
        <v>100</v>
      </c>
    </row>
    <row r="366" spans="1:7" ht="14.85" customHeight="1">
      <c r="B366" s="80" t="s">
        <v>372</v>
      </c>
      <c r="C366" s="74" t="s">
        <v>265</v>
      </c>
      <c r="D366" s="8">
        <v>0</v>
      </c>
      <c r="E366" s="9">
        <v>1</v>
      </c>
      <c r="F366" s="9">
        <v>1</v>
      </c>
      <c r="G366" s="9">
        <v>500</v>
      </c>
    </row>
    <row r="367" spans="1:7" ht="14.45" customHeight="1">
      <c r="A367" s="301" t="s">
        <v>19</v>
      </c>
      <c r="B367" s="116">
        <v>0.46</v>
      </c>
      <c r="C367" s="301" t="s">
        <v>308</v>
      </c>
      <c r="D367" s="9">
        <f t="shared" ref="D367:F367" si="61">SUM(D358:D366)</f>
        <v>20437</v>
      </c>
      <c r="E367" s="9">
        <f t="shared" si="61"/>
        <v>14789</v>
      </c>
      <c r="F367" s="9">
        <f t="shared" si="61"/>
        <v>14789</v>
      </c>
      <c r="G367" s="9">
        <v>15467</v>
      </c>
    </row>
    <row r="368" spans="1:7" ht="9.9499999999999993" customHeight="1">
      <c r="B368" s="116"/>
      <c r="C368" s="301"/>
      <c r="D368" s="11"/>
      <c r="E368" s="11"/>
      <c r="F368" s="11"/>
      <c r="G368" s="11"/>
    </row>
    <row r="369" spans="1:7" ht="14.85" customHeight="1">
      <c r="B369" s="116">
        <v>0.47</v>
      </c>
      <c r="C369" s="301" t="s">
        <v>309</v>
      </c>
      <c r="D369" s="69"/>
      <c r="E369" s="69"/>
      <c r="F369" s="69"/>
      <c r="G369" s="69"/>
    </row>
    <row r="370" spans="1:7" ht="14.85" customHeight="1">
      <c r="B370" s="80" t="s">
        <v>94</v>
      </c>
      <c r="C370" s="301" t="s">
        <v>24</v>
      </c>
      <c r="D370" s="12">
        <v>9507</v>
      </c>
      <c r="E370" s="12">
        <v>10278</v>
      </c>
      <c r="F370" s="12">
        <v>10278</v>
      </c>
      <c r="G370" s="12">
        <v>6104</v>
      </c>
    </row>
    <row r="371" spans="1:7" ht="14.85" customHeight="1">
      <c r="B371" s="80" t="s">
        <v>216</v>
      </c>
      <c r="C371" s="301" t="s">
        <v>210</v>
      </c>
      <c r="D371" s="12">
        <v>471</v>
      </c>
      <c r="E371" s="12">
        <v>471</v>
      </c>
      <c r="F371" s="12">
        <v>471</v>
      </c>
      <c r="G371" s="12">
        <v>544</v>
      </c>
    </row>
    <row r="372" spans="1:7" s="66" customFormat="1" ht="14.65" customHeight="1">
      <c r="A372" s="59"/>
      <c r="B372" s="62" t="s">
        <v>312</v>
      </c>
      <c r="C372" s="59" t="s">
        <v>259</v>
      </c>
      <c r="D372" s="6">
        <v>0</v>
      </c>
      <c r="E372" s="12">
        <v>1</v>
      </c>
      <c r="F372" s="12">
        <v>1</v>
      </c>
      <c r="G372" s="12">
        <v>305</v>
      </c>
    </row>
    <row r="373" spans="1:7" s="66" customFormat="1" ht="14.65" customHeight="1">
      <c r="A373" s="59"/>
      <c r="B373" s="62" t="s">
        <v>313</v>
      </c>
      <c r="C373" s="59" t="s">
        <v>260</v>
      </c>
      <c r="D373" s="6">
        <v>0</v>
      </c>
      <c r="E373" s="12">
        <v>1</v>
      </c>
      <c r="F373" s="12">
        <v>1</v>
      </c>
      <c r="G373" s="12">
        <v>4908</v>
      </c>
    </row>
    <row r="374" spans="1:7" ht="14.85" customHeight="1">
      <c r="B374" s="80" t="s">
        <v>95</v>
      </c>
      <c r="C374" s="59" t="s">
        <v>263</v>
      </c>
      <c r="D374" s="12">
        <v>220</v>
      </c>
      <c r="E374" s="12">
        <v>220</v>
      </c>
      <c r="F374" s="12">
        <v>220</v>
      </c>
      <c r="G374" s="12">
        <v>270</v>
      </c>
    </row>
    <row r="375" spans="1:7" ht="14.85" customHeight="1">
      <c r="B375" s="80" t="s">
        <v>96</v>
      </c>
      <c r="C375" s="301" t="s">
        <v>27</v>
      </c>
      <c r="D375" s="12">
        <v>1856</v>
      </c>
      <c r="E375" s="12">
        <v>953</v>
      </c>
      <c r="F375" s="12">
        <v>953</v>
      </c>
      <c r="G375" s="12">
        <v>953</v>
      </c>
    </row>
    <row r="376" spans="1:7" ht="14.85" customHeight="1">
      <c r="B376" s="80" t="s">
        <v>314</v>
      </c>
      <c r="C376" s="74" t="s">
        <v>289</v>
      </c>
      <c r="D376" s="6">
        <v>0</v>
      </c>
      <c r="E376" s="12">
        <v>1</v>
      </c>
      <c r="F376" s="12">
        <v>1</v>
      </c>
      <c r="G376" s="12">
        <v>350</v>
      </c>
    </row>
    <row r="377" spans="1:7" ht="14.85" customHeight="1">
      <c r="B377" s="80" t="s">
        <v>373</v>
      </c>
      <c r="C377" s="74" t="s">
        <v>328</v>
      </c>
      <c r="D377" s="6">
        <v>0</v>
      </c>
      <c r="E377" s="12">
        <v>1</v>
      </c>
      <c r="F377" s="12">
        <v>1</v>
      </c>
      <c r="G377" s="12">
        <v>200</v>
      </c>
    </row>
    <row r="378" spans="1:7" ht="14.85" customHeight="1">
      <c r="B378" s="80" t="s">
        <v>374</v>
      </c>
      <c r="C378" s="74" t="s">
        <v>265</v>
      </c>
      <c r="D378" s="8">
        <v>0</v>
      </c>
      <c r="E378" s="9">
        <v>1</v>
      </c>
      <c r="F378" s="9">
        <v>1</v>
      </c>
      <c r="G378" s="9">
        <v>20</v>
      </c>
    </row>
    <row r="379" spans="1:7" ht="14.85" customHeight="1">
      <c r="A379" s="301" t="s">
        <v>19</v>
      </c>
      <c r="B379" s="116">
        <v>0.47</v>
      </c>
      <c r="C379" s="301" t="s">
        <v>309</v>
      </c>
      <c r="D379" s="9">
        <f t="shared" ref="D379:F379" si="62">SUM(D370:D378)</f>
        <v>12054</v>
      </c>
      <c r="E379" s="9">
        <f t="shared" si="62"/>
        <v>11927</v>
      </c>
      <c r="F379" s="9">
        <f t="shared" si="62"/>
        <v>11927</v>
      </c>
      <c r="G379" s="9">
        <v>13654</v>
      </c>
    </row>
    <row r="380" spans="1:7" ht="9.9499999999999993" customHeight="1">
      <c r="B380" s="116"/>
      <c r="C380" s="301"/>
      <c r="D380" s="11"/>
      <c r="E380" s="11"/>
      <c r="F380" s="11"/>
      <c r="G380" s="69"/>
    </row>
    <row r="381" spans="1:7" ht="14.85" customHeight="1">
      <c r="B381" s="116">
        <v>0.48</v>
      </c>
      <c r="C381" s="301" t="s">
        <v>315</v>
      </c>
      <c r="D381" s="69"/>
      <c r="E381" s="69"/>
      <c r="F381" s="69"/>
      <c r="G381" s="69"/>
    </row>
    <row r="382" spans="1:7" ht="14.85" customHeight="1">
      <c r="B382" s="80" t="s">
        <v>97</v>
      </c>
      <c r="C382" s="301" t="s">
        <v>24</v>
      </c>
      <c r="D382" s="12">
        <v>24619</v>
      </c>
      <c r="E382" s="12">
        <v>24615</v>
      </c>
      <c r="F382" s="12">
        <v>24615</v>
      </c>
      <c r="G382" s="12">
        <v>11814</v>
      </c>
    </row>
    <row r="383" spans="1:7" ht="14.85" customHeight="1">
      <c r="B383" s="80" t="s">
        <v>217</v>
      </c>
      <c r="C383" s="301" t="s">
        <v>210</v>
      </c>
      <c r="D383" s="12">
        <v>1043</v>
      </c>
      <c r="E383" s="12">
        <v>1043</v>
      </c>
      <c r="F383" s="12">
        <v>1043</v>
      </c>
      <c r="G383" s="12">
        <v>935</v>
      </c>
    </row>
    <row r="384" spans="1:7" s="66" customFormat="1" ht="14.65" customHeight="1">
      <c r="A384" s="59"/>
      <c r="B384" s="62" t="s">
        <v>316</v>
      </c>
      <c r="C384" s="59" t="s">
        <v>259</v>
      </c>
      <c r="D384" s="6">
        <v>0</v>
      </c>
      <c r="E384" s="12">
        <v>1</v>
      </c>
      <c r="F384" s="12">
        <v>1</v>
      </c>
      <c r="G384" s="12">
        <v>591</v>
      </c>
    </row>
    <row r="385" spans="1:7" s="66" customFormat="1" ht="14.65" customHeight="1">
      <c r="A385" s="59"/>
      <c r="B385" s="62" t="s">
        <v>317</v>
      </c>
      <c r="C385" s="59" t="s">
        <v>260</v>
      </c>
      <c r="D385" s="6">
        <v>0</v>
      </c>
      <c r="E385" s="12">
        <v>1</v>
      </c>
      <c r="F385" s="12">
        <v>1</v>
      </c>
      <c r="G385" s="12">
        <v>9573</v>
      </c>
    </row>
    <row r="386" spans="1:7" ht="14.85" customHeight="1">
      <c r="A386" s="223"/>
      <c r="B386" s="224" t="s">
        <v>98</v>
      </c>
      <c r="C386" s="252" t="s">
        <v>263</v>
      </c>
      <c r="D386" s="12">
        <v>270</v>
      </c>
      <c r="E386" s="12">
        <v>220</v>
      </c>
      <c r="F386" s="12">
        <v>220</v>
      </c>
      <c r="G386" s="12">
        <v>3285</v>
      </c>
    </row>
    <row r="387" spans="1:7" s="226" customFormat="1" ht="14.85" customHeight="1">
      <c r="A387" s="223"/>
      <c r="B387" s="224" t="s">
        <v>99</v>
      </c>
      <c r="C387" s="223" t="s">
        <v>27</v>
      </c>
      <c r="D387" s="12">
        <v>1846</v>
      </c>
      <c r="E387" s="12">
        <v>1097</v>
      </c>
      <c r="F387" s="12">
        <v>1097</v>
      </c>
      <c r="G387" s="12">
        <v>1015</v>
      </c>
    </row>
    <row r="388" spans="1:7" ht="14.45" customHeight="1">
      <c r="B388" s="80" t="s">
        <v>318</v>
      </c>
      <c r="C388" s="74" t="s">
        <v>289</v>
      </c>
      <c r="D388" s="6">
        <v>0</v>
      </c>
      <c r="E388" s="12">
        <v>1</v>
      </c>
      <c r="F388" s="12">
        <v>1</v>
      </c>
      <c r="G388" s="12">
        <v>750</v>
      </c>
    </row>
    <row r="389" spans="1:7" ht="14.45" customHeight="1">
      <c r="B389" s="80" t="s">
        <v>375</v>
      </c>
      <c r="C389" s="74" t="s">
        <v>328</v>
      </c>
      <c r="D389" s="6">
        <v>0</v>
      </c>
      <c r="E389" s="12">
        <v>1</v>
      </c>
      <c r="F389" s="12">
        <v>1</v>
      </c>
      <c r="G389" s="12">
        <v>700</v>
      </c>
    </row>
    <row r="390" spans="1:7" ht="14.45" customHeight="1">
      <c r="A390" s="223"/>
      <c r="B390" s="224" t="s">
        <v>376</v>
      </c>
      <c r="C390" s="225" t="s">
        <v>265</v>
      </c>
      <c r="D390" s="8">
        <v>0</v>
      </c>
      <c r="E390" s="9">
        <v>1</v>
      </c>
      <c r="F390" s="9">
        <v>1</v>
      </c>
      <c r="G390" s="9">
        <v>200</v>
      </c>
    </row>
    <row r="391" spans="1:7" ht="14.45" customHeight="1">
      <c r="A391" s="76" t="s">
        <v>19</v>
      </c>
      <c r="B391" s="269">
        <v>0.48</v>
      </c>
      <c r="C391" s="76" t="s">
        <v>315</v>
      </c>
      <c r="D391" s="4">
        <f t="shared" ref="D391:F391" si="63">SUM(D382:D390)</f>
        <v>27778</v>
      </c>
      <c r="E391" s="4">
        <f t="shared" si="63"/>
        <v>26980</v>
      </c>
      <c r="F391" s="4">
        <f t="shared" si="63"/>
        <v>26980</v>
      </c>
      <c r="G391" s="4">
        <v>28863</v>
      </c>
    </row>
    <row r="392" spans="1:7" ht="14.45" customHeight="1">
      <c r="B392" s="116"/>
      <c r="C392" s="301"/>
      <c r="D392" s="12"/>
      <c r="E392" s="12"/>
      <c r="F392" s="12"/>
      <c r="G392" s="12"/>
    </row>
    <row r="393" spans="1:7" ht="15" customHeight="1">
      <c r="B393" s="116">
        <v>0.49</v>
      </c>
      <c r="C393" s="301" t="s">
        <v>243</v>
      </c>
      <c r="D393" s="12"/>
      <c r="E393" s="12"/>
      <c r="F393" s="12"/>
      <c r="G393" s="12"/>
    </row>
    <row r="394" spans="1:7" ht="15" customHeight="1">
      <c r="B394" s="80" t="s">
        <v>244</v>
      </c>
      <c r="C394" s="301" t="s">
        <v>24</v>
      </c>
      <c r="D394" s="12">
        <v>4442</v>
      </c>
      <c r="E394" s="12">
        <v>11939</v>
      </c>
      <c r="F394" s="12">
        <v>11939</v>
      </c>
      <c r="G394" s="12">
        <v>7996</v>
      </c>
    </row>
    <row r="395" spans="1:7" ht="15" customHeight="1">
      <c r="B395" s="80" t="s">
        <v>245</v>
      </c>
      <c r="C395" s="301" t="s">
        <v>210</v>
      </c>
      <c r="D395" s="12">
        <v>109</v>
      </c>
      <c r="E395" s="12">
        <v>237</v>
      </c>
      <c r="F395" s="12">
        <v>237</v>
      </c>
      <c r="G395" s="12">
        <v>362</v>
      </c>
    </row>
    <row r="396" spans="1:7" s="66" customFormat="1" ht="15" customHeight="1">
      <c r="A396" s="59"/>
      <c r="B396" s="62" t="s">
        <v>319</v>
      </c>
      <c r="C396" s="59" t="s">
        <v>259</v>
      </c>
      <c r="D396" s="6">
        <v>0</v>
      </c>
      <c r="E396" s="12">
        <v>1</v>
      </c>
      <c r="F396" s="12">
        <v>1</v>
      </c>
      <c r="G396" s="12">
        <v>400</v>
      </c>
    </row>
    <row r="397" spans="1:7" s="66" customFormat="1" ht="15" customHeight="1">
      <c r="A397" s="59"/>
      <c r="B397" s="62" t="s">
        <v>320</v>
      </c>
      <c r="C397" s="59" t="s">
        <v>260</v>
      </c>
      <c r="D397" s="6">
        <v>0</v>
      </c>
      <c r="E397" s="12">
        <v>1</v>
      </c>
      <c r="F397" s="12">
        <v>1</v>
      </c>
      <c r="G397" s="12">
        <v>6324</v>
      </c>
    </row>
    <row r="398" spans="1:7" ht="15" customHeight="1">
      <c r="B398" s="80" t="s">
        <v>246</v>
      </c>
      <c r="C398" s="59" t="s">
        <v>263</v>
      </c>
      <c r="D398" s="12">
        <v>100</v>
      </c>
      <c r="E398" s="12">
        <v>150</v>
      </c>
      <c r="F398" s="12">
        <v>150</v>
      </c>
      <c r="G398" s="12">
        <v>200</v>
      </c>
    </row>
    <row r="399" spans="1:7" ht="15" customHeight="1">
      <c r="B399" s="80" t="s">
        <v>247</v>
      </c>
      <c r="C399" s="301" t="s">
        <v>27</v>
      </c>
      <c r="D399" s="12">
        <v>999</v>
      </c>
      <c r="E399" s="12">
        <v>797</v>
      </c>
      <c r="F399" s="12">
        <v>797</v>
      </c>
      <c r="G399" s="12">
        <v>494</v>
      </c>
    </row>
    <row r="400" spans="1:7" ht="15" customHeight="1">
      <c r="B400" s="80" t="s">
        <v>321</v>
      </c>
      <c r="C400" s="74" t="s">
        <v>289</v>
      </c>
      <c r="D400" s="6">
        <v>0</v>
      </c>
      <c r="E400" s="12">
        <v>1</v>
      </c>
      <c r="F400" s="12">
        <v>1</v>
      </c>
      <c r="G400" s="12">
        <v>486</v>
      </c>
    </row>
    <row r="401" spans="1:7" ht="15" customHeight="1">
      <c r="B401" s="80" t="s">
        <v>254</v>
      </c>
      <c r="C401" s="301" t="s">
        <v>322</v>
      </c>
      <c r="D401" s="6">
        <v>0</v>
      </c>
      <c r="E401" s="12">
        <v>1</v>
      </c>
      <c r="F401" s="12">
        <v>1</v>
      </c>
      <c r="G401" s="12">
        <v>270</v>
      </c>
    </row>
    <row r="402" spans="1:7" ht="15" customHeight="1">
      <c r="B402" s="80" t="s">
        <v>377</v>
      </c>
      <c r="C402" s="74" t="s">
        <v>328</v>
      </c>
      <c r="D402" s="6">
        <v>0</v>
      </c>
      <c r="E402" s="12">
        <v>1</v>
      </c>
      <c r="F402" s="12">
        <v>1</v>
      </c>
      <c r="G402" s="12">
        <v>119</v>
      </c>
    </row>
    <row r="403" spans="1:7" s="226" customFormat="1" ht="15" customHeight="1">
      <c r="A403" s="223"/>
      <c r="B403" s="224" t="s">
        <v>378</v>
      </c>
      <c r="C403" s="225" t="s">
        <v>265</v>
      </c>
      <c r="D403" s="6">
        <v>0</v>
      </c>
      <c r="E403" s="12">
        <v>1</v>
      </c>
      <c r="F403" s="12">
        <v>1</v>
      </c>
      <c r="G403" s="12">
        <v>1</v>
      </c>
    </row>
    <row r="404" spans="1:7" ht="15" customHeight="1">
      <c r="A404" s="301" t="s">
        <v>19</v>
      </c>
      <c r="B404" s="116">
        <v>0.49</v>
      </c>
      <c r="C404" s="301" t="s">
        <v>243</v>
      </c>
      <c r="D404" s="4">
        <f t="shared" ref="D404:F404" si="64">SUM(D394:D403)</f>
        <v>5650</v>
      </c>
      <c r="E404" s="4">
        <f t="shared" si="64"/>
        <v>13129</v>
      </c>
      <c r="F404" s="4">
        <f t="shared" si="64"/>
        <v>13129</v>
      </c>
      <c r="G404" s="4">
        <v>16652</v>
      </c>
    </row>
    <row r="405" spans="1:7" ht="15" customHeight="1">
      <c r="B405" s="116"/>
      <c r="C405" s="301"/>
      <c r="D405" s="12"/>
      <c r="E405" s="12"/>
      <c r="F405" s="12"/>
      <c r="G405" s="12"/>
    </row>
    <row r="406" spans="1:7" ht="15" customHeight="1">
      <c r="B406" s="83" t="s">
        <v>248</v>
      </c>
      <c r="C406" s="301" t="s">
        <v>249</v>
      </c>
      <c r="D406" s="12"/>
      <c r="E406" s="12"/>
      <c r="F406" s="12"/>
      <c r="G406" s="12"/>
    </row>
    <row r="407" spans="1:7" ht="15" customHeight="1">
      <c r="B407" s="80" t="s">
        <v>250</v>
      </c>
      <c r="C407" s="301" t="s">
        <v>24</v>
      </c>
      <c r="D407" s="12">
        <f>4497-1</f>
        <v>4496</v>
      </c>
      <c r="E407" s="12">
        <v>9464</v>
      </c>
      <c r="F407" s="12">
        <v>9464</v>
      </c>
      <c r="G407" s="12">
        <v>6468</v>
      </c>
    </row>
    <row r="408" spans="1:7" ht="15" customHeight="1">
      <c r="B408" s="80" t="s">
        <v>251</v>
      </c>
      <c r="C408" s="301" t="s">
        <v>210</v>
      </c>
      <c r="D408" s="12">
        <v>541</v>
      </c>
      <c r="E408" s="12">
        <v>817</v>
      </c>
      <c r="F408" s="12">
        <v>817</v>
      </c>
      <c r="G408" s="12">
        <v>1270</v>
      </c>
    </row>
    <row r="409" spans="1:7" s="66" customFormat="1" ht="15" customHeight="1">
      <c r="A409" s="59"/>
      <c r="B409" s="62" t="s">
        <v>323</v>
      </c>
      <c r="C409" s="59" t="s">
        <v>259</v>
      </c>
      <c r="D409" s="6">
        <v>0</v>
      </c>
      <c r="E409" s="12">
        <v>1</v>
      </c>
      <c r="F409" s="12">
        <v>1</v>
      </c>
      <c r="G409" s="12">
        <v>323</v>
      </c>
    </row>
    <row r="410" spans="1:7" s="66" customFormat="1" ht="15" customHeight="1">
      <c r="A410" s="59"/>
      <c r="B410" s="62" t="s">
        <v>324</v>
      </c>
      <c r="C410" s="59" t="s">
        <v>260</v>
      </c>
      <c r="D410" s="6">
        <v>0</v>
      </c>
      <c r="E410" s="12">
        <v>1</v>
      </c>
      <c r="F410" s="12">
        <v>1</v>
      </c>
      <c r="G410" s="12">
        <v>5195</v>
      </c>
    </row>
    <row r="411" spans="1:7" ht="15" customHeight="1">
      <c r="B411" s="80" t="s">
        <v>252</v>
      </c>
      <c r="C411" s="59" t="s">
        <v>263</v>
      </c>
      <c r="D411" s="12">
        <v>150</v>
      </c>
      <c r="E411" s="12">
        <v>200</v>
      </c>
      <c r="F411" s="12">
        <v>200</v>
      </c>
      <c r="G411" s="12">
        <v>325</v>
      </c>
    </row>
    <row r="412" spans="1:7" ht="15" customHeight="1">
      <c r="B412" s="80" t="s">
        <v>253</v>
      </c>
      <c r="C412" s="301" t="s">
        <v>27</v>
      </c>
      <c r="D412" s="12">
        <v>1600</v>
      </c>
      <c r="E412" s="12">
        <v>797</v>
      </c>
      <c r="F412" s="12">
        <v>797</v>
      </c>
      <c r="G412" s="12">
        <v>1260</v>
      </c>
    </row>
    <row r="413" spans="1:7" ht="15" customHeight="1">
      <c r="B413" s="80" t="s">
        <v>325</v>
      </c>
      <c r="C413" s="74" t="s">
        <v>289</v>
      </c>
      <c r="D413" s="6">
        <v>0</v>
      </c>
      <c r="E413" s="12">
        <v>1</v>
      </c>
      <c r="F413" s="12">
        <v>1</v>
      </c>
      <c r="G413" s="12">
        <v>324</v>
      </c>
    </row>
    <row r="414" spans="1:7" ht="15" customHeight="1">
      <c r="B414" s="80" t="s">
        <v>379</v>
      </c>
      <c r="C414" s="74" t="s">
        <v>328</v>
      </c>
      <c r="D414" s="6">
        <v>0</v>
      </c>
      <c r="E414" s="12">
        <v>1</v>
      </c>
      <c r="F414" s="12">
        <v>1</v>
      </c>
      <c r="G414" s="12">
        <v>325</v>
      </c>
    </row>
    <row r="415" spans="1:7" ht="15" customHeight="1">
      <c r="B415" s="80" t="s">
        <v>380</v>
      </c>
      <c r="C415" s="74" t="s">
        <v>265</v>
      </c>
      <c r="D415" s="8">
        <v>0</v>
      </c>
      <c r="E415" s="9">
        <v>1</v>
      </c>
      <c r="F415" s="9">
        <v>1</v>
      </c>
      <c r="G415" s="9">
        <v>200</v>
      </c>
    </row>
    <row r="416" spans="1:7" ht="15" customHeight="1">
      <c r="A416" s="301" t="s">
        <v>19</v>
      </c>
      <c r="B416" s="83" t="s">
        <v>248</v>
      </c>
      <c r="C416" s="301" t="s">
        <v>249</v>
      </c>
      <c r="D416" s="4">
        <f t="shared" ref="D416:F416" si="65">SUM(D407:D415)</f>
        <v>6787</v>
      </c>
      <c r="E416" s="4">
        <f t="shared" si="65"/>
        <v>11283</v>
      </c>
      <c r="F416" s="4">
        <f t="shared" si="65"/>
        <v>11283</v>
      </c>
      <c r="G416" s="4">
        <v>15690</v>
      </c>
    </row>
    <row r="417" spans="1:7" ht="15" customHeight="1">
      <c r="A417" s="301" t="s">
        <v>19</v>
      </c>
      <c r="B417" s="110">
        <v>9.6000000000000002E-2</v>
      </c>
      <c r="C417" s="72" t="s">
        <v>87</v>
      </c>
      <c r="D417" s="9">
        <f t="shared" ref="D417:F417" si="66">D391+D379+D367+D355+D337+D416+D404</f>
        <v>157724</v>
      </c>
      <c r="E417" s="9">
        <f t="shared" si="66"/>
        <v>153800</v>
      </c>
      <c r="F417" s="9">
        <f t="shared" si="66"/>
        <v>153800</v>
      </c>
      <c r="G417" s="9">
        <v>184859</v>
      </c>
    </row>
    <row r="418" spans="1:7" ht="15" customHeight="1">
      <c r="B418" s="110"/>
      <c r="C418" s="72"/>
      <c r="D418" s="11"/>
      <c r="E418" s="11"/>
      <c r="F418" s="11"/>
      <c r="G418" s="11"/>
    </row>
    <row r="419" spans="1:7" ht="15" customHeight="1">
      <c r="B419" s="110">
        <v>9.8000000000000004E-2</v>
      </c>
      <c r="C419" s="72" t="s">
        <v>199</v>
      </c>
      <c r="D419" s="11"/>
      <c r="E419" s="11"/>
      <c r="F419" s="11"/>
      <c r="G419" s="11"/>
    </row>
    <row r="420" spans="1:7" ht="15" customHeight="1">
      <c r="B420" s="116">
        <v>0.44</v>
      </c>
      <c r="C420" s="301" t="s">
        <v>22</v>
      </c>
      <c r="D420" s="11"/>
      <c r="E420" s="11"/>
      <c r="F420" s="11"/>
      <c r="G420" s="11"/>
    </row>
    <row r="421" spans="1:7" ht="15" customHeight="1">
      <c r="B421" s="80" t="s">
        <v>23</v>
      </c>
      <c r="C421" s="301" t="s">
        <v>24</v>
      </c>
      <c r="D421" s="12">
        <f>12098-1</f>
        <v>12097</v>
      </c>
      <c r="E421" s="12">
        <v>11740</v>
      </c>
      <c r="F421" s="12">
        <v>11740</v>
      </c>
      <c r="G421" s="12">
        <v>6040</v>
      </c>
    </row>
    <row r="422" spans="1:7" ht="15" customHeight="1">
      <c r="B422" s="80" t="s">
        <v>209</v>
      </c>
      <c r="C422" s="301" t="s">
        <v>210</v>
      </c>
      <c r="D422" s="12">
        <v>49</v>
      </c>
      <c r="E422" s="12">
        <v>125</v>
      </c>
      <c r="F422" s="12">
        <v>125</v>
      </c>
      <c r="G422" s="6">
        <v>0</v>
      </c>
    </row>
    <row r="423" spans="1:7" s="66" customFormat="1" ht="15" customHeight="1">
      <c r="A423" s="59"/>
      <c r="B423" s="62" t="s">
        <v>301</v>
      </c>
      <c r="C423" s="59" t="s">
        <v>259</v>
      </c>
      <c r="D423" s="6">
        <v>0</v>
      </c>
      <c r="E423" s="12">
        <v>1</v>
      </c>
      <c r="F423" s="12">
        <v>1</v>
      </c>
      <c r="G423" s="12">
        <v>302</v>
      </c>
    </row>
    <row r="424" spans="1:7" s="66" customFormat="1" ht="15" customHeight="1">
      <c r="A424" s="59"/>
      <c r="B424" s="62" t="s">
        <v>302</v>
      </c>
      <c r="C424" s="59" t="s">
        <v>260</v>
      </c>
      <c r="D424" s="6">
        <v>0</v>
      </c>
      <c r="E424" s="12">
        <v>1</v>
      </c>
      <c r="F424" s="12">
        <v>1</v>
      </c>
      <c r="G424" s="12">
        <v>4929</v>
      </c>
    </row>
    <row r="425" spans="1:7" ht="15" customHeight="1">
      <c r="B425" s="80" t="s">
        <v>25</v>
      </c>
      <c r="C425" s="59" t="s">
        <v>263</v>
      </c>
      <c r="D425" s="12">
        <v>990</v>
      </c>
      <c r="E425" s="12">
        <v>900</v>
      </c>
      <c r="F425" s="12">
        <v>900</v>
      </c>
      <c r="G425" s="12">
        <v>950</v>
      </c>
    </row>
    <row r="426" spans="1:7" ht="15" customHeight="1">
      <c r="B426" s="80" t="s">
        <v>26</v>
      </c>
      <c r="C426" s="301" t="s">
        <v>27</v>
      </c>
      <c r="D426" s="12">
        <v>613</v>
      </c>
      <c r="E426" s="12">
        <v>397</v>
      </c>
      <c r="F426" s="12">
        <v>397</v>
      </c>
      <c r="G426" s="12">
        <v>745</v>
      </c>
    </row>
    <row r="427" spans="1:7" ht="15" customHeight="1">
      <c r="B427" s="80" t="s">
        <v>288</v>
      </c>
      <c r="C427" s="74" t="s">
        <v>289</v>
      </c>
      <c r="D427" s="6">
        <v>0</v>
      </c>
      <c r="E427" s="12">
        <v>1</v>
      </c>
      <c r="F427" s="12">
        <v>1</v>
      </c>
      <c r="G427" s="12">
        <v>1</v>
      </c>
    </row>
    <row r="428" spans="1:7" ht="15" customHeight="1">
      <c r="B428" s="80" t="s">
        <v>327</v>
      </c>
      <c r="C428" s="74" t="s">
        <v>328</v>
      </c>
      <c r="D428" s="6">
        <v>0</v>
      </c>
      <c r="E428" s="12">
        <v>1</v>
      </c>
      <c r="F428" s="12">
        <v>1</v>
      </c>
      <c r="G428" s="12">
        <v>1</v>
      </c>
    </row>
    <row r="429" spans="1:7" ht="15" customHeight="1">
      <c r="B429" s="80" t="s">
        <v>264</v>
      </c>
      <c r="C429" s="74" t="s">
        <v>265</v>
      </c>
      <c r="D429" s="8">
        <v>0</v>
      </c>
      <c r="E429" s="9">
        <v>1</v>
      </c>
      <c r="F429" s="9">
        <v>1</v>
      </c>
      <c r="G429" s="9">
        <v>1</v>
      </c>
    </row>
    <row r="430" spans="1:7" s="78" customFormat="1" ht="15" customHeight="1">
      <c r="A430" s="301" t="s">
        <v>19</v>
      </c>
      <c r="B430" s="116">
        <v>0.44</v>
      </c>
      <c r="C430" s="301" t="s">
        <v>22</v>
      </c>
      <c r="D430" s="9">
        <f t="shared" ref="D430:F430" si="67">SUM(D421:D429)</f>
        <v>13749</v>
      </c>
      <c r="E430" s="9">
        <f t="shared" si="67"/>
        <v>13167</v>
      </c>
      <c r="F430" s="9">
        <f t="shared" si="67"/>
        <v>13167</v>
      </c>
      <c r="G430" s="9">
        <v>12969</v>
      </c>
    </row>
    <row r="431" spans="1:7" ht="15" customHeight="1">
      <c r="A431" s="223" t="s">
        <v>19</v>
      </c>
      <c r="B431" s="270">
        <v>9.8000000000000004E-2</v>
      </c>
      <c r="C431" s="271" t="s">
        <v>199</v>
      </c>
      <c r="D431" s="9">
        <f t="shared" ref="D431:F431" si="68">D430</f>
        <v>13749</v>
      </c>
      <c r="E431" s="9">
        <f t="shared" si="68"/>
        <v>13167</v>
      </c>
      <c r="F431" s="9">
        <f t="shared" si="68"/>
        <v>13167</v>
      </c>
      <c r="G431" s="9">
        <v>12969</v>
      </c>
    </row>
    <row r="432" spans="1:7" ht="15" customHeight="1">
      <c r="B432" s="110"/>
      <c r="C432" s="72"/>
      <c r="D432" s="11"/>
      <c r="E432" s="11"/>
      <c r="F432" s="11"/>
      <c r="G432" s="11"/>
    </row>
    <row r="433" spans="1:7" ht="15" customHeight="1">
      <c r="B433" s="118">
        <v>0.8</v>
      </c>
      <c r="C433" s="72" t="s">
        <v>112</v>
      </c>
      <c r="D433" s="11"/>
      <c r="E433" s="11"/>
      <c r="F433" s="11"/>
      <c r="G433" s="11"/>
    </row>
    <row r="434" spans="1:7" ht="15" customHeight="1">
      <c r="B434" s="40">
        <v>42</v>
      </c>
      <c r="C434" s="301" t="s">
        <v>183</v>
      </c>
      <c r="D434" s="11"/>
      <c r="E434" s="11"/>
      <c r="F434" s="11"/>
      <c r="G434" s="11"/>
    </row>
    <row r="435" spans="1:7" ht="14.65" customHeight="1">
      <c r="B435" s="200" t="s">
        <v>326</v>
      </c>
      <c r="C435" s="301" t="s">
        <v>265</v>
      </c>
      <c r="D435" s="6">
        <v>0</v>
      </c>
      <c r="E435" s="12">
        <v>5000</v>
      </c>
      <c r="F435" s="12">
        <v>5000</v>
      </c>
      <c r="G435" s="12">
        <v>5000</v>
      </c>
    </row>
    <row r="436" spans="1:7" ht="14.65" customHeight="1">
      <c r="B436" s="200" t="s">
        <v>184</v>
      </c>
      <c r="C436" s="301" t="s">
        <v>29</v>
      </c>
      <c r="D436" s="12">
        <v>5507</v>
      </c>
      <c r="E436" s="6">
        <v>0</v>
      </c>
      <c r="F436" s="6">
        <v>0</v>
      </c>
      <c r="G436" s="6">
        <v>0</v>
      </c>
    </row>
    <row r="437" spans="1:7" ht="14.65" customHeight="1">
      <c r="A437" s="76" t="s">
        <v>19</v>
      </c>
      <c r="B437" s="111">
        <v>42</v>
      </c>
      <c r="C437" s="76" t="s">
        <v>183</v>
      </c>
      <c r="D437" s="4">
        <f t="shared" ref="D437:F437" si="69">SUM(D435:D436)</f>
        <v>5507</v>
      </c>
      <c r="E437" s="4">
        <f t="shared" si="69"/>
        <v>5000</v>
      </c>
      <c r="F437" s="4">
        <f t="shared" si="69"/>
        <v>5000</v>
      </c>
      <c r="G437" s="4">
        <v>5000</v>
      </c>
    </row>
    <row r="438" spans="1:7" ht="12.75" customHeight="1">
      <c r="C438" s="301"/>
      <c r="D438" s="11"/>
      <c r="E438" s="11"/>
      <c r="F438" s="11"/>
      <c r="G438" s="11"/>
    </row>
    <row r="439" spans="1:7" ht="14.65" customHeight="1">
      <c r="A439" s="119"/>
      <c r="B439" s="120">
        <v>43</v>
      </c>
      <c r="C439" s="109" t="s">
        <v>206</v>
      </c>
      <c r="D439" s="11"/>
      <c r="E439" s="11"/>
      <c r="F439" s="11"/>
      <c r="G439" s="11"/>
    </row>
    <row r="440" spans="1:7" ht="14.65" customHeight="1">
      <c r="A440" s="119"/>
      <c r="B440" s="120" t="s">
        <v>240</v>
      </c>
      <c r="C440" s="109" t="s">
        <v>210</v>
      </c>
      <c r="D440" s="12">
        <v>5098</v>
      </c>
      <c r="E440" s="6">
        <v>0</v>
      </c>
      <c r="F440" s="6">
        <v>0</v>
      </c>
      <c r="G440" s="6">
        <v>0</v>
      </c>
    </row>
    <row r="441" spans="1:7" ht="14.65" customHeight="1">
      <c r="A441" s="119"/>
      <c r="B441" s="120" t="s">
        <v>411</v>
      </c>
      <c r="C441" s="109" t="s">
        <v>412</v>
      </c>
      <c r="D441" s="6">
        <v>0</v>
      </c>
      <c r="E441" s="6">
        <v>0</v>
      </c>
      <c r="F441" s="6">
        <v>0</v>
      </c>
      <c r="G441" s="12">
        <v>1</v>
      </c>
    </row>
    <row r="442" spans="1:7" ht="14.65" customHeight="1">
      <c r="A442" s="119"/>
      <c r="B442" s="120" t="s">
        <v>413</v>
      </c>
      <c r="C442" s="109" t="s">
        <v>360</v>
      </c>
      <c r="D442" s="6">
        <v>0</v>
      </c>
      <c r="E442" s="6">
        <v>0</v>
      </c>
      <c r="F442" s="6">
        <v>0</v>
      </c>
      <c r="G442" s="12">
        <v>1</v>
      </c>
    </row>
    <row r="443" spans="1:7" ht="14.65" customHeight="1">
      <c r="A443" s="119"/>
      <c r="B443" s="120" t="s">
        <v>414</v>
      </c>
      <c r="C443" s="109" t="s">
        <v>343</v>
      </c>
      <c r="D443" s="6">
        <v>0</v>
      </c>
      <c r="E443" s="6">
        <v>0</v>
      </c>
      <c r="F443" s="6">
        <v>0</v>
      </c>
      <c r="G443" s="12">
        <v>1</v>
      </c>
    </row>
    <row r="444" spans="1:7" ht="14.65" customHeight="1">
      <c r="A444" s="119"/>
      <c r="B444" s="120" t="s">
        <v>415</v>
      </c>
      <c r="C444" s="109" t="s">
        <v>328</v>
      </c>
      <c r="D444" s="6">
        <v>0</v>
      </c>
      <c r="E444" s="6">
        <v>0</v>
      </c>
      <c r="F444" s="6">
        <v>0</v>
      </c>
      <c r="G444" s="12">
        <v>1</v>
      </c>
    </row>
    <row r="445" spans="1:7" ht="14.65" customHeight="1">
      <c r="A445" s="119"/>
      <c r="B445" s="120" t="s">
        <v>381</v>
      </c>
      <c r="C445" s="109" t="s">
        <v>265</v>
      </c>
      <c r="D445" s="6">
        <v>0</v>
      </c>
      <c r="E445" s="12">
        <v>8400</v>
      </c>
      <c r="F445" s="12">
        <v>8400</v>
      </c>
      <c r="G445" s="12">
        <v>17900</v>
      </c>
    </row>
    <row r="446" spans="1:7" ht="25.5">
      <c r="A446" s="109"/>
      <c r="B446" s="201" t="s">
        <v>207</v>
      </c>
      <c r="C446" s="121" t="s">
        <v>208</v>
      </c>
      <c r="D446" s="8">
        <v>0</v>
      </c>
      <c r="E446" s="9">
        <v>1</v>
      </c>
      <c r="F446" s="9">
        <v>1</v>
      </c>
      <c r="G446" s="8">
        <v>0</v>
      </c>
    </row>
    <row r="447" spans="1:7" ht="14.65" customHeight="1">
      <c r="A447" s="109" t="s">
        <v>19</v>
      </c>
      <c r="B447" s="120">
        <v>43</v>
      </c>
      <c r="C447" s="109" t="s">
        <v>206</v>
      </c>
      <c r="D447" s="9">
        <f t="shared" ref="D447:F447" si="70">SUM(D440:D446)</f>
        <v>5098</v>
      </c>
      <c r="E447" s="9">
        <f t="shared" si="70"/>
        <v>8401</v>
      </c>
      <c r="F447" s="9">
        <f t="shared" si="70"/>
        <v>8401</v>
      </c>
      <c r="G447" s="9">
        <v>17904</v>
      </c>
    </row>
    <row r="448" spans="1:7" ht="15" customHeight="1">
      <c r="A448" s="301" t="s">
        <v>19</v>
      </c>
      <c r="B448" s="118">
        <v>0.8</v>
      </c>
      <c r="C448" s="72" t="s">
        <v>112</v>
      </c>
      <c r="D448" s="9">
        <f t="shared" ref="D448:F448" si="71">D437+D447</f>
        <v>10605</v>
      </c>
      <c r="E448" s="9">
        <f t="shared" si="71"/>
        <v>13401</v>
      </c>
      <c r="F448" s="9">
        <f t="shared" si="71"/>
        <v>13401</v>
      </c>
      <c r="G448" s="9">
        <v>22904</v>
      </c>
    </row>
    <row r="449" spans="1:7" ht="15" customHeight="1">
      <c r="A449" s="301" t="s">
        <v>19</v>
      </c>
      <c r="B449" s="71">
        <v>2054</v>
      </c>
      <c r="C449" s="72" t="s">
        <v>7</v>
      </c>
      <c r="D449" s="4">
        <f t="shared" ref="D449:F449" si="72">D417+D319+D448+D431</f>
        <v>269946</v>
      </c>
      <c r="E449" s="4">
        <f t="shared" si="72"/>
        <v>276580</v>
      </c>
      <c r="F449" s="4">
        <f t="shared" si="72"/>
        <v>276580</v>
      </c>
      <c r="G449" s="4">
        <v>316811</v>
      </c>
    </row>
    <row r="450" spans="1:7">
      <c r="B450" s="71"/>
      <c r="C450" s="72"/>
      <c r="D450" s="11"/>
      <c r="E450" s="11"/>
      <c r="F450" s="11"/>
      <c r="G450" s="11"/>
    </row>
    <row r="451" spans="1:7" ht="14.45" customHeight="1">
      <c r="A451" s="301" t="s">
        <v>21</v>
      </c>
      <c r="B451" s="71">
        <v>2071</v>
      </c>
      <c r="C451" s="72" t="s">
        <v>9</v>
      </c>
      <c r="D451" s="69"/>
      <c r="E451" s="69"/>
      <c r="F451" s="69"/>
      <c r="G451" s="69"/>
    </row>
    <row r="452" spans="1:7" ht="14.45" customHeight="1">
      <c r="B452" s="79">
        <v>1</v>
      </c>
      <c r="C452" s="301" t="s">
        <v>108</v>
      </c>
      <c r="D452" s="69"/>
      <c r="E452" s="69"/>
      <c r="F452" s="69"/>
      <c r="G452" s="69"/>
    </row>
    <row r="453" spans="1:7" ht="15" customHeight="1">
      <c r="B453" s="122">
        <v>1.101</v>
      </c>
      <c r="C453" s="72" t="s">
        <v>192</v>
      </c>
      <c r="D453" s="69"/>
      <c r="E453" s="69"/>
      <c r="F453" s="69"/>
      <c r="G453" s="69"/>
    </row>
    <row r="454" spans="1:7" s="226" customFormat="1" ht="15" customHeight="1">
      <c r="A454" s="223"/>
      <c r="B454" s="224" t="s">
        <v>100</v>
      </c>
      <c r="C454" s="223" t="s">
        <v>101</v>
      </c>
      <c r="D454" s="24">
        <v>0</v>
      </c>
      <c r="E454" s="25">
        <v>5350000</v>
      </c>
      <c r="F454" s="25">
        <v>5350000</v>
      </c>
      <c r="G454" s="12">
        <v>6350000</v>
      </c>
    </row>
    <row r="455" spans="1:7" ht="14.45" customHeight="1">
      <c r="B455" s="80" t="s">
        <v>39</v>
      </c>
      <c r="C455" s="301" t="s">
        <v>193</v>
      </c>
      <c r="D455" s="9">
        <v>4710880</v>
      </c>
      <c r="E455" s="8">
        <v>0</v>
      </c>
      <c r="F455" s="8">
        <v>0</v>
      </c>
      <c r="G455" s="8">
        <v>0</v>
      </c>
    </row>
    <row r="456" spans="1:7" ht="15" customHeight="1">
      <c r="A456" s="301" t="s">
        <v>19</v>
      </c>
      <c r="B456" s="122">
        <v>1.101</v>
      </c>
      <c r="C456" s="72" t="s">
        <v>192</v>
      </c>
      <c r="D456" s="9">
        <f t="shared" ref="D456:F456" si="73">SUM(D454:D455)</f>
        <v>4710880</v>
      </c>
      <c r="E456" s="9">
        <f t="shared" si="73"/>
        <v>5350000</v>
      </c>
      <c r="F456" s="9">
        <f t="shared" si="73"/>
        <v>5350000</v>
      </c>
      <c r="G456" s="9">
        <v>6350000</v>
      </c>
    </row>
    <row r="457" spans="1:7" ht="11.25" customHeight="1">
      <c r="B457" s="80"/>
      <c r="C457" s="301"/>
      <c r="D457" s="69"/>
      <c r="E457" s="69"/>
      <c r="F457" s="69"/>
      <c r="G457" s="69"/>
    </row>
    <row r="458" spans="1:7" ht="14.45" customHeight="1">
      <c r="B458" s="122">
        <v>1.1020000000000001</v>
      </c>
      <c r="C458" s="72" t="s">
        <v>230</v>
      </c>
      <c r="D458" s="69"/>
      <c r="E458" s="69"/>
      <c r="F458" s="69"/>
      <c r="G458" s="69"/>
    </row>
    <row r="459" spans="1:7" ht="14.45" customHeight="1">
      <c r="B459" s="80" t="s">
        <v>100</v>
      </c>
      <c r="C459" s="301" t="s">
        <v>101</v>
      </c>
      <c r="D459" s="9">
        <v>1427805</v>
      </c>
      <c r="E459" s="9">
        <v>1610000</v>
      </c>
      <c r="F459" s="9">
        <v>1610000</v>
      </c>
      <c r="G459" s="9">
        <v>1770000</v>
      </c>
    </row>
    <row r="460" spans="1:7" ht="14.45" customHeight="1">
      <c r="A460" s="301" t="s">
        <v>19</v>
      </c>
      <c r="B460" s="122">
        <v>1.1020000000000001</v>
      </c>
      <c r="C460" s="72" t="s">
        <v>230</v>
      </c>
      <c r="D460" s="9">
        <f t="shared" ref="D460:F460" si="74">D459</f>
        <v>1427805</v>
      </c>
      <c r="E460" s="9">
        <f t="shared" si="74"/>
        <v>1610000</v>
      </c>
      <c r="F460" s="9">
        <f t="shared" si="74"/>
        <v>1610000</v>
      </c>
      <c r="G460" s="9">
        <v>1770000</v>
      </c>
    </row>
    <row r="461" spans="1:7" ht="11.25" customHeight="1">
      <c r="B461" s="122"/>
      <c r="C461" s="72"/>
      <c r="D461" s="5"/>
      <c r="E461" s="5"/>
      <c r="F461" s="5"/>
      <c r="G461" s="69"/>
    </row>
    <row r="462" spans="1:7" ht="15" customHeight="1">
      <c r="B462" s="122">
        <v>1.1040000000000001</v>
      </c>
      <c r="C462" s="72" t="s">
        <v>102</v>
      </c>
      <c r="D462" s="5"/>
      <c r="E462" s="69"/>
      <c r="F462" s="69"/>
      <c r="G462" s="69"/>
    </row>
    <row r="463" spans="1:7" ht="15" customHeight="1">
      <c r="B463" s="40">
        <v>60</v>
      </c>
      <c r="C463" s="301" t="s">
        <v>103</v>
      </c>
      <c r="D463" s="69"/>
      <c r="E463" s="69"/>
      <c r="F463" s="69"/>
      <c r="G463" s="69"/>
    </row>
    <row r="464" spans="1:7" ht="15" customHeight="1">
      <c r="B464" s="80" t="s">
        <v>104</v>
      </c>
      <c r="C464" s="301" t="s">
        <v>101</v>
      </c>
      <c r="D464" s="12">
        <v>1705286</v>
      </c>
      <c r="E464" s="12">
        <v>1840000</v>
      </c>
      <c r="F464" s="12">
        <v>1840000</v>
      </c>
      <c r="G464" s="12">
        <v>2200000</v>
      </c>
    </row>
    <row r="465" spans="1:7" ht="15" customHeight="1">
      <c r="A465" s="301" t="s">
        <v>19</v>
      </c>
      <c r="B465" s="122">
        <v>1.1040000000000001</v>
      </c>
      <c r="C465" s="72" t="s">
        <v>102</v>
      </c>
      <c r="D465" s="4">
        <f t="shared" ref="D465:F465" si="75">D464</f>
        <v>1705286</v>
      </c>
      <c r="E465" s="4">
        <f t="shared" si="75"/>
        <v>1840000</v>
      </c>
      <c r="F465" s="4">
        <f t="shared" si="75"/>
        <v>1840000</v>
      </c>
      <c r="G465" s="4">
        <v>2200000</v>
      </c>
    </row>
    <row r="466" spans="1:7" ht="9" customHeight="1">
      <c r="B466" s="80"/>
      <c r="C466" s="301"/>
      <c r="D466" s="117"/>
      <c r="E466" s="69"/>
      <c r="F466" s="69"/>
      <c r="G466" s="69"/>
    </row>
    <row r="467" spans="1:7" ht="15" customHeight="1">
      <c r="B467" s="122">
        <v>1.105</v>
      </c>
      <c r="C467" s="72" t="s">
        <v>105</v>
      </c>
      <c r="D467" s="69"/>
      <c r="E467" s="69"/>
      <c r="F467" s="69"/>
      <c r="G467" s="69"/>
    </row>
    <row r="468" spans="1:7" ht="15" customHeight="1">
      <c r="B468" s="80" t="s">
        <v>100</v>
      </c>
      <c r="C468" s="301" t="s">
        <v>101</v>
      </c>
      <c r="D468" s="12">
        <v>1289971</v>
      </c>
      <c r="E468" s="12">
        <v>1550000</v>
      </c>
      <c r="F468" s="12">
        <v>1550000</v>
      </c>
      <c r="G468" s="12">
        <v>1790000</v>
      </c>
    </row>
    <row r="469" spans="1:7" s="78" customFormat="1" ht="15" customHeight="1">
      <c r="A469" s="301" t="s">
        <v>19</v>
      </c>
      <c r="B469" s="122">
        <v>1.105</v>
      </c>
      <c r="C469" s="72" t="s">
        <v>105</v>
      </c>
      <c r="D469" s="4">
        <f t="shared" ref="D469:F469" si="76">D468</f>
        <v>1289971</v>
      </c>
      <c r="E469" s="4">
        <f t="shared" si="76"/>
        <v>1550000</v>
      </c>
      <c r="F469" s="4">
        <f t="shared" si="76"/>
        <v>1550000</v>
      </c>
      <c r="G469" s="4">
        <v>1790000</v>
      </c>
    </row>
    <row r="470" spans="1:7" ht="12.75" customHeight="1">
      <c r="B470" s="80"/>
      <c r="C470" s="301"/>
      <c r="D470" s="69"/>
      <c r="E470" s="69"/>
      <c r="F470" s="69"/>
      <c r="G470" s="69"/>
    </row>
    <row r="471" spans="1:7" ht="14.25" customHeight="1">
      <c r="B471" s="122">
        <v>1.115</v>
      </c>
      <c r="C471" s="72" t="s">
        <v>106</v>
      </c>
      <c r="D471" s="69"/>
      <c r="E471" s="69"/>
      <c r="F471" s="69"/>
      <c r="G471" s="69"/>
    </row>
    <row r="472" spans="1:7" ht="15" customHeight="1">
      <c r="B472" s="80" t="s">
        <v>100</v>
      </c>
      <c r="C472" s="301" t="s">
        <v>101</v>
      </c>
      <c r="D472" s="1">
        <v>0</v>
      </c>
      <c r="E472" s="2">
        <v>1410000</v>
      </c>
      <c r="F472" s="2">
        <v>1410000</v>
      </c>
      <c r="G472" s="2">
        <v>1650000</v>
      </c>
    </row>
    <row r="473" spans="1:7" ht="15" customHeight="1">
      <c r="B473" s="80" t="s">
        <v>107</v>
      </c>
      <c r="C473" s="301" t="s">
        <v>167</v>
      </c>
      <c r="D473" s="2">
        <v>1251059</v>
      </c>
      <c r="E473" s="1">
        <v>0</v>
      </c>
      <c r="F473" s="1">
        <v>0</v>
      </c>
      <c r="G473" s="1">
        <v>0</v>
      </c>
    </row>
    <row r="474" spans="1:7" s="78" customFormat="1" ht="15" customHeight="1">
      <c r="A474" s="301" t="s">
        <v>19</v>
      </c>
      <c r="B474" s="122">
        <v>1.115</v>
      </c>
      <c r="C474" s="72" t="s">
        <v>106</v>
      </c>
      <c r="D474" s="4">
        <f t="shared" ref="D474:F474" si="77">SUM(D472:D473)</f>
        <v>1251059</v>
      </c>
      <c r="E474" s="4">
        <f t="shared" si="77"/>
        <v>1410000</v>
      </c>
      <c r="F474" s="4">
        <f t="shared" si="77"/>
        <v>1410000</v>
      </c>
      <c r="G474" s="4">
        <v>1650000</v>
      </c>
    </row>
    <row r="475" spans="1:7">
      <c r="B475" s="122"/>
      <c r="C475" s="72"/>
      <c r="D475" s="117"/>
      <c r="E475" s="69"/>
      <c r="F475" s="69"/>
      <c r="G475" s="69"/>
    </row>
    <row r="476" spans="1:7" ht="27" customHeight="1">
      <c r="B476" s="122">
        <v>1.117</v>
      </c>
      <c r="C476" s="72" t="s">
        <v>149</v>
      </c>
      <c r="D476" s="69"/>
      <c r="E476" s="69"/>
      <c r="F476" s="69"/>
      <c r="G476" s="69"/>
    </row>
    <row r="477" spans="1:7" s="226" customFormat="1" ht="15" customHeight="1">
      <c r="A477" s="223"/>
      <c r="B477" s="224" t="s">
        <v>100</v>
      </c>
      <c r="C477" s="223" t="s">
        <v>101</v>
      </c>
      <c r="D477" s="6">
        <v>0</v>
      </c>
      <c r="E477" s="12">
        <v>1200000</v>
      </c>
      <c r="F477" s="12">
        <v>1200000</v>
      </c>
      <c r="G477" s="12">
        <v>1300000</v>
      </c>
    </row>
    <row r="478" spans="1:7" s="78" customFormat="1" ht="25.5">
      <c r="A478" s="301"/>
      <c r="B478" s="80" t="s">
        <v>150</v>
      </c>
      <c r="C478" s="301" t="s">
        <v>218</v>
      </c>
      <c r="D478" s="9">
        <v>1077886</v>
      </c>
      <c r="E478" s="8">
        <v>0</v>
      </c>
      <c r="F478" s="8">
        <v>0</v>
      </c>
      <c r="G478" s="8">
        <v>0</v>
      </c>
    </row>
    <row r="479" spans="1:7" ht="28.9" customHeight="1">
      <c r="A479" s="301" t="s">
        <v>19</v>
      </c>
      <c r="B479" s="122">
        <v>1.117</v>
      </c>
      <c r="C479" s="72" t="s">
        <v>149</v>
      </c>
      <c r="D479" s="9">
        <f t="shared" ref="D479:F479" si="78">SUM(D477:D478)</f>
        <v>1077886</v>
      </c>
      <c r="E479" s="9">
        <f t="shared" si="78"/>
        <v>1200000</v>
      </c>
      <c r="F479" s="9">
        <f t="shared" si="78"/>
        <v>1200000</v>
      </c>
      <c r="G479" s="9">
        <v>1300000</v>
      </c>
    </row>
    <row r="480" spans="1:7" ht="15" customHeight="1">
      <c r="A480" s="223" t="s">
        <v>19</v>
      </c>
      <c r="B480" s="272">
        <v>1</v>
      </c>
      <c r="C480" s="223" t="s">
        <v>108</v>
      </c>
      <c r="D480" s="4">
        <f t="shared" ref="D480:F480" si="79">D474+D469+D465+D460+D456+D479</f>
        <v>11462887</v>
      </c>
      <c r="E480" s="4">
        <f t="shared" si="79"/>
        <v>12960000</v>
      </c>
      <c r="F480" s="4">
        <f t="shared" si="79"/>
        <v>12960000</v>
      </c>
      <c r="G480" s="4">
        <v>15060000</v>
      </c>
    </row>
    <row r="481" spans="1:7" ht="15" customHeight="1">
      <c r="A481" s="76" t="s">
        <v>19</v>
      </c>
      <c r="B481" s="126">
        <v>2071</v>
      </c>
      <c r="C481" s="127" t="s">
        <v>9</v>
      </c>
      <c r="D481" s="4">
        <f t="shared" ref="D481:F481" si="80">D480</f>
        <v>11462887</v>
      </c>
      <c r="E481" s="4">
        <f t="shared" si="80"/>
        <v>12960000</v>
      </c>
      <c r="F481" s="4">
        <f t="shared" si="80"/>
        <v>12960000</v>
      </c>
      <c r="G481" s="4">
        <v>15060000</v>
      </c>
    </row>
    <row r="482" spans="1:7" ht="15" customHeight="1">
      <c r="B482" s="71"/>
      <c r="C482" s="301"/>
      <c r="D482" s="69"/>
      <c r="E482" s="69"/>
      <c r="F482" s="69"/>
      <c r="G482" s="69"/>
    </row>
    <row r="483" spans="1:7" ht="15" customHeight="1">
      <c r="A483" s="301" t="s">
        <v>21</v>
      </c>
      <c r="B483" s="71">
        <v>2075</v>
      </c>
      <c r="C483" s="72" t="s">
        <v>10</v>
      </c>
      <c r="D483" s="69"/>
      <c r="E483" s="69"/>
      <c r="F483" s="69"/>
      <c r="G483" s="69"/>
    </row>
    <row r="484" spans="1:7" ht="15" customHeight="1">
      <c r="B484" s="73">
        <v>0.10299999999999999</v>
      </c>
      <c r="C484" s="72" t="s">
        <v>109</v>
      </c>
      <c r="D484" s="69"/>
      <c r="E484" s="69"/>
      <c r="F484" s="69"/>
      <c r="G484" s="69"/>
    </row>
    <row r="485" spans="1:7" ht="15" customHeight="1">
      <c r="B485" s="40">
        <v>10</v>
      </c>
      <c r="C485" s="301" t="s">
        <v>72</v>
      </c>
      <c r="D485" s="69"/>
      <c r="E485" s="69"/>
      <c r="F485" s="69"/>
      <c r="G485" s="69"/>
    </row>
    <row r="486" spans="1:7" ht="15" customHeight="1">
      <c r="B486" s="80" t="s">
        <v>73</v>
      </c>
      <c r="C486" s="301" t="s">
        <v>24</v>
      </c>
      <c r="D486" s="12">
        <f>26042</f>
        <v>26042</v>
      </c>
      <c r="E486" s="12">
        <v>25820</v>
      </c>
      <c r="F486" s="12">
        <v>25820</v>
      </c>
      <c r="G486" s="12">
        <v>13641</v>
      </c>
    </row>
    <row r="487" spans="1:7" ht="15" customHeight="1">
      <c r="B487" s="80" t="s">
        <v>211</v>
      </c>
      <c r="C487" s="301" t="s">
        <v>210</v>
      </c>
      <c r="D487" s="12">
        <f>1653</f>
        <v>1653</v>
      </c>
      <c r="E487" s="12">
        <v>4539</v>
      </c>
      <c r="F487" s="12">
        <v>4539</v>
      </c>
      <c r="G487" s="12">
        <v>6473</v>
      </c>
    </row>
    <row r="488" spans="1:7" ht="15" customHeight="1">
      <c r="B488" s="80" t="s">
        <v>283</v>
      </c>
      <c r="C488" s="301" t="s">
        <v>259</v>
      </c>
      <c r="D488" s="6">
        <v>0</v>
      </c>
      <c r="E488" s="12">
        <v>1</v>
      </c>
      <c r="F488" s="12">
        <v>1</v>
      </c>
      <c r="G488" s="12">
        <v>682</v>
      </c>
    </row>
    <row r="489" spans="1:7" ht="15" customHeight="1">
      <c r="B489" s="80" t="s">
        <v>284</v>
      </c>
      <c r="C489" s="301" t="s">
        <v>260</v>
      </c>
      <c r="D489" s="6">
        <v>0</v>
      </c>
      <c r="E489" s="12">
        <v>1</v>
      </c>
      <c r="F489" s="12">
        <v>1</v>
      </c>
      <c r="G489" s="12">
        <v>15632</v>
      </c>
    </row>
    <row r="490" spans="1:7" ht="15" customHeight="1">
      <c r="B490" s="80" t="s">
        <v>74</v>
      </c>
      <c r="C490" s="301" t="s">
        <v>263</v>
      </c>
      <c r="D490" s="12">
        <v>343</v>
      </c>
      <c r="E490" s="12">
        <v>549</v>
      </c>
      <c r="F490" s="12">
        <v>549</v>
      </c>
      <c r="G490" s="12">
        <v>549</v>
      </c>
    </row>
    <row r="491" spans="1:7" ht="15" customHeight="1">
      <c r="B491" s="80" t="s">
        <v>292</v>
      </c>
      <c r="C491" s="301" t="s">
        <v>269</v>
      </c>
      <c r="D491" s="6">
        <v>0</v>
      </c>
      <c r="E491" s="12">
        <v>1</v>
      </c>
      <c r="F491" s="12">
        <v>1</v>
      </c>
      <c r="G491" s="12">
        <v>1</v>
      </c>
    </row>
    <row r="492" spans="1:7" ht="15" customHeight="1">
      <c r="B492" s="80" t="s">
        <v>75</v>
      </c>
      <c r="C492" s="301" t="s">
        <v>175</v>
      </c>
      <c r="D492" s="12">
        <v>257</v>
      </c>
      <c r="E492" s="12">
        <v>255</v>
      </c>
      <c r="F492" s="12">
        <v>255</v>
      </c>
      <c r="G492" s="12">
        <v>255</v>
      </c>
    </row>
    <row r="493" spans="1:7" ht="15" customHeight="1">
      <c r="B493" s="80" t="s">
        <v>291</v>
      </c>
      <c r="C493" s="74" t="s">
        <v>289</v>
      </c>
      <c r="D493" s="6">
        <v>0</v>
      </c>
      <c r="E493" s="12">
        <v>1</v>
      </c>
      <c r="F493" s="12">
        <v>1</v>
      </c>
      <c r="G493" s="12">
        <v>1</v>
      </c>
    </row>
    <row r="494" spans="1:7" ht="15" customHeight="1">
      <c r="B494" s="80" t="s">
        <v>348</v>
      </c>
      <c r="C494" s="74" t="s">
        <v>328</v>
      </c>
      <c r="D494" s="6">
        <v>0</v>
      </c>
      <c r="E494" s="12">
        <v>1</v>
      </c>
      <c r="F494" s="12">
        <v>1</v>
      </c>
      <c r="G494" s="12">
        <v>1</v>
      </c>
    </row>
    <row r="495" spans="1:7" ht="15" customHeight="1">
      <c r="A495" s="301" t="s">
        <v>19</v>
      </c>
      <c r="B495" s="40">
        <v>10</v>
      </c>
      <c r="C495" s="301" t="s">
        <v>72</v>
      </c>
      <c r="D495" s="4">
        <f t="shared" ref="D495:F495" si="81">SUM(D486:D494)</f>
        <v>28295</v>
      </c>
      <c r="E495" s="4">
        <f t="shared" si="81"/>
        <v>31168</v>
      </c>
      <c r="F495" s="4">
        <f t="shared" si="81"/>
        <v>31168</v>
      </c>
      <c r="G495" s="4">
        <v>37235</v>
      </c>
    </row>
    <row r="496" spans="1:7" ht="15" customHeight="1">
      <c r="A496" s="301" t="s">
        <v>19</v>
      </c>
      <c r="B496" s="73">
        <v>0.10299999999999999</v>
      </c>
      <c r="C496" s="72" t="s">
        <v>109</v>
      </c>
      <c r="D496" s="4">
        <f t="shared" ref="D496:F496" si="82">D495</f>
        <v>28295</v>
      </c>
      <c r="E496" s="4">
        <f t="shared" si="82"/>
        <v>31168</v>
      </c>
      <c r="F496" s="4">
        <f t="shared" si="82"/>
        <v>31168</v>
      </c>
      <c r="G496" s="4">
        <v>37235</v>
      </c>
    </row>
    <row r="497" spans="1:7" ht="14.45" customHeight="1">
      <c r="B497" s="73"/>
      <c r="C497" s="72"/>
      <c r="D497" s="11"/>
      <c r="E497" s="11"/>
      <c r="F497" s="11"/>
      <c r="G497" s="69"/>
    </row>
    <row r="498" spans="1:7" ht="27" customHeight="1">
      <c r="B498" s="73">
        <v>0.104</v>
      </c>
      <c r="C498" s="72" t="s">
        <v>111</v>
      </c>
      <c r="D498" s="69"/>
      <c r="E498" s="69"/>
      <c r="F498" s="69"/>
      <c r="G498" s="69"/>
    </row>
    <row r="499" spans="1:7" ht="14.45" customHeight="1">
      <c r="B499" s="80" t="s">
        <v>382</v>
      </c>
      <c r="C499" s="123" t="s">
        <v>383</v>
      </c>
      <c r="D499" s="24">
        <v>0</v>
      </c>
      <c r="E499" s="25">
        <v>1</v>
      </c>
      <c r="F499" s="25">
        <v>1</v>
      </c>
      <c r="G499" s="6">
        <v>0</v>
      </c>
    </row>
    <row r="500" spans="1:7" ht="15.6" customHeight="1">
      <c r="B500" s="80"/>
      <c r="C500" s="123"/>
      <c r="D500" s="6"/>
      <c r="E500" s="6"/>
      <c r="F500" s="6"/>
      <c r="G500" s="6"/>
    </row>
    <row r="501" spans="1:7" ht="14.45" customHeight="1">
      <c r="B501" s="40">
        <v>10</v>
      </c>
      <c r="C501" s="301" t="s">
        <v>72</v>
      </c>
      <c r="D501" s="6"/>
      <c r="E501" s="6"/>
      <c r="F501" s="6"/>
      <c r="G501" s="6"/>
    </row>
    <row r="502" spans="1:7" ht="14.45" customHeight="1">
      <c r="B502" s="80" t="s">
        <v>417</v>
      </c>
      <c r="C502" s="123" t="s">
        <v>383</v>
      </c>
      <c r="D502" s="24">
        <v>0</v>
      </c>
      <c r="E502" s="24">
        <v>0</v>
      </c>
      <c r="F502" s="24">
        <v>0</v>
      </c>
      <c r="G502" s="12">
        <v>1</v>
      </c>
    </row>
    <row r="503" spans="1:7" ht="14.45" customHeight="1">
      <c r="A503" s="301" t="s">
        <v>19</v>
      </c>
      <c r="B503" s="40">
        <v>10</v>
      </c>
      <c r="C503" s="301" t="s">
        <v>72</v>
      </c>
      <c r="D503" s="3">
        <f>D502</f>
        <v>0</v>
      </c>
      <c r="E503" s="3">
        <f t="shared" ref="E503:F503" si="83">E502</f>
        <v>0</v>
      </c>
      <c r="F503" s="3">
        <f t="shared" si="83"/>
        <v>0</v>
      </c>
      <c r="G503" s="4">
        <v>1</v>
      </c>
    </row>
    <row r="504" spans="1:7" ht="27" customHeight="1">
      <c r="A504" s="301" t="s">
        <v>19</v>
      </c>
      <c r="B504" s="73">
        <v>0.104</v>
      </c>
      <c r="C504" s="72" t="s">
        <v>111</v>
      </c>
      <c r="D504" s="8">
        <f t="shared" ref="D504:F504" si="84">SUM(D499:D499)+D503</f>
        <v>0</v>
      </c>
      <c r="E504" s="9">
        <f t="shared" si="84"/>
        <v>1</v>
      </c>
      <c r="F504" s="9">
        <f t="shared" si="84"/>
        <v>1</v>
      </c>
      <c r="G504" s="9">
        <v>1</v>
      </c>
    </row>
    <row r="505" spans="1:7">
      <c r="C505" s="72"/>
      <c r="D505" s="69"/>
      <c r="E505" s="69"/>
      <c r="F505" s="69"/>
      <c r="G505" s="69"/>
    </row>
    <row r="506" spans="1:7" ht="14.45" customHeight="1">
      <c r="B506" s="73">
        <v>0.79700000000000004</v>
      </c>
      <c r="C506" s="72" t="s">
        <v>385</v>
      </c>
      <c r="D506" s="69"/>
      <c r="E506" s="69"/>
      <c r="F506" s="69"/>
      <c r="G506" s="69"/>
    </row>
    <row r="507" spans="1:7" s="124" customFormat="1" ht="15.2" customHeight="1">
      <c r="A507" s="301"/>
      <c r="B507" s="40">
        <v>60</v>
      </c>
      <c r="C507" s="75" t="s">
        <v>143</v>
      </c>
      <c r="D507" s="69"/>
      <c r="E507" s="69"/>
      <c r="F507" s="69"/>
      <c r="G507" s="69"/>
    </row>
    <row r="508" spans="1:7" s="124" customFormat="1" ht="15.2" customHeight="1">
      <c r="A508" s="301"/>
      <c r="B508" s="91" t="s">
        <v>44</v>
      </c>
      <c r="C508" s="299" t="s">
        <v>144</v>
      </c>
      <c r="D508" s="19">
        <v>30000</v>
      </c>
      <c r="E508" s="19">
        <v>30000</v>
      </c>
      <c r="F508" s="19">
        <v>30000</v>
      </c>
      <c r="G508" s="19">
        <v>50000</v>
      </c>
    </row>
    <row r="509" spans="1:7" s="124" customFormat="1">
      <c r="A509" s="301"/>
      <c r="B509" s="91"/>
      <c r="C509" s="299"/>
      <c r="D509" s="11"/>
      <c r="E509" s="23"/>
      <c r="F509" s="23"/>
      <c r="G509" s="23"/>
    </row>
    <row r="510" spans="1:7" s="124" customFormat="1" ht="14.45" customHeight="1">
      <c r="A510" s="301"/>
      <c r="B510" s="40">
        <v>61</v>
      </c>
      <c r="C510" s="125" t="s">
        <v>220</v>
      </c>
      <c r="D510" s="11"/>
      <c r="E510" s="11"/>
      <c r="F510" s="11"/>
      <c r="G510" s="11"/>
    </row>
    <row r="511" spans="1:7" s="124" customFormat="1" ht="14.45" customHeight="1">
      <c r="A511" s="301"/>
      <c r="B511" s="202" t="s">
        <v>202</v>
      </c>
      <c r="C511" s="125" t="s">
        <v>205</v>
      </c>
      <c r="D511" s="9">
        <v>100000</v>
      </c>
      <c r="E511" s="8">
        <v>0</v>
      </c>
      <c r="F511" s="8">
        <v>0</v>
      </c>
      <c r="G511" s="9">
        <v>100000</v>
      </c>
    </row>
    <row r="512" spans="1:7" s="124" customFormat="1" ht="14.45" customHeight="1">
      <c r="A512" s="301" t="s">
        <v>19</v>
      </c>
      <c r="B512" s="73">
        <v>0.79700000000000004</v>
      </c>
      <c r="C512" s="72" t="s">
        <v>385</v>
      </c>
      <c r="D512" s="9">
        <f t="shared" ref="D512:F512" si="85">D508+D511</f>
        <v>130000</v>
      </c>
      <c r="E512" s="9">
        <f t="shared" si="85"/>
        <v>30000</v>
      </c>
      <c r="F512" s="9">
        <f t="shared" si="85"/>
        <v>30000</v>
      </c>
      <c r="G512" s="9">
        <v>150000</v>
      </c>
    </row>
    <row r="513" spans="1:7" s="124" customFormat="1">
      <c r="A513" s="301"/>
      <c r="B513" s="73"/>
      <c r="C513" s="72"/>
      <c r="D513" s="69"/>
      <c r="E513" s="69"/>
      <c r="F513" s="69"/>
      <c r="G513" s="69"/>
    </row>
    <row r="514" spans="1:7" s="124" customFormat="1" ht="14.45" customHeight="1">
      <c r="A514" s="301"/>
      <c r="B514" s="118">
        <v>0.8</v>
      </c>
      <c r="C514" s="72" t="s">
        <v>112</v>
      </c>
      <c r="D514" s="69"/>
      <c r="E514" s="69"/>
      <c r="F514" s="69"/>
      <c r="G514" s="69"/>
    </row>
    <row r="515" spans="1:7" s="124" customFormat="1" ht="14.45" customHeight="1">
      <c r="A515" s="301"/>
      <c r="B515" s="80" t="s">
        <v>270</v>
      </c>
      <c r="C515" s="301" t="s">
        <v>265</v>
      </c>
      <c r="D515" s="10">
        <v>0</v>
      </c>
      <c r="E515" s="203">
        <v>3678149</v>
      </c>
      <c r="F515" s="203">
        <f>3678149-3466662</f>
        <v>211487</v>
      </c>
      <c r="G515" s="2">
        <v>2996513</v>
      </c>
    </row>
    <row r="516" spans="1:7" ht="14.45" customHeight="1">
      <c r="B516" s="80" t="s">
        <v>113</v>
      </c>
      <c r="C516" s="301" t="s">
        <v>194</v>
      </c>
      <c r="D516" s="2">
        <v>176967</v>
      </c>
      <c r="E516" s="1">
        <v>0</v>
      </c>
      <c r="F516" s="1">
        <v>0</v>
      </c>
      <c r="G516" s="1">
        <v>0</v>
      </c>
    </row>
    <row r="517" spans="1:7" ht="14.45" customHeight="1">
      <c r="A517" s="301" t="s">
        <v>19</v>
      </c>
      <c r="B517" s="118">
        <v>0.8</v>
      </c>
      <c r="C517" s="72" t="s">
        <v>112</v>
      </c>
      <c r="D517" s="4">
        <f t="shared" ref="D517:F517" si="86">SUM(D515:D516)</f>
        <v>176967</v>
      </c>
      <c r="E517" s="4">
        <f t="shared" si="86"/>
        <v>3678149</v>
      </c>
      <c r="F517" s="4">
        <f t="shared" si="86"/>
        <v>211487</v>
      </c>
      <c r="G517" s="4">
        <v>2996513</v>
      </c>
    </row>
    <row r="518" spans="1:7" s="78" customFormat="1" ht="14.45" customHeight="1">
      <c r="A518" s="223" t="s">
        <v>19</v>
      </c>
      <c r="B518" s="273">
        <v>2075</v>
      </c>
      <c r="C518" s="271" t="s">
        <v>10</v>
      </c>
      <c r="D518" s="4">
        <f t="shared" ref="D518:F518" si="87">D517+D504+D496+D512</f>
        <v>335262</v>
      </c>
      <c r="E518" s="4">
        <f t="shared" si="87"/>
        <v>3739318</v>
      </c>
      <c r="F518" s="4">
        <f t="shared" si="87"/>
        <v>272656</v>
      </c>
      <c r="G518" s="4">
        <v>3183749</v>
      </c>
    </row>
    <row r="519" spans="1:7">
      <c r="B519" s="71"/>
      <c r="C519" s="301"/>
      <c r="D519" s="69"/>
      <c r="E519" s="69"/>
      <c r="F519" s="69"/>
      <c r="G519" s="69"/>
    </row>
    <row r="520" spans="1:7" ht="15" customHeight="1">
      <c r="A520" s="301" t="s">
        <v>21</v>
      </c>
      <c r="B520" s="71">
        <v>2235</v>
      </c>
      <c r="C520" s="72" t="s">
        <v>11</v>
      </c>
      <c r="D520" s="69"/>
      <c r="E520" s="69"/>
      <c r="F520" s="69"/>
      <c r="G520" s="69"/>
    </row>
    <row r="521" spans="1:7" ht="15" customHeight="1">
      <c r="B521" s="40">
        <v>60</v>
      </c>
      <c r="C521" s="301" t="s">
        <v>204</v>
      </c>
      <c r="D521" s="69"/>
      <c r="E521" s="69"/>
      <c r="F521" s="69"/>
      <c r="G521" s="69"/>
    </row>
    <row r="522" spans="1:7" ht="15" customHeight="1">
      <c r="B522" s="118">
        <v>60.103999999999999</v>
      </c>
      <c r="C522" s="72" t="s">
        <v>430</v>
      </c>
      <c r="D522" s="69"/>
      <c r="E522" s="69"/>
      <c r="F522" s="69"/>
      <c r="G522" s="69"/>
    </row>
    <row r="523" spans="1:7" ht="14.45" customHeight="1">
      <c r="B523" s="40">
        <v>10</v>
      </c>
      <c r="C523" s="301" t="s">
        <v>72</v>
      </c>
      <c r="D523" s="69"/>
      <c r="E523" s="69"/>
      <c r="F523" s="69"/>
      <c r="G523" s="69"/>
    </row>
    <row r="524" spans="1:7" ht="14.45" customHeight="1">
      <c r="B524" s="40" t="s">
        <v>287</v>
      </c>
      <c r="C524" s="301" t="s">
        <v>265</v>
      </c>
      <c r="D524" s="6">
        <v>0</v>
      </c>
      <c r="E524" s="12">
        <v>9900</v>
      </c>
      <c r="F524" s="12">
        <v>9900</v>
      </c>
      <c r="G524" s="12">
        <v>9900</v>
      </c>
    </row>
    <row r="525" spans="1:7" ht="14.45" customHeight="1">
      <c r="B525" s="80" t="s">
        <v>114</v>
      </c>
      <c r="C525" s="301" t="s">
        <v>115</v>
      </c>
      <c r="D525" s="9">
        <v>5318</v>
      </c>
      <c r="E525" s="8">
        <v>0</v>
      </c>
      <c r="F525" s="8">
        <v>0</v>
      </c>
      <c r="G525" s="8">
        <v>0</v>
      </c>
    </row>
    <row r="526" spans="1:7" ht="14.45" customHeight="1">
      <c r="A526" s="76" t="s">
        <v>19</v>
      </c>
      <c r="B526" s="111">
        <v>10</v>
      </c>
      <c r="C526" s="76" t="s">
        <v>72</v>
      </c>
      <c r="D526" s="9">
        <f t="shared" ref="D526:F526" si="88">SUM(D524:D525)</f>
        <v>5318</v>
      </c>
      <c r="E526" s="9">
        <f t="shared" si="88"/>
        <v>9900</v>
      </c>
      <c r="F526" s="9">
        <f t="shared" si="88"/>
        <v>9900</v>
      </c>
      <c r="G526" s="9">
        <v>9900</v>
      </c>
    </row>
    <row r="527" spans="1:7" ht="15" customHeight="1">
      <c r="A527" s="301" t="s">
        <v>19</v>
      </c>
      <c r="B527" s="118">
        <v>60.103999999999999</v>
      </c>
      <c r="C527" s="72" t="s">
        <v>430</v>
      </c>
      <c r="D527" s="4">
        <f t="shared" ref="D527:F527" si="89">D526</f>
        <v>5318</v>
      </c>
      <c r="E527" s="4">
        <f t="shared" si="89"/>
        <v>9900</v>
      </c>
      <c r="F527" s="4">
        <f t="shared" si="89"/>
        <v>9900</v>
      </c>
      <c r="G527" s="4">
        <v>9900</v>
      </c>
    </row>
    <row r="528" spans="1:7" ht="13.5" customHeight="1">
      <c r="B528" s="71"/>
      <c r="C528" s="72"/>
      <c r="D528" s="69"/>
      <c r="E528" s="69"/>
      <c r="F528" s="69"/>
      <c r="G528" s="69"/>
    </row>
    <row r="529" spans="1:7" ht="14.45" customHeight="1">
      <c r="B529" s="118">
        <v>60.2</v>
      </c>
      <c r="C529" s="72" t="s">
        <v>233</v>
      </c>
      <c r="D529" s="69"/>
      <c r="E529" s="69"/>
      <c r="F529" s="69"/>
      <c r="G529" s="69"/>
    </row>
    <row r="530" spans="1:7" ht="14.45" customHeight="1">
      <c r="B530" s="40">
        <v>10</v>
      </c>
      <c r="C530" s="301" t="s">
        <v>72</v>
      </c>
      <c r="D530" s="69"/>
      <c r="E530" s="69"/>
      <c r="F530" s="69"/>
      <c r="G530" s="69"/>
    </row>
    <row r="531" spans="1:7" ht="25.5">
      <c r="B531" s="40">
        <v>60</v>
      </c>
      <c r="C531" s="301" t="s">
        <v>116</v>
      </c>
      <c r="D531" s="6"/>
      <c r="E531" s="12"/>
      <c r="F531" s="12"/>
      <c r="G531" s="12"/>
    </row>
    <row r="532" spans="1:7">
      <c r="B532" s="80" t="s">
        <v>384</v>
      </c>
      <c r="C532" s="301" t="s">
        <v>265</v>
      </c>
      <c r="D532" s="6">
        <v>0</v>
      </c>
      <c r="E532" s="12">
        <v>1</v>
      </c>
      <c r="F532" s="12">
        <v>1</v>
      </c>
      <c r="G532" s="12">
        <v>1</v>
      </c>
    </row>
    <row r="533" spans="1:7" ht="25.5">
      <c r="A533" s="301" t="s">
        <v>19</v>
      </c>
      <c r="B533" s="40">
        <v>60</v>
      </c>
      <c r="C533" s="301" t="s">
        <v>116</v>
      </c>
      <c r="D533" s="3">
        <f t="shared" ref="D533:F533" si="90">SUM(D532)</f>
        <v>0</v>
      </c>
      <c r="E533" s="4">
        <f t="shared" si="90"/>
        <v>1</v>
      </c>
      <c r="F533" s="4">
        <f t="shared" si="90"/>
        <v>1</v>
      </c>
      <c r="G533" s="4">
        <v>1</v>
      </c>
    </row>
    <row r="534" spans="1:7" ht="14.45" customHeight="1">
      <c r="A534" s="301" t="s">
        <v>19</v>
      </c>
      <c r="B534" s="40">
        <v>10</v>
      </c>
      <c r="C534" s="301" t="s">
        <v>72</v>
      </c>
      <c r="D534" s="8">
        <f>D533</f>
        <v>0</v>
      </c>
      <c r="E534" s="9">
        <f t="shared" ref="E534:F534" si="91">E533</f>
        <v>1</v>
      </c>
      <c r="F534" s="9">
        <f t="shared" si="91"/>
        <v>1</v>
      </c>
      <c r="G534" s="9">
        <v>1</v>
      </c>
    </row>
    <row r="535" spans="1:7" ht="14.45" customHeight="1">
      <c r="A535" s="301" t="s">
        <v>19</v>
      </c>
      <c r="B535" s="118">
        <v>60.2</v>
      </c>
      <c r="C535" s="72" t="s">
        <v>233</v>
      </c>
      <c r="D535" s="3">
        <f t="shared" ref="D535:F535" si="92">D534</f>
        <v>0</v>
      </c>
      <c r="E535" s="4">
        <f t="shared" si="92"/>
        <v>1</v>
      </c>
      <c r="F535" s="4">
        <f t="shared" si="92"/>
        <v>1</v>
      </c>
      <c r="G535" s="4">
        <v>1</v>
      </c>
    </row>
    <row r="536" spans="1:7" ht="14.45" customHeight="1">
      <c r="A536" s="301" t="s">
        <v>19</v>
      </c>
      <c r="B536" s="40">
        <v>60</v>
      </c>
      <c r="C536" s="301" t="s">
        <v>204</v>
      </c>
      <c r="D536" s="9">
        <f t="shared" ref="D536:F536" si="93">D535+D527</f>
        <v>5318</v>
      </c>
      <c r="E536" s="9">
        <f t="shared" si="93"/>
        <v>9901</v>
      </c>
      <c r="F536" s="9">
        <f t="shared" si="93"/>
        <v>9901</v>
      </c>
      <c r="G536" s="9">
        <v>9901</v>
      </c>
    </row>
    <row r="537" spans="1:7" ht="14.45" customHeight="1">
      <c r="A537" s="76" t="s">
        <v>19</v>
      </c>
      <c r="B537" s="126">
        <v>2235</v>
      </c>
      <c r="C537" s="127" t="s">
        <v>11</v>
      </c>
      <c r="D537" s="9">
        <f t="shared" ref="D537:F537" si="94">D536</f>
        <v>5318</v>
      </c>
      <c r="E537" s="9">
        <f t="shared" si="94"/>
        <v>9901</v>
      </c>
      <c r="F537" s="9">
        <f t="shared" si="94"/>
        <v>9901</v>
      </c>
      <c r="G537" s="9">
        <v>9901</v>
      </c>
    </row>
    <row r="538" spans="1:7" ht="14.45" customHeight="1">
      <c r="A538" s="128" t="s">
        <v>19</v>
      </c>
      <c r="B538" s="129"/>
      <c r="C538" s="130" t="s">
        <v>20</v>
      </c>
      <c r="D538" s="4">
        <f t="shared" ref="D538:F538" si="95">D537+D518+D481+D449+D279+D74+D59+D237+D129+D111+D121+D105</f>
        <v>19968942</v>
      </c>
      <c r="E538" s="4">
        <f t="shared" si="95"/>
        <v>26877258</v>
      </c>
      <c r="F538" s="4">
        <f t="shared" si="95"/>
        <v>22546861</v>
      </c>
      <c r="G538" s="4">
        <v>28639327</v>
      </c>
    </row>
    <row r="539" spans="1:7" ht="14.45" customHeight="1">
      <c r="A539" s="128" t="s">
        <v>19</v>
      </c>
      <c r="B539" s="131"/>
      <c r="C539" s="132" t="s">
        <v>16</v>
      </c>
      <c r="D539" s="19">
        <f t="shared" ref="D539:F539" si="96">D237+D126+D508</f>
        <v>7361790</v>
      </c>
      <c r="E539" s="19">
        <f t="shared" si="96"/>
        <v>9298511</v>
      </c>
      <c r="F539" s="19">
        <f t="shared" si="96"/>
        <v>8434776</v>
      </c>
      <c r="G539" s="19">
        <v>9433427</v>
      </c>
    </row>
    <row r="540" spans="1:7" s="124" customFormat="1" ht="14.45" customHeight="1">
      <c r="A540" s="128" t="s">
        <v>19</v>
      </c>
      <c r="B540" s="129"/>
      <c r="C540" s="130" t="s">
        <v>17</v>
      </c>
      <c r="D540" s="133">
        <f t="shared" ref="D540:F540" si="97">D538-D539</f>
        <v>12607152</v>
      </c>
      <c r="E540" s="133">
        <f t="shared" si="97"/>
        <v>17578747</v>
      </c>
      <c r="F540" s="133">
        <f t="shared" si="97"/>
        <v>14112085</v>
      </c>
      <c r="G540" s="133">
        <v>19205900</v>
      </c>
    </row>
    <row r="541" spans="1:7" s="124" customFormat="1" ht="16.5" customHeight="1">
      <c r="A541" s="301"/>
      <c r="B541" s="71"/>
      <c r="C541" s="72"/>
      <c r="D541" s="11"/>
      <c r="E541" s="11"/>
      <c r="F541" s="11"/>
      <c r="G541" s="134"/>
    </row>
    <row r="542" spans="1:7" ht="15" customHeight="1">
      <c r="A542" s="102"/>
      <c r="B542" s="135"/>
      <c r="C542" s="136" t="s">
        <v>117</v>
      </c>
      <c r="D542" s="137"/>
      <c r="E542" s="137"/>
      <c r="F542" s="137"/>
      <c r="G542" s="137"/>
    </row>
    <row r="543" spans="1:7" ht="15" customHeight="1">
      <c r="A543" s="102" t="s">
        <v>21</v>
      </c>
      <c r="B543" s="138">
        <v>4070</v>
      </c>
      <c r="C543" s="136" t="s">
        <v>392</v>
      </c>
      <c r="D543" s="137"/>
      <c r="E543" s="137"/>
      <c r="F543" s="137"/>
      <c r="G543" s="137"/>
    </row>
    <row r="544" spans="1:7" ht="15" customHeight="1">
      <c r="A544" s="102"/>
      <c r="B544" s="118">
        <v>0.8</v>
      </c>
      <c r="C544" s="136" t="s">
        <v>112</v>
      </c>
      <c r="D544" s="137"/>
      <c r="E544" s="137"/>
      <c r="F544" s="137"/>
      <c r="G544" s="137"/>
    </row>
    <row r="545" spans="1:7" ht="15" customHeight="1">
      <c r="A545" s="102"/>
      <c r="B545" s="135">
        <v>50</v>
      </c>
      <c r="C545" s="102" t="s">
        <v>72</v>
      </c>
      <c r="D545" s="137"/>
      <c r="E545" s="137"/>
      <c r="F545" s="137"/>
      <c r="G545" s="137"/>
    </row>
    <row r="546" spans="1:7" ht="15" customHeight="1">
      <c r="A546" s="139"/>
      <c r="B546" s="204" t="s">
        <v>393</v>
      </c>
      <c r="C546" s="139" t="s">
        <v>394</v>
      </c>
      <c r="D546" s="24">
        <v>0</v>
      </c>
      <c r="E546" s="25">
        <v>1</v>
      </c>
      <c r="F546" s="25">
        <v>1</v>
      </c>
      <c r="G546" s="140">
        <v>1</v>
      </c>
    </row>
    <row r="547" spans="1:7" ht="15" customHeight="1">
      <c r="A547" s="139"/>
      <c r="B547" s="204" t="s">
        <v>395</v>
      </c>
      <c r="C547" s="139" t="s">
        <v>396</v>
      </c>
      <c r="D547" s="24">
        <v>0</v>
      </c>
      <c r="E547" s="25">
        <v>1</v>
      </c>
      <c r="F547" s="25">
        <v>1</v>
      </c>
      <c r="G547" s="140">
        <v>1</v>
      </c>
    </row>
    <row r="548" spans="1:7" ht="15" customHeight="1">
      <c r="A548" s="139"/>
      <c r="B548" s="204" t="s">
        <v>403</v>
      </c>
      <c r="C548" s="139" t="s">
        <v>402</v>
      </c>
      <c r="D548" s="24">
        <v>0</v>
      </c>
      <c r="E548" s="25">
        <v>1</v>
      </c>
      <c r="F548" s="25">
        <v>1</v>
      </c>
      <c r="G548" s="140">
        <v>10201</v>
      </c>
    </row>
    <row r="549" spans="1:7" ht="27" customHeight="1">
      <c r="A549" s="141"/>
      <c r="B549" s="204" t="s">
        <v>397</v>
      </c>
      <c r="C549" s="102" t="s">
        <v>429</v>
      </c>
      <c r="D549" s="24">
        <v>0</v>
      </c>
      <c r="E549" s="25">
        <v>1</v>
      </c>
      <c r="F549" s="25">
        <f>1+4903</f>
        <v>4904</v>
      </c>
      <c r="G549" s="140">
        <v>9401</v>
      </c>
    </row>
    <row r="550" spans="1:7" ht="15" customHeight="1">
      <c r="A550" s="139"/>
      <c r="B550" s="204" t="s">
        <v>398</v>
      </c>
      <c r="C550" s="139" t="s">
        <v>399</v>
      </c>
      <c r="D550" s="24">
        <v>0</v>
      </c>
      <c r="E550" s="25">
        <v>1</v>
      </c>
      <c r="F550" s="25">
        <v>1</v>
      </c>
      <c r="G550" s="140">
        <v>1</v>
      </c>
    </row>
    <row r="551" spans="1:7" ht="15" customHeight="1">
      <c r="A551" s="139"/>
      <c r="B551" s="204" t="s">
        <v>400</v>
      </c>
      <c r="C551" s="139" t="s">
        <v>401</v>
      </c>
      <c r="D551" s="26">
        <v>0</v>
      </c>
      <c r="E551" s="36">
        <v>9995</v>
      </c>
      <c r="F551" s="36">
        <v>9995</v>
      </c>
      <c r="G551" s="142">
        <v>9995</v>
      </c>
    </row>
    <row r="552" spans="1:7" ht="15" customHeight="1">
      <c r="A552" s="102" t="s">
        <v>19</v>
      </c>
      <c r="B552" s="135">
        <v>50</v>
      </c>
      <c r="C552" s="102" t="s">
        <v>72</v>
      </c>
      <c r="D552" s="26">
        <f>SUM(D546:D551)</f>
        <v>0</v>
      </c>
      <c r="E552" s="36">
        <f t="shared" ref="E552:F552" si="98">SUM(E546:E551)</f>
        <v>10000</v>
      </c>
      <c r="F552" s="36">
        <f t="shared" si="98"/>
        <v>14903</v>
      </c>
      <c r="G552" s="36">
        <v>29600</v>
      </c>
    </row>
    <row r="553" spans="1:7" ht="15" customHeight="1">
      <c r="A553" s="102"/>
      <c r="B553" s="135"/>
      <c r="C553" s="102"/>
      <c r="D553" s="24"/>
      <c r="E553" s="25"/>
      <c r="F553" s="25"/>
      <c r="G553" s="25"/>
    </row>
    <row r="554" spans="1:7" ht="15" customHeight="1">
      <c r="A554" s="102"/>
      <c r="B554" s="135">
        <v>51</v>
      </c>
      <c r="C554" s="102" t="s">
        <v>420</v>
      </c>
      <c r="D554" s="137"/>
      <c r="E554" s="137"/>
      <c r="F554" s="137"/>
      <c r="G554" s="137"/>
    </row>
    <row r="555" spans="1:7" ht="15" customHeight="1">
      <c r="A555" s="139"/>
      <c r="B555" s="204" t="s">
        <v>421</v>
      </c>
      <c r="C555" s="139" t="s">
        <v>394</v>
      </c>
      <c r="D555" s="24">
        <v>0</v>
      </c>
      <c r="E555" s="24">
        <v>0</v>
      </c>
      <c r="F555" s="24">
        <v>0</v>
      </c>
      <c r="G555" s="191">
        <v>4447</v>
      </c>
    </row>
    <row r="556" spans="1:7" ht="27" customHeight="1">
      <c r="A556" s="141"/>
      <c r="B556" s="204" t="s">
        <v>423</v>
      </c>
      <c r="C556" s="102" t="s">
        <v>429</v>
      </c>
      <c r="D556" s="24">
        <v>0</v>
      </c>
      <c r="E556" s="24">
        <v>0</v>
      </c>
      <c r="F556" s="24">
        <v>0</v>
      </c>
      <c r="G556" s="140">
        <v>17686</v>
      </c>
    </row>
    <row r="557" spans="1:7" ht="15" customHeight="1">
      <c r="A557" s="139"/>
      <c r="B557" s="204" t="s">
        <v>422</v>
      </c>
      <c r="C557" s="139" t="s">
        <v>399</v>
      </c>
      <c r="D557" s="26">
        <v>0</v>
      </c>
      <c r="E557" s="26">
        <v>0</v>
      </c>
      <c r="F557" s="26">
        <v>0</v>
      </c>
      <c r="G557" s="142">
        <v>2000</v>
      </c>
    </row>
    <row r="558" spans="1:7" ht="15" customHeight="1">
      <c r="A558" s="102" t="s">
        <v>19</v>
      </c>
      <c r="B558" s="135">
        <v>51</v>
      </c>
      <c r="C558" s="102" t="s">
        <v>420</v>
      </c>
      <c r="D558" s="26">
        <f>SUM(D555:D557)</f>
        <v>0</v>
      </c>
      <c r="E558" s="26">
        <f t="shared" ref="E558:F558" si="99">SUM(E555:E557)</f>
        <v>0</v>
      </c>
      <c r="F558" s="26">
        <f t="shared" si="99"/>
        <v>0</v>
      </c>
      <c r="G558" s="36">
        <v>24133</v>
      </c>
    </row>
    <row r="559" spans="1:7" ht="15" customHeight="1">
      <c r="A559" s="253" t="s">
        <v>19</v>
      </c>
      <c r="B559" s="274">
        <v>0.8</v>
      </c>
      <c r="C559" s="275" t="s">
        <v>112</v>
      </c>
      <c r="D559" s="33">
        <f>D552+D558</f>
        <v>0</v>
      </c>
      <c r="E559" s="205">
        <f t="shared" ref="E559:F559" si="100">E552+E558</f>
        <v>10000</v>
      </c>
      <c r="F559" s="205">
        <f t="shared" si="100"/>
        <v>14903</v>
      </c>
      <c r="G559" s="205">
        <v>53733</v>
      </c>
    </row>
    <row r="560" spans="1:7" s="78" customFormat="1" ht="15" customHeight="1">
      <c r="A560" s="253" t="s">
        <v>19</v>
      </c>
      <c r="B560" s="276">
        <v>4070</v>
      </c>
      <c r="C560" s="275" t="s">
        <v>392</v>
      </c>
      <c r="D560" s="33">
        <f t="shared" ref="D560:F560" si="101">D559</f>
        <v>0</v>
      </c>
      <c r="E560" s="205">
        <f t="shared" si="101"/>
        <v>10000</v>
      </c>
      <c r="F560" s="205">
        <f t="shared" si="101"/>
        <v>14903</v>
      </c>
      <c r="G560" s="143">
        <v>53733</v>
      </c>
    </row>
    <row r="561" spans="1:7" ht="15" customHeight="1">
      <c r="A561" s="253"/>
      <c r="B561" s="277"/>
      <c r="C561" s="275"/>
      <c r="D561" s="137"/>
      <c r="E561" s="137"/>
      <c r="F561" s="137"/>
      <c r="G561" s="137"/>
    </row>
    <row r="562" spans="1:7" ht="15" customHeight="1">
      <c r="A562" s="102" t="s">
        <v>21</v>
      </c>
      <c r="B562" s="144">
        <v>6003</v>
      </c>
      <c r="C562" s="145" t="s">
        <v>203</v>
      </c>
      <c r="D562" s="146"/>
      <c r="E562" s="146"/>
      <c r="F562" s="146"/>
      <c r="G562" s="146"/>
    </row>
    <row r="563" spans="1:7" ht="15" customHeight="1">
      <c r="A563" s="102"/>
      <c r="B563" s="147">
        <v>0.10100000000000001</v>
      </c>
      <c r="C563" s="145" t="s">
        <v>118</v>
      </c>
      <c r="D563" s="146"/>
      <c r="E563" s="146"/>
      <c r="F563" s="146"/>
      <c r="G563" s="146"/>
    </row>
    <row r="564" spans="1:7" ht="15" customHeight="1">
      <c r="A564" s="102"/>
      <c r="B564" s="103">
        <v>60</v>
      </c>
      <c r="C564" s="300" t="s">
        <v>119</v>
      </c>
      <c r="D564" s="146"/>
      <c r="E564" s="146"/>
      <c r="F564" s="146"/>
      <c r="G564" s="146"/>
    </row>
    <row r="565" spans="1:7" ht="15" customHeight="1">
      <c r="A565" s="139"/>
      <c r="B565" s="206" t="s">
        <v>120</v>
      </c>
      <c r="C565" s="148" t="s">
        <v>121</v>
      </c>
      <c r="D565" s="207">
        <v>940000</v>
      </c>
      <c r="E565" s="207">
        <v>2150000</v>
      </c>
      <c r="F565" s="207">
        <v>2150000</v>
      </c>
      <c r="G565" s="221">
        <v>3300000</v>
      </c>
    </row>
    <row r="566" spans="1:7" s="44" customFormat="1" ht="15" customHeight="1">
      <c r="A566" s="253" t="s">
        <v>19</v>
      </c>
      <c r="B566" s="297">
        <v>60</v>
      </c>
      <c r="C566" s="279" t="s">
        <v>119</v>
      </c>
      <c r="D566" s="207">
        <f t="shared" ref="D566:F567" si="102">D565</f>
        <v>940000</v>
      </c>
      <c r="E566" s="207">
        <f t="shared" si="102"/>
        <v>2150000</v>
      </c>
      <c r="F566" s="207">
        <f t="shared" si="102"/>
        <v>2150000</v>
      </c>
      <c r="G566" s="149">
        <v>3300000</v>
      </c>
    </row>
    <row r="567" spans="1:7" s="78" customFormat="1" ht="15" customHeight="1">
      <c r="A567" s="154" t="s">
        <v>19</v>
      </c>
      <c r="B567" s="280">
        <v>0.10100000000000001</v>
      </c>
      <c r="C567" s="281" t="s">
        <v>118</v>
      </c>
      <c r="D567" s="208">
        <f t="shared" si="102"/>
        <v>940000</v>
      </c>
      <c r="E567" s="208">
        <f t="shared" si="102"/>
        <v>2150000</v>
      </c>
      <c r="F567" s="208">
        <f t="shared" si="102"/>
        <v>2150000</v>
      </c>
      <c r="G567" s="150">
        <v>3300000</v>
      </c>
    </row>
    <row r="568" spans="1:7" ht="15" customHeight="1">
      <c r="A568" s="102"/>
      <c r="B568" s="144"/>
      <c r="C568" s="300"/>
      <c r="D568" s="146"/>
      <c r="E568" s="146"/>
      <c r="F568" s="146"/>
      <c r="G568" s="146"/>
    </row>
    <row r="569" spans="1:7" ht="15" customHeight="1">
      <c r="A569" s="102"/>
      <c r="B569" s="147">
        <v>0.10299999999999999</v>
      </c>
      <c r="C569" s="145" t="s">
        <v>195</v>
      </c>
      <c r="D569" s="146"/>
      <c r="E569" s="146"/>
      <c r="F569" s="146"/>
      <c r="G569" s="146"/>
    </row>
    <row r="570" spans="1:7" ht="15" customHeight="1">
      <c r="A570" s="102"/>
      <c r="B570" s="103">
        <v>60</v>
      </c>
      <c r="C570" s="37" t="s">
        <v>162</v>
      </c>
      <c r="D570" s="146"/>
      <c r="E570" s="146"/>
      <c r="F570" s="146"/>
      <c r="G570" s="146"/>
    </row>
    <row r="571" spans="1:7" ht="15" customHeight="1">
      <c r="A571" s="139"/>
      <c r="B571" s="209" t="s">
        <v>120</v>
      </c>
      <c r="C571" s="151" t="s">
        <v>121</v>
      </c>
      <c r="D571" s="17">
        <v>89005</v>
      </c>
      <c r="E571" s="17">
        <v>82579</v>
      </c>
      <c r="F571" s="17">
        <v>82579</v>
      </c>
      <c r="G571" s="222">
        <v>70893</v>
      </c>
    </row>
    <row r="572" spans="1:7" s="152" customFormat="1" ht="15" customHeight="1">
      <c r="A572" s="102" t="s">
        <v>19</v>
      </c>
      <c r="B572" s="103">
        <v>60</v>
      </c>
      <c r="C572" s="37" t="s">
        <v>162</v>
      </c>
      <c r="D572" s="17">
        <f t="shared" ref="D572:F573" si="103">D571</f>
        <v>89005</v>
      </c>
      <c r="E572" s="17">
        <f t="shared" si="103"/>
        <v>82579</v>
      </c>
      <c r="F572" s="17">
        <f t="shared" si="103"/>
        <v>82579</v>
      </c>
      <c r="G572" s="149">
        <v>70893</v>
      </c>
    </row>
    <row r="573" spans="1:7" s="78" customFormat="1" ht="15" customHeight="1">
      <c r="A573" s="102" t="s">
        <v>19</v>
      </c>
      <c r="B573" s="147">
        <v>0.10299999999999999</v>
      </c>
      <c r="C573" s="145" t="s">
        <v>195</v>
      </c>
      <c r="D573" s="17">
        <f t="shared" si="103"/>
        <v>89005</v>
      </c>
      <c r="E573" s="17">
        <f t="shared" si="103"/>
        <v>82579</v>
      </c>
      <c r="F573" s="17">
        <f t="shared" si="103"/>
        <v>82579</v>
      </c>
      <c r="G573" s="149">
        <v>70893</v>
      </c>
    </row>
    <row r="574" spans="1:7" ht="13.5">
      <c r="A574" s="102"/>
      <c r="B574" s="147"/>
      <c r="C574" s="145"/>
      <c r="D574" s="146"/>
      <c r="E574" s="146"/>
      <c r="F574" s="146"/>
      <c r="G574" s="146"/>
    </row>
    <row r="575" spans="1:7" ht="27">
      <c r="A575" s="102"/>
      <c r="B575" s="147">
        <v>0.104</v>
      </c>
      <c r="C575" s="145" t="s">
        <v>226</v>
      </c>
      <c r="D575" s="146"/>
      <c r="E575" s="146"/>
      <c r="F575" s="146"/>
      <c r="G575" s="146"/>
    </row>
    <row r="576" spans="1:7" ht="14.45" customHeight="1">
      <c r="A576" s="102"/>
      <c r="B576" s="103">
        <v>60</v>
      </c>
      <c r="C576" s="37" t="s">
        <v>162</v>
      </c>
      <c r="D576" s="146"/>
      <c r="E576" s="146"/>
      <c r="F576" s="146"/>
      <c r="G576" s="146"/>
    </row>
    <row r="577" spans="1:7" ht="14.45" customHeight="1">
      <c r="A577" s="139"/>
      <c r="B577" s="209" t="s">
        <v>120</v>
      </c>
      <c r="C577" s="151" t="s">
        <v>121</v>
      </c>
      <c r="D577" s="18">
        <v>0</v>
      </c>
      <c r="E577" s="19">
        <v>1</v>
      </c>
      <c r="F577" s="19">
        <v>1</v>
      </c>
      <c r="G577" s="34">
        <v>0</v>
      </c>
    </row>
    <row r="578" spans="1:7" s="44" customFormat="1" ht="14.45" customHeight="1">
      <c r="A578" s="102" t="s">
        <v>19</v>
      </c>
      <c r="B578" s="103">
        <v>60</v>
      </c>
      <c r="C578" s="37" t="s">
        <v>162</v>
      </c>
      <c r="D578" s="20">
        <f t="shared" ref="D578:F579" si="104">D577</f>
        <v>0</v>
      </c>
      <c r="E578" s="21">
        <f t="shared" si="104"/>
        <v>1</v>
      </c>
      <c r="F578" s="21">
        <f t="shared" si="104"/>
        <v>1</v>
      </c>
      <c r="G578" s="28">
        <v>0</v>
      </c>
    </row>
    <row r="579" spans="1:7" ht="27">
      <c r="A579" s="102" t="s">
        <v>19</v>
      </c>
      <c r="B579" s="147">
        <v>0.104</v>
      </c>
      <c r="C579" s="145" t="s">
        <v>226</v>
      </c>
      <c r="D579" s="16">
        <f t="shared" si="104"/>
        <v>0</v>
      </c>
      <c r="E579" s="17">
        <f t="shared" si="104"/>
        <v>1</v>
      </c>
      <c r="F579" s="17">
        <f t="shared" si="104"/>
        <v>1</v>
      </c>
      <c r="G579" s="27">
        <v>0</v>
      </c>
    </row>
    <row r="580" spans="1:7">
      <c r="A580" s="102"/>
      <c r="B580" s="97"/>
      <c r="C580" s="37"/>
      <c r="D580" s="146"/>
      <c r="E580" s="146"/>
      <c r="F580" s="146"/>
      <c r="G580" s="146"/>
    </row>
    <row r="581" spans="1:7" ht="15" customHeight="1">
      <c r="A581" s="102"/>
      <c r="B581" s="147">
        <v>0.105</v>
      </c>
      <c r="C581" s="145" t="s">
        <v>122</v>
      </c>
      <c r="D581" s="146"/>
      <c r="E581" s="146"/>
      <c r="F581" s="146"/>
      <c r="G581" s="146"/>
    </row>
    <row r="582" spans="1:7" ht="25.5">
      <c r="A582" s="102"/>
      <c r="B582" s="153">
        <v>61</v>
      </c>
      <c r="C582" s="37" t="s">
        <v>231</v>
      </c>
      <c r="D582" s="146"/>
      <c r="E582" s="146"/>
      <c r="F582" s="146"/>
      <c r="G582" s="146"/>
    </row>
    <row r="583" spans="1:7" ht="15" customHeight="1">
      <c r="A583" s="139"/>
      <c r="B583" s="209" t="s">
        <v>123</v>
      </c>
      <c r="C583" s="151" t="s">
        <v>121</v>
      </c>
      <c r="D583" s="17">
        <v>349232</v>
      </c>
      <c r="E583" s="17">
        <v>432834</v>
      </c>
      <c r="F583" s="17">
        <v>432834</v>
      </c>
      <c r="G583" s="222">
        <v>489382</v>
      </c>
    </row>
    <row r="584" spans="1:7" s="44" customFormat="1" ht="25.5">
      <c r="A584" s="102" t="s">
        <v>19</v>
      </c>
      <c r="B584" s="153">
        <v>61</v>
      </c>
      <c r="C584" s="37" t="s">
        <v>231</v>
      </c>
      <c r="D584" s="17">
        <f t="shared" ref="D584:F585" si="105">D583</f>
        <v>349232</v>
      </c>
      <c r="E584" s="17">
        <f t="shared" si="105"/>
        <v>432834</v>
      </c>
      <c r="F584" s="17">
        <f t="shared" si="105"/>
        <v>432834</v>
      </c>
      <c r="G584" s="149">
        <v>489382</v>
      </c>
    </row>
    <row r="585" spans="1:7" ht="15" customHeight="1">
      <c r="A585" s="102" t="s">
        <v>19</v>
      </c>
      <c r="B585" s="147">
        <v>0.105</v>
      </c>
      <c r="C585" s="145" t="s">
        <v>122</v>
      </c>
      <c r="D585" s="17">
        <f t="shared" si="105"/>
        <v>349232</v>
      </c>
      <c r="E585" s="17">
        <f t="shared" si="105"/>
        <v>432834</v>
      </c>
      <c r="F585" s="17">
        <f t="shared" si="105"/>
        <v>432834</v>
      </c>
      <c r="G585" s="149">
        <v>489382</v>
      </c>
    </row>
    <row r="586" spans="1:7" ht="15" customHeight="1">
      <c r="A586" s="102"/>
      <c r="B586" s="97"/>
      <c r="C586" s="37"/>
      <c r="D586" s="146"/>
      <c r="E586" s="146"/>
      <c r="F586" s="146"/>
      <c r="G586" s="146"/>
    </row>
    <row r="587" spans="1:7" ht="15" customHeight="1">
      <c r="A587" s="102"/>
      <c r="B587" s="147">
        <v>0.106</v>
      </c>
      <c r="C587" s="96" t="s">
        <v>145</v>
      </c>
      <c r="D587" s="146"/>
      <c r="E587" s="146"/>
      <c r="F587" s="146"/>
      <c r="G587" s="146"/>
    </row>
    <row r="588" spans="1:7" ht="15" customHeight="1">
      <c r="A588" s="102"/>
      <c r="B588" s="91">
        <v>66</v>
      </c>
      <c r="C588" s="37" t="s">
        <v>172</v>
      </c>
      <c r="D588" s="146"/>
      <c r="E588" s="146"/>
      <c r="F588" s="146"/>
      <c r="G588" s="146"/>
    </row>
    <row r="589" spans="1:7" ht="15" customHeight="1">
      <c r="A589" s="102"/>
      <c r="B589" s="97" t="s">
        <v>146</v>
      </c>
      <c r="C589" s="151" t="s">
        <v>121</v>
      </c>
      <c r="D589" s="18">
        <v>0</v>
      </c>
      <c r="E589" s="19">
        <v>1</v>
      </c>
      <c r="F589" s="19">
        <v>1</v>
      </c>
      <c r="G589" s="34">
        <v>0</v>
      </c>
    </row>
    <row r="590" spans="1:7" s="226" customFormat="1" ht="15" customHeight="1">
      <c r="A590" s="253" t="s">
        <v>19</v>
      </c>
      <c r="B590" s="254">
        <v>0.106</v>
      </c>
      <c r="C590" s="255" t="s">
        <v>145</v>
      </c>
      <c r="D590" s="20">
        <f t="shared" ref="D590:F590" si="106">SUM(D589)</f>
        <v>0</v>
      </c>
      <c r="E590" s="21">
        <f t="shared" si="106"/>
        <v>1</v>
      </c>
      <c r="F590" s="21">
        <f t="shared" si="106"/>
        <v>1</v>
      </c>
      <c r="G590" s="28">
        <v>0</v>
      </c>
    </row>
    <row r="591" spans="1:7" s="226" customFormat="1">
      <c r="A591" s="253"/>
      <c r="B591" s="244"/>
      <c r="C591" s="245"/>
      <c r="D591" s="256"/>
      <c r="E591" s="256"/>
      <c r="F591" s="256"/>
      <c r="G591" s="256"/>
    </row>
    <row r="592" spans="1:7" ht="27">
      <c r="A592" s="102"/>
      <c r="B592" s="147">
        <v>0.108</v>
      </c>
      <c r="C592" s="155" t="s">
        <v>169</v>
      </c>
      <c r="D592" s="146"/>
      <c r="E592" s="146"/>
      <c r="F592" s="146"/>
      <c r="G592" s="146"/>
    </row>
    <row r="593" spans="1:7" ht="15" customHeight="1">
      <c r="A593" s="102"/>
      <c r="B593" s="103">
        <v>63</v>
      </c>
      <c r="C593" s="156" t="s">
        <v>170</v>
      </c>
      <c r="D593" s="146"/>
      <c r="E593" s="146"/>
      <c r="F593" s="146"/>
      <c r="G593" s="146"/>
    </row>
    <row r="594" spans="1:7" ht="15" customHeight="1">
      <c r="A594" s="102"/>
      <c r="B594" s="103" t="s">
        <v>125</v>
      </c>
      <c r="C594" s="151" t="s">
        <v>121</v>
      </c>
      <c r="D594" s="17">
        <v>523</v>
      </c>
      <c r="E594" s="17">
        <v>1</v>
      </c>
      <c r="F594" s="17">
        <v>1</v>
      </c>
      <c r="G594" s="27">
        <v>0</v>
      </c>
    </row>
    <row r="595" spans="1:7" ht="27">
      <c r="A595" s="102" t="s">
        <v>19</v>
      </c>
      <c r="B595" s="147">
        <v>0.108</v>
      </c>
      <c r="C595" s="155" t="s">
        <v>169</v>
      </c>
      <c r="D595" s="17">
        <f t="shared" ref="D595:F595" si="107">D594</f>
        <v>523</v>
      </c>
      <c r="E595" s="17">
        <f t="shared" si="107"/>
        <v>1</v>
      </c>
      <c r="F595" s="17">
        <f t="shared" si="107"/>
        <v>1</v>
      </c>
      <c r="G595" s="27">
        <v>0</v>
      </c>
    </row>
    <row r="596" spans="1:7" ht="12" customHeight="1">
      <c r="A596" s="102"/>
      <c r="B596" s="97"/>
      <c r="C596" s="37"/>
      <c r="D596" s="146"/>
      <c r="E596" s="146"/>
      <c r="F596" s="146"/>
      <c r="G596" s="146"/>
    </row>
    <row r="597" spans="1:7" ht="15" customHeight="1">
      <c r="A597" s="102"/>
      <c r="B597" s="147">
        <v>0.109</v>
      </c>
      <c r="C597" s="145" t="s">
        <v>124</v>
      </c>
      <c r="D597" s="146"/>
      <c r="E597" s="146"/>
      <c r="F597" s="146"/>
      <c r="G597" s="146"/>
    </row>
    <row r="598" spans="1:7" ht="15" customHeight="1">
      <c r="A598" s="102"/>
      <c r="B598" s="157">
        <v>63</v>
      </c>
      <c r="C598" s="300" t="s">
        <v>227</v>
      </c>
      <c r="D598" s="146"/>
      <c r="E598" s="146"/>
      <c r="F598" s="146"/>
      <c r="G598" s="146"/>
    </row>
    <row r="599" spans="1:7" ht="15" customHeight="1">
      <c r="A599" s="139"/>
      <c r="B599" s="55" t="s">
        <v>125</v>
      </c>
      <c r="C599" s="151" t="s">
        <v>121</v>
      </c>
      <c r="D599" s="17">
        <v>1176</v>
      </c>
      <c r="E599" s="17">
        <v>1176</v>
      </c>
      <c r="F599" s="17">
        <v>1176</v>
      </c>
      <c r="G599" s="221">
        <v>1028</v>
      </c>
    </row>
    <row r="600" spans="1:7" s="78" customFormat="1" ht="15" customHeight="1">
      <c r="A600" s="253" t="s">
        <v>19</v>
      </c>
      <c r="B600" s="278">
        <v>63</v>
      </c>
      <c r="C600" s="279" t="s">
        <v>227</v>
      </c>
      <c r="D600" s="17">
        <f t="shared" ref="D600:F600" si="108">D599</f>
        <v>1176</v>
      </c>
      <c r="E600" s="17">
        <f t="shared" si="108"/>
        <v>1176</v>
      </c>
      <c r="F600" s="17">
        <f t="shared" si="108"/>
        <v>1176</v>
      </c>
      <c r="G600" s="149">
        <v>1028</v>
      </c>
    </row>
    <row r="601" spans="1:7" ht="14.45" customHeight="1">
      <c r="A601" s="102"/>
      <c r="B601" s="157"/>
      <c r="C601" s="300"/>
      <c r="D601" s="23"/>
      <c r="E601" s="23"/>
      <c r="F601" s="23"/>
      <c r="G601" s="158"/>
    </row>
    <row r="602" spans="1:7" ht="15" customHeight="1">
      <c r="A602" s="102"/>
      <c r="B602" s="157">
        <v>64</v>
      </c>
      <c r="C602" s="300" t="s">
        <v>228</v>
      </c>
      <c r="D602" s="146"/>
      <c r="E602" s="146"/>
      <c r="F602" s="146"/>
      <c r="G602" s="146"/>
    </row>
    <row r="603" spans="1:7" ht="15" customHeight="1">
      <c r="A603" s="139"/>
      <c r="B603" s="55" t="s">
        <v>126</v>
      </c>
      <c r="C603" s="151" t="s">
        <v>121</v>
      </c>
      <c r="D603" s="17">
        <v>22143</v>
      </c>
      <c r="E603" s="17">
        <v>22143</v>
      </c>
      <c r="F603" s="17">
        <v>22143</v>
      </c>
      <c r="G603" s="221">
        <v>1</v>
      </c>
    </row>
    <row r="604" spans="1:7" ht="15" customHeight="1">
      <c r="A604" s="102" t="s">
        <v>19</v>
      </c>
      <c r="B604" s="157">
        <v>64</v>
      </c>
      <c r="C604" s="300" t="s">
        <v>228</v>
      </c>
      <c r="D604" s="17">
        <f t="shared" ref="D604:F604" si="109">D603</f>
        <v>22143</v>
      </c>
      <c r="E604" s="17">
        <f t="shared" si="109"/>
        <v>22143</v>
      </c>
      <c r="F604" s="17">
        <f t="shared" si="109"/>
        <v>22143</v>
      </c>
      <c r="G604" s="149">
        <v>1</v>
      </c>
    </row>
    <row r="605" spans="1:7" s="78" customFormat="1" ht="15" customHeight="1">
      <c r="A605" s="154" t="s">
        <v>19</v>
      </c>
      <c r="B605" s="280">
        <v>0.109</v>
      </c>
      <c r="C605" s="281" t="s">
        <v>124</v>
      </c>
      <c r="D605" s="17">
        <f t="shared" ref="D605:F605" si="110">D604+D600</f>
        <v>23319</v>
      </c>
      <c r="E605" s="17">
        <f t="shared" si="110"/>
        <v>23319</v>
      </c>
      <c r="F605" s="17">
        <f t="shared" si="110"/>
        <v>23319</v>
      </c>
      <c r="G605" s="149">
        <v>1029</v>
      </c>
    </row>
    <row r="606" spans="1:7" ht="13.5">
      <c r="A606" s="102"/>
      <c r="B606" s="147"/>
      <c r="C606" s="145"/>
      <c r="D606" s="23"/>
      <c r="E606" s="23"/>
      <c r="F606" s="23"/>
      <c r="G606" s="158"/>
    </row>
    <row r="607" spans="1:7" ht="28.9" customHeight="1">
      <c r="A607" s="102"/>
      <c r="B607" s="147">
        <v>0.111</v>
      </c>
      <c r="C607" s="159" t="s">
        <v>256</v>
      </c>
      <c r="D607" s="23"/>
      <c r="E607" s="23"/>
      <c r="F607" s="23"/>
      <c r="G607" s="158"/>
    </row>
    <row r="608" spans="1:7" ht="15" customHeight="1">
      <c r="A608" s="102"/>
      <c r="B608" s="160">
        <v>65</v>
      </c>
      <c r="C608" s="161" t="s">
        <v>177</v>
      </c>
      <c r="D608" s="23"/>
      <c r="E608" s="23"/>
      <c r="F608" s="23"/>
      <c r="G608" s="158"/>
    </row>
    <row r="609" spans="1:7" ht="15" customHeight="1">
      <c r="A609" s="102"/>
      <c r="B609" s="55" t="s">
        <v>179</v>
      </c>
      <c r="C609" s="162" t="s">
        <v>178</v>
      </c>
      <c r="D609" s="17">
        <v>161045</v>
      </c>
      <c r="E609" s="17">
        <v>161045</v>
      </c>
      <c r="F609" s="17">
        <v>161045</v>
      </c>
      <c r="G609" s="149">
        <v>161045</v>
      </c>
    </row>
    <row r="610" spans="1:7" ht="28.9" customHeight="1">
      <c r="A610" s="102" t="s">
        <v>19</v>
      </c>
      <c r="B610" s="147">
        <v>0.111</v>
      </c>
      <c r="C610" s="159" t="s">
        <v>256</v>
      </c>
      <c r="D610" s="17">
        <f t="shared" ref="D610:F610" si="111">D609</f>
        <v>161045</v>
      </c>
      <c r="E610" s="17">
        <f t="shared" si="111"/>
        <v>161045</v>
      </c>
      <c r="F610" s="17">
        <f t="shared" si="111"/>
        <v>161045</v>
      </c>
      <c r="G610" s="149">
        <v>161045</v>
      </c>
    </row>
    <row r="611" spans="1:7" ht="15" customHeight="1">
      <c r="A611" s="102" t="s">
        <v>19</v>
      </c>
      <c r="B611" s="144">
        <v>6003</v>
      </c>
      <c r="C611" s="145" t="s">
        <v>203</v>
      </c>
      <c r="D611" s="17">
        <f t="shared" ref="D611:F611" si="112">D605+D585+D579+D573+D567+D589+D595+D610</f>
        <v>1563124</v>
      </c>
      <c r="E611" s="17">
        <f t="shared" si="112"/>
        <v>2849780</v>
      </c>
      <c r="F611" s="17">
        <f t="shared" si="112"/>
        <v>2849780</v>
      </c>
      <c r="G611" s="17">
        <v>4022349</v>
      </c>
    </row>
    <row r="612" spans="1:7" ht="13.5">
      <c r="A612" s="102"/>
      <c r="B612" s="144"/>
      <c r="C612" s="300"/>
      <c r="D612" s="146"/>
      <c r="E612" s="146"/>
      <c r="F612" s="146"/>
      <c r="G612" s="146"/>
    </row>
    <row r="613" spans="1:7" ht="15" customHeight="1">
      <c r="A613" s="102" t="s">
        <v>21</v>
      </c>
      <c r="B613" s="144">
        <v>6004</v>
      </c>
      <c r="C613" s="145" t="s">
        <v>127</v>
      </c>
      <c r="D613" s="146"/>
      <c r="E613" s="146"/>
      <c r="F613" s="146"/>
      <c r="G613" s="146"/>
    </row>
    <row r="614" spans="1:7" ht="14.85" customHeight="1">
      <c r="A614" s="102"/>
      <c r="B614" s="163">
        <v>1</v>
      </c>
      <c r="C614" s="300" t="s">
        <v>128</v>
      </c>
      <c r="D614" s="146"/>
      <c r="E614" s="146"/>
      <c r="F614" s="146"/>
      <c r="G614" s="146"/>
    </row>
    <row r="615" spans="1:7" ht="14.85" customHeight="1">
      <c r="A615" s="102"/>
      <c r="B615" s="164">
        <v>1.2010000000000001</v>
      </c>
      <c r="C615" s="145" t="s">
        <v>130</v>
      </c>
      <c r="D615" s="146"/>
      <c r="E615" s="146"/>
      <c r="F615" s="146"/>
      <c r="G615" s="146"/>
    </row>
    <row r="616" spans="1:7" ht="14.85" customHeight="1">
      <c r="A616" s="102"/>
      <c r="B616" s="165">
        <v>60</v>
      </c>
      <c r="C616" s="300" t="s">
        <v>131</v>
      </c>
      <c r="D616" s="146"/>
      <c r="E616" s="146"/>
      <c r="F616" s="146"/>
      <c r="G616" s="146"/>
    </row>
    <row r="617" spans="1:7" s="78" customFormat="1" ht="14.85" customHeight="1">
      <c r="A617" s="102"/>
      <c r="B617" s="97" t="s">
        <v>120</v>
      </c>
      <c r="C617" s="37" t="s">
        <v>121</v>
      </c>
      <c r="D617" s="17">
        <v>2405</v>
      </c>
      <c r="E617" s="17">
        <v>3354</v>
      </c>
      <c r="F617" s="17">
        <v>3354</v>
      </c>
      <c r="G617" s="29">
        <v>1</v>
      </c>
    </row>
    <row r="618" spans="1:7" ht="14.85" customHeight="1">
      <c r="A618" s="102" t="s">
        <v>19</v>
      </c>
      <c r="B618" s="165">
        <v>60</v>
      </c>
      <c r="C618" s="300" t="s">
        <v>131</v>
      </c>
      <c r="D618" s="17">
        <f t="shared" ref="D618:F620" si="113">D617</f>
        <v>2405</v>
      </c>
      <c r="E618" s="17">
        <f t="shared" si="113"/>
        <v>3354</v>
      </c>
      <c r="F618" s="17">
        <f t="shared" si="113"/>
        <v>3354</v>
      </c>
      <c r="G618" s="29">
        <v>1</v>
      </c>
    </row>
    <row r="619" spans="1:7" ht="14.85" customHeight="1">
      <c r="A619" s="102" t="s">
        <v>19</v>
      </c>
      <c r="B619" s="164">
        <v>1.2010000000000001</v>
      </c>
      <c r="C619" s="145" t="s">
        <v>130</v>
      </c>
      <c r="D619" s="21">
        <f t="shared" si="113"/>
        <v>2405</v>
      </c>
      <c r="E619" s="21">
        <f t="shared" si="113"/>
        <v>3354</v>
      </c>
      <c r="F619" s="21">
        <f t="shared" si="113"/>
        <v>3354</v>
      </c>
      <c r="G619" s="29">
        <v>1</v>
      </c>
    </row>
    <row r="620" spans="1:7" ht="14.85" customHeight="1">
      <c r="A620" s="102" t="s">
        <v>19</v>
      </c>
      <c r="B620" s="163">
        <v>1</v>
      </c>
      <c r="C620" s="300" t="s">
        <v>128</v>
      </c>
      <c r="D620" s="21">
        <f t="shared" si="113"/>
        <v>2405</v>
      </c>
      <c r="E620" s="21">
        <f t="shared" si="113"/>
        <v>3354</v>
      </c>
      <c r="F620" s="21">
        <f t="shared" si="113"/>
        <v>3354</v>
      </c>
      <c r="G620" s="29">
        <v>1</v>
      </c>
    </row>
    <row r="621" spans="1:7">
      <c r="A621" s="102"/>
      <c r="B621" s="163"/>
      <c r="C621" s="300"/>
      <c r="D621" s="146"/>
      <c r="E621" s="146"/>
      <c r="F621" s="146"/>
      <c r="G621" s="15"/>
    </row>
    <row r="622" spans="1:7" ht="15" customHeight="1">
      <c r="A622" s="102"/>
      <c r="B622" s="163">
        <v>2</v>
      </c>
      <c r="C622" s="300" t="s">
        <v>133</v>
      </c>
      <c r="D622" s="146"/>
      <c r="E622" s="146"/>
      <c r="F622" s="146"/>
      <c r="G622" s="14"/>
    </row>
    <row r="623" spans="1:7" ht="14.85" customHeight="1">
      <c r="A623" s="102"/>
      <c r="B623" s="164">
        <v>2.101</v>
      </c>
      <c r="C623" s="145" t="s">
        <v>63</v>
      </c>
      <c r="D623" s="146"/>
      <c r="E623" s="146"/>
      <c r="F623" s="146"/>
      <c r="G623" s="14"/>
    </row>
    <row r="624" spans="1:7" ht="14.85" customHeight="1">
      <c r="A624" s="102"/>
      <c r="B624" s="97" t="s">
        <v>129</v>
      </c>
      <c r="C624" s="37" t="s">
        <v>121</v>
      </c>
      <c r="D624" s="19">
        <v>38855</v>
      </c>
      <c r="E624" s="19">
        <v>39287</v>
      </c>
      <c r="F624" s="19">
        <v>39287</v>
      </c>
      <c r="G624" s="31">
        <v>37207</v>
      </c>
    </row>
    <row r="625" spans="1:7" ht="14.85" customHeight="1">
      <c r="A625" s="102"/>
      <c r="B625" s="97" t="s">
        <v>151</v>
      </c>
      <c r="C625" s="37" t="s">
        <v>152</v>
      </c>
      <c r="D625" s="19">
        <v>9169</v>
      </c>
      <c r="E625" s="18">
        <v>0</v>
      </c>
      <c r="F625" s="18">
        <v>0</v>
      </c>
      <c r="G625" s="18">
        <v>0</v>
      </c>
    </row>
    <row r="626" spans="1:7" ht="14.85" customHeight="1">
      <c r="A626" s="102"/>
      <c r="B626" s="97"/>
      <c r="C626" s="37"/>
      <c r="D626" s="19"/>
      <c r="E626" s="19"/>
      <c r="F626" s="19"/>
      <c r="G626" s="31"/>
    </row>
    <row r="627" spans="1:7" ht="14.85" customHeight="1">
      <c r="A627" s="102"/>
      <c r="B627" s="163">
        <v>60</v>
      </c>
      <c r="C627" s="37" t="s">
        <v>276</v>
      </c>
      <c r="D627" s="19"/>
      <c r="E627" s="19"/>
      <c r="F627" s="19"/>
      <c r="G627" s="31"/>
    </row>
    <row r="628" spans="1:7" ht="14.85" customHeight="1">
      <c r="A628" s="102"/>
      <c r="B628" s="97" t="s">
        <v>120</v>
      </c>
      <c r="C628" s="37" t="s">
        <v>121</v>
      </c>
      <c r="D628" s="18">
        <v>0</v>
      </c>
      <c r="E628" s="19">
        <v>6591</v>
      </c>
      <c r="F628" s="19">
        <v>6591</v>
      </c>
      <c r="G628" s="31">
        <v>3486</v>
      </c>
    </row>
    <row r="629" spans="1:7" ht="14.85" customHeight="1">
      <c r="A629" s="102" t="s">
        <v>19</v>
      </c>
      <c r="B629" s="163">
        <v>60</v>
      </c>
      <c r="C629" s="37" t="s">
        <v>276</v>
      </c>
      <c r="D629" s="20">
        <f t="shared" ref="D629:F629" si="114">SUM(D628)</f>
        <v>0</v>
      </c>
      <c r="E629" s="21">
        <f t="shared" si="114"/>
        <v>6591</v>
      </c>
      <c r="F629" s="21">
        <f t="shared" si="114"/>
        <v>6591</v>
      </c>
      <c r="G629" s="21">
        <v>3486</v>
      </c>
    </row>
    <row r="630" spans="1:7" s="226" customFormat="1" ht="14.85" customHeight="1">
      <c r="A630" s="253" t="s">
        <v>19</v>
      </c>
      <c r="B630" s="258">
        <v>2.101</v>
      </c>
      <c r="C630" s="259" t="s">
        <v>63</v>
      </c>
      <c r="D630" s="21">
        <f t="shared" ref="D630:F630" si="115">D624+D625+D629</f>
        <v>48024</v>
      </c>
      <c r="E630" s="21">
        <f t="shared" si="115"/>
        <v>45878</v>
      </c>
      <c r="F630" s="21">
        <f t="shared" si="115"/>
        <v>45878</v>
      </c>
      <c r="G630" s="21">
        <v>40693</v>
      </c>
    </row>
    <row r="631" spans="1:7" s="226" customFormat="1" ht="13.5">
      <c r="A631" s="253"/>
      <c r="B631" s="258"/>
      <c r="C631" s="259"/>
      <c r="D631" s="23"/>
      <c r="E631" s="23"/>
      <c r="F631" s="23"/>
      <c r="G631" s="23"/>
    </row>
    <row r="632" spans="1:7" ht="27.95" customHeight="1">
      <c r="A632" s="102"/>
      <c r="B632" s="164">
        <v>2.105</v>
      </c>
      <c r="C632" s="159" t="s">
        <v>229</v>
      </c>
      <c r="D632" s="23"/>
      <c r="E632" s="23"/>
      <c r="F632" s="23"/>
      <c r="G632" s="23"/>
    </row>
    <row r="633" spans="1:7" ht="15" customHeight="1">
      <c r="A633" s="102"/>
      <c r="B633" s="97" t="s">
        <v>129</v>
      </c>
      <c r="C633" s="161" t="s">
        <v>178</v>
      </c>
      <c r="D633" s="17">
        <v>56725</v>
      </c>
      <c r="E633" s="17">
        <v>57098</v>
      </c>
      <c r="F633" s="17">
        <v>57098</v>
      </c>
      <c r="G633" s="17">
        <v>57844</v>
      </c>
    </row>
    <row r="634" spans="1:7" ht="27.95" customHeight="1">
      <c r="A634" s="102" t="s">
        <v>19</v>
      </c>
      <c r="B634" s="164">
        <v>2.105</v>
      </c>
      <c r="C634" s="159" t="s">
        <v>229</v>
      </c>
      <c r="D634" s="17">
        <f t="shared" ref="D634:F634" si="116">D633</f>
        <v>56725</v>
      </c>
      <c r="E634" s="17">
        <f t="shared" si="116"/>
        <v>57098</v>
      </c>
      <c r="F634" s="17">
        <f t="shared" si="116"/>
        <v>57098</v>
      </c>
      <c r="G634" s="17">
        <v>57844</v>
      </c>
    </row>
    <row r="635" spans="1:7" s="78" customFormat="1" ht="15" customHeight="1">
      <c r="A635" s="253" t="s">
        <v>19</v>
      </c>
      <c r="B635" s="282">
        <v>2</v>
      </c>
      <c r="C635" s="279" t="s">
        <v>133</v>
      </c>
      <c r="D635" s="17">
        <f t="shared" ref="D635:F635" si="117">D630+D634</f>
        <v>104749</v>
      </c>
      <c r="E635" s="17">
        <f t="shared" si="117"/>
        <v>102976</v>
      </c>
      <c r="F635" s="17">
        <f t="shared" si="117"/>
        <v>102976</v>
      </c>
      <c r="G635" s="17">
        <v>98537</v>
      </c>
    </row>
    <row r="636" spans="1:7">
      <c r="A636" s="102"/>
      <c r="B636" s="163"/>
      <c r="C636" s="300"/>
      <c r="D636" s="23"/>
      <c r="E636" s="23"/>
      <c r="F636" s="23"/>
      <c r="G636" s="23"/>
    </row>
    <row r="637" spans="1:7" ht="15" customHeight="1">
      <c r="A637" s="139"/>
      <c r="B637" s="166">
        <v>4</v>
      </c>
      <c r="C637" s="300" t="s">
        <v>196</v>
      </c>
      <c r="D637" s="146"/>
      <c r="E637" s="146"/>
      <c r="F637" s="146"/>
      <c r="G637" s="13"/>
    </row>
    <row r="638" spans="1:7" ht="15" customHeight="1">
      <c r="A638" s="102"/>
      <c r="B638" s="164">
        <v>4.8</v>
      </c>
      <c r="C638" s="145" t="s">
        <v>132</v>
      </c>
      <c r="D638" s="146"/>
      <c r="E638" s="146"/>
      <c r="F638" s="146"/>
      <c r="G638" s="13"/>
    </row>
    <row r="639" spans="1:7" ht="15" customHeight="1">
      <c r="A639" s="102"/>
      <c r="B639" s="103">
        <v>31</v>
      </c>
      <c r="C639" s="300" t="s">
        <v>66</v>
      </c>
      <c r="D639" s="146"/>
      <c r="E639" s="146"/>
      <c r="F639" s="146"/>
      <c r="G639" s="13"/>
    </row>
    <row r="640" spans="1:7" ht="15" customHeight="1">
      <c r="A640" s="102"/>
      <c r="B640" s="103">
        <v>65</v>
      </c>
      <c r="C640" s="300" t="s">
        <v>67</v>
      </c>
      <c r="D640" s="146"/>
      <c r="E640" s="146"/>
      <c r="F640" s="146"/>
      <c r="G640" s="13"/>
    </row>
    <row r="641" spans="1:7" ht="15" customHeight="1">
      <c r="A641" s="139"/>
      <c r="B641" s="210" t="s">
        <v>134</v>
      </c>
      <c r="C641" s="151" t="s">
        <v>121</v>
      </c>
      <c r="D641" s="17">
        <v>1043</v>
      </c>
      <c r="E641" s="17">
        <v>957</v>
      </c>
      <c r="F641" s="17">
        <v>957</v>
      </c>
      <c r="G641" s="29">
        <v>940</v>
      </c>
    </row>
    <row r="642" spans="1:7" ht="15" customHeight="1">
      <c r="A642" s="102" t="s">
        <v>19</v>
      </c>
      <c r="B642" s="103">
        <v>65</v>
      </c>
      <c r="C642" s="300" t="s">
        <v>67</v>
      </c>
      <c r="D642" s="17">
        <f t="shared" ref="D642:F645" si="118">D641</f>
        <v>1043</v>
      </c>
      <c r="E642" s="17">
        <f t="shared" si="118"/>
        <v>957</v>
      </c>
      <c r="F642" s="17">
        <f t="shared" si="118"/>
        <v>957</v>
      </c>
      <c r="G642" s="17">
        <v>940</v>
      </c>
    </row>
    <row r="643" spans="1:7" ht="15" customHeight="1">
      <c r="A643" s="102" t="s">
        <v>19</v>
      </c>
      <c r="B643" s="103">
        <v>31</v>
      </c>
      <c r="C643" s="300" t="s">
        <v>66</v>
      </c>
      <c r="D643" s="17">
        <f t="shared" si="118"/>
        <v>1043</v>
      </c>
      <c r="E643" s="17">
        <f t="shared" si="118"/>
        <v>957</v>
      </c>
      <c r="F643" s="17">
        <f t="shared" si="118"/>
        <v>957</v>
      </c>
      <c r="G643" s="17">
        <v>940</v>
      </c>
    </row>
    <row r="644" spans="1:7" ht="15" customHeight="1">
      <c r="A644" s="102" t="s">
        <v>19</v>
      </c>
      <c r="B644" s="164">
        <v>4.8</v>
      </c>
      <c r="C644" s="145" t="s">
        <v>132</v>
      </c>
      <c r="D644" s="19">
        <f t="shared" si="118"/>
        <v>1043</v>
      </c>
      <c r="E644" s="19">
        <f t="shared" si="118"/>
        <v>957</v>
      </c>
      <c r="F644" s="19">
        <f t="shared" si="118"/>
        <v>957</v>
      </c>
      <c r="G644" s="19">
        <v>940</v>
      </c>
    </row>
    <row r="645" spans="1:7" s="78" customFormat="1">
      <c r="A645" s="154" t="s">
        <v>19</v>
      </c>
      <c r="B645" s="260">
        <v>4</v>
      </c>
      <c r="C645" s="257" t="s">
        <v>168</v>
      </c>
      <c r="D645" s="21">
        <f t="shared" si="118"/>
        <v>1043</v>
      </c>
      <c r="E645" s="21">
        <f t="shared" si="118"/>
        <v>957</v>
      </c>
      <c r="F645" s="21">
        <f t="shared" si="118"/>
        <v>957</v>
      </c>
      <c r="G645" s="21">
        <v>940</v>
      </c>
    </row>
    <row r="646" spans="1:7">
      <c r="A646" s="102"/>
      <c r="B646" s="167"/>
      <c r="C646" s="168"/>
      <c r="D646" s="88"/>
      <c r="E646" s="88"/>
      <c r="F646" s="88"/>
      <c r="G646" s="13"/>
    </row>
    <row r="647" spans="1:7" ht="15" customHeight="1">
      <c r="A647" s="169"/>
      <c r="B647" s="170">
        <v>5</v>
      </c>
      <c r="C647" s="168" t="s">
        <v>135</v>
      </c>
      <c r="D647" s="146"/>
      <c r="E647" s="146"/>
      <c r="F647" s="146"/>
      <c r="G647" s="13"/>
    </row>
    <row r="648" spans="1:7" ht="15" customHeight="1">
      <c r="A648" s="169"/>
      <c r="B648" s="171">
        <v>5.101</v>
      </c>
      <c r="C648" s="172" t="s">
        <v>136</v>
      </c>
      <c r="D648" s="146"/>
      <c r="E648" s="146"/>
      <c r="F648" s="146"/>
      <c r="G648" s="13"/>
    </row>
    <row r="649" spans="1:7" ht="15" customHeight="1">
      <c r="A649" s="169"/>
      <c r="B649" s="211" t="s">
        <v>129</v>
      </c>
      <c r="C649" s="151" t="s">
        <v>121</v>
      </c>
      <c r="D649" s="17">
        <v>2196</v>
      </c>
      <c r="E649" s="17">
        <v>2196</v>
      </c>
      <c r="F649" s="17">
        <v>2196</v>
      </c>
      <c r="G649" s="29">
        <v>1399</v>
      </c>
    </row>
    <row r="650" spans="1:7" ht="15" customHeight="1">
      <c r="A650" s="169" t="s">
        <v>19</v>
      </c>
      <c r="B650" s="171">
        <v>5.101</v>
      </c>
      <c r="C650" s="172" t="s">
        <v>136</v>
      </c>
      <c r="D650" s="17">
        <f t="shared" ref="D650:F651" si="119">D649</f>
        <v>2196</v>
      </c>
      <c r="E650" s="17">
        <f t="shared" si="119"/>
        <v>2196</v>
      </c>
      <c r="F650" s="17">
        <f t="shared" si="119"/>
        <v>2196</v>
      </c>
      <c r="G650" s="17">
        <v>1399</v>
      </c>
    </row>
    <row r="651" spans="1:7" ht="15" customHeight="1">
      <c r="A651" s="102" t="s">
        <v>19</v>
      </c>
      <c r="B651" s="170">
        <v>5</v>
      </c>
      <c r="C651" s="168" t="s">
        <v>135</v>
      </c>
      <c r="D651" s="21">
        <f t="shared" si="119"/>
        <v>2196</v>
      </c>
      <c r="E651" s="21">
        <f t="shared" si="119"/>
        <v>2196</v>
      </c>
      <c r="F651" s="21">
        <f t="shared" si="119"/>
        <v>2196</v>
      </c>
      <c r="G651" s="21">
        <v>1399</v>
      </c>
    </row>
    <row r="652" spans="1:7" ht="15" customHeight="1">
      <c r="A652" s="102"/>
      <c r="B652" s="167"/>
      <c r="C652" s="168"/>
      <c r="D652" s="32"/>
      <c r="E652" s="32"/>
      <c r="F652" s="32"/>
      <c r="G652" s="32"/>
    </row>
    <row r="653" spans="1:7" ht="15" customHeight="1">
      <c r="A653" s="173"/>
      <c r="B653" s="163">
        <v>8</v>
      </c>
      <c r="C653" s="300" t="s">
        <v>409</v>
      </c>
      <c r="D653" s="19"/>
      <c r="E653" s="19"/>
      <c r="F653" s="19"/>
      <c r="G653" s="19"/>
    </row>
    <row r="654" spans="1:7" ht="15" customHeight="1">
      <c r="A654" s="102"/>
      <c r="B654" s="164">
        <v>8.2010000000000005</v>
      </c>
      <c r="C654" s="145" t="s">
        <v>130</v>
      </c>
      <c r="D654" s="19"/>
      <c r="E654" s="19"/>
      <c r="F654" s="19"/>
      <c r="G654" s="19"/>
    </row>
    <row r="655" spans="1:7" ht="15" customHeight="1">
      <c r="A655" s="102"/>
      <c r="B655" s="165">
        <v>60</v>
      </c>
      <c r="C655" s="300" t="s">
        <v>131</v>
      </c>
      <c r="D655" s="19"/>
      <c r="E655" s="19"/>
      <c r="F655" s="19"/>
      <c r="G655" s="19"/>
    </row>
    <row r="656" spans="1:7" ht="15" customHeight="1">
      <c r="A656" s="102"/>
      <c r="B656" s="212" t="s">
        <v>120</v>
      </c>
      <c r="C656" s="174" t="s">
        <v>121</v>
      </c>
      <c r="D656" s="18">
        <v>0</v>
      </c>
      <c r="E656" s="18">
        <v>0</v>
      </c>
      <c r="F656" s="19">
        <v>1</v>
      </c>
      <c r="G656" s="29">
        <v>3043</v>
      </c>
    </row>
    <row r="657" spans="1:7" ht="15" customHeight="1">
      <c r="A657" s="102" t="s">
        <v>19</v>
      </c>
      <c r="B657" s="165">
        <v>60</v>
      </c>
      <c r="C657" s="300" t="s">
        <v>131</v>
      </c>
      <c r="D657" s="20">
        <f>D656</f>
        <v>0</v>
      </c>
      <c r="E657" s="20">
        <f t="shared" ref="E657:F659" si="120">E656</f>
        <v>0</v>
      </c>
      <c r="F657" s="21">
        <f t="shared" si="120"/>
        <v>1</v>
      </c>
      <c r="G657" s="21">
        <v>3043</v>
      </c>
    </row>
    <row r="658" spans="1:7" ht="15" customHeight="1">
      <c r="A658" s="102" t="s">
        <v>19</v>
      </c>
      <c r="B658" s="164">
        <v>8.2010000000000005</v>
      </c>
      <c r="C658" s="145" t="s">
        <v>130</v>
      </c>
      <c r="D658" s="20">
        <f>D657</f>
        <v>0</v>
      </c>
      <c r="E658" s="20">
        <f t="shared" si="120"/>
        <v>0</v>
      </c>
      <c r="F658" s="21">
        <f t="shared" si="120"/>
        <v>1</v>
      </c>
      <c r="G658" s="21">
        <v>3043</v>
      </c>
    </row>
    <row r="659" spans="1:7" ht="15" customHeight="1">
      <c r="A659" s="102" t="s">
        <v>19</v>
      </c>
      <c r="B659" s="163">
        <v>8</v>
      </c>
      <c r="C659" s="300" t="s">
        <v>409</v>
      </c>
      <c r="D659" s="20">
        <f>D658</f>
        <v>0</v>
      </c>
      <c r="E659" s="20">
        <f t="shared" si="120"/>
        <v>0</v>
      </c>
      <c r="F659" s="21">
        <f t="shared" si="120"/>
        <v>1</v>
      </c>
      <c r="G659" s="21">
        <v>3043</v>
      </c>
    </row>
    <row r="660" spans="1:7" ht="15" customHeight="1">
      <c r="A660" s="102"/>
      <c r="B660" s="167"/>
      <c r="C660" s="168"/>
      <c r="D660" s="19"/>
      <c r="E660" s="19"/>
      <c r="F660" s="19"/>
      <c r="G660" s="19"/>
    </row>
    <row r="661" spans="1:7" ht="27.6" customHeight="1">
      <c r="A661" s="169"/>
      <c r="B661" s="167">
        <v>9</v>
      </c>
      <c r="C661" s="175" t="s">
        <v>242</v>
      </c>
      <c r="D661" s="19"/>
      <c r="E661" s="19"/>
      <c r="F661" s="19"/>
      <c r="G661" s="19"/>
    </row>
    <row r="662" spans="1:7" ht="15" customHeight="1">
      <c r="A662" s="169"/>
      <c r="B662" s="171">
        <v>9.1010000000000009</v>
      </c>
      <c r="C662" s="176" t="s">
        <v>63</v>
      </c>
      <c r="D662" s="19"/>
      <c r="E662" s="19"/>
      <c r="F662" s="19"/>
      <c r="G662" s="19"/>
    </row>
    <row r="663" spans="1:7" ht="15" customHeight="1">
      <c r="A663" s="169"/>
      <c r="B663" s="211" t="s">
        <v>129</v>
      </c>
      <c r="C663" s="176" t="s">
        <v>121</v>
      </c>
      <c r="D663" s="17">
        <v>3947</v>
      </c>
      <c r="E663" s="17">
        <v>4801</v>
      </c>
      <c r="F663" s="17">
        <v>4801</v>
      </c>
      <c r="G663" s="29">
        <v>9652</v>
      </c>
    </row>
    <row r="664" spans="1:7" ht="15" customHeight="1">
      <c r="A664" s="169" t="s">
        <v>19</v>
      </c>
      <c r="B664" s="171">
        <v>9.1010000000000009</v>
      </c>
      <c r="C664" s="168" t="s">
        <v>63</v>
      </c>
      <c r="D664" s="17">
        <f t="shared" ref="D664:F665" si="121">D663</f>
        <v>3947</v>
      </c>
      <c r="E664" s="17">
        <f t="shared" si="121"/>
        <v>4801</v>
      </c>
      <c r="F664" s="17">
        <f t="shared" si="121"/>
        <v>4801</v>
      </c>
      <c r="G664" s="17">
        <v>9652</v>
      </c>
    </row>
    <row r="665" spans="1:7" ht="27.95" customHeight="1">
      <c r="A665" s="102" t="s">
        <v>19</v>
      </c>
      <c r="B665" s="167">
        <v>9</v>
      </c>
      <c r="C665" s="175" t="s">
        <v>242</v>
      </c>
      <c r="D665" s="17">
        <f t="shared" si="121"/>
        <v>3947</v>
      </c>
      <c r="E665" s="17">
        <f t="shared" si="121"/>
        <v>4801</v>
      </c>
      <c r="F665" s="17">
        <f t="shared" si="121"/>
        <v>4801</v>
      </c>
      <c r="G665" s="17">
        <v>9652</v>
      </c>
    </row>
    <row r="666" spans="1:7" ht="15" customHeight="1">
      <c r="A666" s="102" t="s">
        <v>19</v>
      </c>
      <c r="B666" s="144">
        <v>6004</v>
      </c>
      <c r="C666" s="145" t="s">
        <v>127</v>
      </c>
      <c r="D666" s="17">
        <f>D645+D635+D620+D650+D665+D659</f>
        <v>114340</v>
      </c>
      <c r="E666" s="17">
        <f t="shared" ref="E666:F666" si="122">E645+E635+E620+E650+E665+E659</f>
        <v>114284</v>
      </c>
      <c r="F666" s="17">
        <f t="shared" si="122"/>
        <v>114285</v>
      </c>
      <c r="G666" s="17">
        <v>113572</v>
      </c>
    </row>
    <row r="667" spans="1:7" ht="14.85" customHeight="1">
      <c r="A667" s="102"/>
      <c r="B667" s="138"/>
      <c r="C667" s="102"/>
      <c r="D667" s="137"/>
      <c r="E667" s="137"/>
      <c r="F667" s="137"/>
      <c r="G667" s="137"/>
    </row>
    <row r="668" spans="1:7" ht="15" customHeight="1">
      <c r="A668" s="177" t="s">
        <v>21</v>
      </c>
      <c r="B668" s="178">
        <v>7610</v>
      </c>
      <c r="C668" s="179" t="s">
        <v>13</v>
      </c>
      <c r="D668" s="180"/>
      <c r="E668" s="180"/>
      <c r="F668" s="180"/>
      <c r="G668" s="180"/>
    </row>
    <row r="669" spans="1:7" ht="15" customHeight="1">
      <c r="A669" s="177"/>
      <c r="B669" s="181">
        <v>0.20100000000000001</v>
      </c>
      <c r="C669" s="179" t="s">
        <v>130</v>
      </c>
      <c r="D669" s="180"/>
      <c r="E669" s="180"/>
      <c r="F669" s="180"/>
      <c r="G669" s="180"/>
    </row>
    <row r="670" spans="1:7" ht="15" customHeight="1">
      <c r="A670" s="177"/>
      <c r="B670" s="182">
        <v>61</v>
      </c>
      <c r="C670" s="177" t="s">
        <v>197</v>
      </c>
      <c r="D670" s="180"/>
      <c r="E670" s="180"/>
      <c r="F670" s="180"/>
      <c r="G670" s="180"/>
    </row>
    <row r="671" spans="1:7" ht="15" customHeight="1">
      <c r="A671" s="177"/>
      <c r="B671" s="213" t="s">
        <v>138</v>
      </c>
      <c r="C671" s="123" t="s">
        <v>137</v>
      </c>
      <c r="D671" s="9">
        <v>3750</v>
      </c>
      <c r="E671" s="9">
        <v>12500</v>
      </c>
      <c r="F671" s="9">
        <f>12500-6990</f>
        <v>5510</v>
      </c>
      <c r="G671" s="68">
        <v>12500</v>
      </c>
    </row>
    <row r="672" spans="1:7" ht="15" customHeight="1">
      <c r="A672" s="177" t="s">
        <v>19</v>
      </c>
      <c r="B672" s="182">
        <v>61</v>
      </c>
      <c r="C672" s="177" t="s">
        <v>197</v>
      </c>
      <c r="D672" s="9">
        <f t="shared" ref="D672:F673" si="123">D671</f>
        <v>3750</v>
      </c>
      <c r="E672" s="9">
        <f t="shared" si="123"/>
        <v>12500</v>
      </c>
      <c r="F672" s="9">
        <f t="shared" si="123"/>
        <v>5510</v>
      </c>
      <c r="G672" s="9">
        <v>12500</v>
      </c>
    </row>
    <row r="673" spans="1:7" s="78" customFormat="1" ht="15" customHeight="1">
      <c r="A673" s="177" t="s">
        <v>19</v>
      </c>
      <c r="B673" s="181">
        <v>0.20100000000000001</v>
      </c>
      <c r="C673" s="179" t="s">
        <v>130</v>
      </c>
      <c r="D673" s="4">
        <f t="shared" si="123"/>
        <v>3750</v>
      </c>
      <c r="E673" s="4">
        <f t="shared" si="123"/>
        <v>12500</v>
      </c>
      <c r="F673" s="4">
        <f t="shared" si="123"/>
        <v>5510</v>
      </c>
      <c r="G673" s="183">
        <v>12500</v>
      </c>
    </row>
    <row r="674" spans="1:7" ht="15" customHeight="1">
      <c r="A674" s="177"/>
      <c r="B674" s="181"/>
      <c r="C674" s="179"/>
      <c r="D674" s="180"/>
      <c r="E674" s="180"/>
      <c r="F674" s="180"/>
      <c r="G674" s="180"/>
    </row>
    <row r="675" spans="1:7" ht="15" customHeight="1">
      <c r="A675" s="177"/>
      <c r="B675" s="181">
        <v>0.20200000000000001</v>
      </c>
      <c r="C675" s="179" t="s">
        <v>139</v>
      </c>
      <c r="D675" s="180"/>
      <c r="E675" s="180"/>
      <c r="F675" s="180"/>
      <c r="G675" s="180"/>
    </row>
    <row r="676" spans="1:7" ht="15" customHeight="1">
      <c r="A676" s="177"/>
      <c r="B676" s="182">
        <v>62</v>
      </c>
      <c r="C676" s="123" t="s">
        <v>198</v>
      </c>
      <c r="D676" s="180"/>
      <c r="E676" s="180"/>
      <c r="F676" s="180"/>
      <c r="G676" s="180"/>
    </row>
    <row r="677" spans="1:7" ht="15" customHeight="1">
      <c r="A677" s="177"/>
      <c r="B677" s="213" t="s">
        <v>140</v>
      </c>
      <c r="C677" s="123" t="s">
        <v>137</v>
      </c>
      <c r="D677" s="8">
        <v>0</v>
      </c>
      <c r="E677" s="9">
        <v>1000</v>
      </c>
      <c r="F677" s="9">
        <v>1000</v>
      </c>
      <c r="G677" s="68">
        <v>1000</v>
      </c>
    </row>
    <row r="678" spans="1:7" ht="15" customHeight="1">
      <c r="A678" s="283" t="s">
        <v>19</v>
      </c>
      <c r="B678" s="284">
        <v>62</v>
      </c>
      <c r="C678" s="285" t="s">
        <v>198</v>
      </c>
      <c r="D678" s="8">
        <f t="shared" ref="D678:F678" si="124">D677</f>
        <v>0</v>
      </c>
      <c r="E678" s="9">
        <f t="shared" si="124"/>
        <v>1000</v>
      </c>
      <c r="F678" s="9">
        <f t="shared" si="124"/>
        <v>1000</v>
      </c>
      <c r="G678" s="184">
        <v>1000</v>
      </c>
    </row>
    <row r="679" spans="1:7" ht="15" customHeight="1">
      <c r="A679" s="177" t="s">
        <v>19</v>
      </c>
      <c r="B679" s="181">
        <v>0.20200000000000001</v>
      </c>
      <c r="C679" s="179" t="s">
        <v>139</v>
      </c>
      <c r="D679" s="8">
        <f t="shared" ref="D679:F679" si="125">D677</f>
        <v>0</v>
      </c>
      <c r="E679" s="9">
        <f t="shared" si="125"/>
        <v>1000</v>
      </c>
      <c r="F679" s="9">
        <f t="shared" si="125"/>
        <v>1000</v>
      </c>
      <c r="G679" s="184">
        <v>1000</v>
      </c>
    </row>
    <row r="680" spans="1:7" s="78" customFormat="1" ht="15" customHeight="1">
      <c r="A680" s="185" t="s">
        <v>19</v>
      </c>
      <c r="B680" s="186">
        <v>7610</v>
      </c>
      <c r="C680" s="187" t="s">
        <v>13</v>
      </c>
      <c r="D680" s="4">
        <f>D679+D673</f>
        <v>3750</v>
      </c>
      <c r="E680" s="4">
        <f>E679+E673</f>
        <v>13500</v>
      </c>
      <c r="F680" s="4">
        <f t="shared" ref="F680" si="126">F679+F673</f>
        <v>6510</v>
      </c>
      <c r="G680" s="183">
        <v>13500</v>
      </c>
    </row>
    <row r="681" spans="1:7" s="75" customFormat="1" ht="15" customHeight="1">
      <c r="A681" s="286" t="s">
        <v>19</v>
      </c>
      <c r="B681" s="287"/>
      <c r="C681" s="288" t="s">
        <v>117</v>
      </c>
      <c r="D681" s="35">
        <f>D680+D666+D611+D560</f>
        <v>1681214</v>
      </c>
      <c r="E681" s="35">
        <f t="shared" ref="E681:F681" si="127">E680+E666+E611+E560</f>
        <v>2987564</v>
      </c>
      <c r="F681" s="35">
        <f t="shared" si="127"/>
        <v>2985478</v>
      </c>
      <c r="G681" s="35">
        <v>4203154</v>
      </c>
    </row>
    <row r="682" spans="1:7" s="75" customFormat="1" ht="15" customHeight="1">
      <c r="A682" s="289" t="s">
        <v>19</v>
      </c>
      <c r="B682" s="290"/>
      <c r="C682" s="291" t="s">
        <v>16</v>
      </c>
      <c r="D682" s="292">
        <f>D666+D611</f>
        <v>1677464</v>
      </c>
      <c r="E682" s="292">
        <f t="shared" ref="E682:F682" si="128">E666+E611</f>
        <v>2964064</v>
      </c>
      <c r="F682" s="292">
        <f t="shared" si="128"/>
        <v>2964065</v>
      </c>
      <c r="G682" s="292">
        <v>4135921</v>
      </c>
    </row>
    <row r="683" spans="1:7" s="75" customFormat="1" ht="15" customHeight="1">
      <c r="A683" s="289" t="s">
        <v>19</v>
      </c>
      <c r="B683" s="287"/>
      <c r="C683" s="288" t="s">
        <v>17</v>
      </c>
      <c r="D683" s="293">
        <f>D681-D682</f>
        <v>3750</v>
      </c>
      <c r="E683" s="293">
        <f t="shared" ref="E683:F683" si="129">E681-E682</f>
        <v>23500</v>
      </c>
      <c r="F683" s="293">
        <f t="shared" si="129"/>
        <v>21413</v>
      </c>
      <c r="G683" s="293">
        <v>67233</v>
      </c>
    </row>
    <row r="684" spans="1:7" s="75" customFormat="1" ht="15" customHeight="1">
      <c r="A684" s="289" t="s">
        <v>19</v>
      </c>
      <c r="B684" s="294"/>
      <c r="C684" s="295" t="s">
        <v>141</v>
      </c>
      <c r="D684" s="296">
        <f t="shared" ref="D684:F684" si="130">D681+D538</f>
        <v>21650156</v>
      </c>
      <c r="E684" s="296">
        <f t="shared" si="130"/>
        <v>29864822</v>
      </c>
      <c r="F684" s="296">
        <f t="shared" si="130"/>
        <v>25532339</v>
      </c>
      <c r="G684" s="296">
        <v>32842481</v>
      </c>
    </row>
    <row r="685" spans="1:7" s="75" customFormat="1" ht="15" customHeight="1">
      <c r="A685" s="289" t="s">
        <v>19</v>
      </c>
      <c r="B685" s="290"/>
      <c r="C685" s="291" t="s">
        <v>16</v>
      </c>
      <c r="D685" s="292">
        <f>D539+D682</f>
        <v>9039254</v>
      </c>
      <c r="E685" s="292">
        <f t="shared" ref="E685:F685" si="131">E539+E682</f>
        <v>12262575</v>
      </c>
      <c r="F685" s="292">
        <f t="shared" si="131"/>
        <v>11398841</v>
      </c>
      <c r="G685" s="292">
        <v>13569348</v>
      </c>
    </row>
    <row r="686" spans="1:7" s="75" customFormat="1" ht="15" customHeight="1">
      <c r="A686" s="289" t="s">
        <v>19</v>
      </c>
      <c r="B686" s="287"/>
      <c r="C686" s="288" t="s">
        <v>17</v>
      </c>
      <c r="D686" s="35">
        <f>D684-D685</f>
        <v>12610902</v>
      </c>
      <c r="E686" s="35">
        <f t="shared" ref="E686:F686" si="132">E684-E685</f>
        <v>17602247</v>
      </c>
      <c r="F686" s="35">
        <f t="shared" si="132"/>
        <v>14133498</v>
      </c>
      <c r="G686" s="35">
        <v>19273133</v>
      </c>
    </row>
    <row r="687" spans="1:7">
      <c r="A687" s="177"/>
      <c r="B687" s="192"/>
      <c r="C687" s="188"/>
      <c r="D687" s="12"/>
      <c r="E687" s="12"/>
      <c r="F687" s="12"/>
      <c r="G687" s="189"/>
    </row>
    <row r="688" spans="1:7" ht="27" customHeight="1">
      <c r="A688" s="301" t="s">
        <v>182</v>
      </c>
      <c r="B688" s="40">
        <v>2071</v>
      </c>
      <c r="C688" s="301" t="s">
        <v>185</v>
      </c>
      <c r="D688" s="12">
        <v>8386</v>
      </c>
      <c r="E688" s="6">
        <v>0</v>
      </c>
      <c r="F688" s="6">
        <v>0</v>
      </c>
      <c r="G688" s="6">
        <v>0</v>
      </c>
    </row>
    <row r="689" spans="1:7" ht="30" customHeight="1">
      <c r="C689" s="301"/>
      <c r="D689" s="12"/>
      <c r="E689" s="6"/>
      <c r="F689" s="6"/>
      <c r="G689" s="6"/>
    </row>
    <row r="690" spans="1:7" ht="30" customHeight="1">
      <c r="C690" s="301"/>
      <c r="D690" s="12"/>
      <c r="E690" s="6"/>
      <c r="F690" s="6"/>
      <c r="G690" s="6"/>
    </row>
    <row r="692" spans="1:7">
      <c r="B692" s="110"/>
      <c r="C692" s="72"/>
      <c r="D692" s="190"/>
      <c r="E692" s="190"/>
      <c r="F692" s="190"/>
      <c r="G692" s="190"/>
    </row>
    <row r="693" spans="1:7">
      <c r="B693" s="71"/>
      <c r="C693" s="72"/>
      <c r="D693" s="190"/>
      <c r="E693" s="190"/>
      <c r="F693" s="190"/>
      <c r="G693" s="190"/>
    </row>
    <row r="694" spans="1:7">
      <c r="A694" s="177"/>
      <c r="B694" s="110"/>
      <c r="C694" s="123"/>
      <c r="D694" s="190"/>
      <c r="E694" s="190"/>
      <c r="F694" s="190"/>
      <c r="G694" s="180"/>
    </row>
    <row r="695" spans="1:7">
      <c r="A695" s="177"/>
      <c r="B695" s="192"/>
      <c r="C695" s="188"/>
      <c r="D695" s="190"/>
      <c r="E695" s="190"/>
      <c r="F695" s="190"/>
      <c r="G695" s="180"/>
    </row>
    <row r="696" spans="1:7">
      <c r="A696" s="177"/>
      <c r="B696" s="192"/>
      <c r="C696" s="188"/>
      <c r="D696" s="190"/>
      <c r="E696" s="190"/>
      <c r="F696" s="190"/>
      <c r="G696" s="180"/>
    </row>
    <row r="697" spans="1:7">
      <c r="C697" s="45"/>
      <c r="D697" s="114"/>
      <c r="E697" s="114"/>
      <c r="F697" s="114"/>
      <c r="G697" s="70"/>
    </row>
    <row r="698" spans="1:7">
      <c r="C698" s="45"/>
      <c r="D698" s="114"/>
      <c r="E698" s="46"/>
      <c r="G698" s="69"/>
    </row>
    <row r="699" spans="1:7" s="217" customFormat="1">
      <c r="A699" s="72"/>
      <c r="B699" s="71"/>
      <c r="C699" s="52"/>
      <c r="D699" s="214"/>
      <c r="E699" s="215"/>
      <c r="F699" s="215"/>
      <c r="G699" s="216"/>
    </row>
    <row r="700" spans="1:7" s="217" customFormat="1">
      <c r="A700" s="72"/>
      <c r="B700" s="71"/>
      <c r="C700" s="41"/>
      <c r="D700" s="218"/>
      <c r="E700" s="219"/>
      <c r="F700" s="219"/>
      <c r="G700" s="216"/>
    </row>
    <row r="701" spans="1:7">
      <c r="C701" s="46"/>
      <c r="D701" s="114"/>
      <c r="E701" s="46"/>
      <c r="G701" s="69"/>
    </row>
    <row r="702" spans="1:7">
      <c r="C702" s="46"/>
      <c r="D702" s="114"/>
      <c r="E702" s="46"/>
      <c r="G702" s="69"/>
    </row>
    <row r="703" spans="1:7" s="217" customFormat="1">
      <c r="A703" s="72"/>
      <c r="B703" s="71"/>
      <c r="C703" s="41"/>
      <c r="D703" s="41"/>
      <c r="E703" s="41"/>
      <c r="F703" s="41"/>
      <c r="G703" s="216"/>
    </row>
    <row r="704" spans="1:7" s="217" customFormat="1">
      <c r="A704" s="72"/>
      <c r="B704" s="71"/>
      <c r="C704" s="41"/>
      <c r="D704" s="298"/>
      <c r="E704" s="220"/>
      <c r="F704" s="220"/>
      <c r="G704" s="216"/>
    </row>
    <row r="705" spans="1:7">
      <c r="C705" s="46"/>
      <c r="D705" s="114"/>
      <c r="E705" s="46"/>
      <c r="G705" s="69"/>
    </row>
    <row r="706" spans="1:7">
      <c r="C706" s="46"/>
      <c r="D706" s="114"/>
      <c r="E706" s="46"/>
      <c r="G706" s="69"/>
    </row>
    <row r="707" spans="1:7">
      <c r="C707" s="46"/>
      <c r="D707" s="114"/>
      <c r="E707" s="46"/>
      <c r="G707" s="69"/>
    </row>
    <row r="708" spans="1:7" s="217" customFormat="1">
      <c r="A708" s="72"/>
      <c r="B708" s="71"/>
      <c r="C708" s="41"/>
      <c r="D708" s="41"/>
      <c r="E708" s="41"/>
      <c r="F708" s="41"/>
      <c r="G708" s="216"/>
    </row>
    <row r="709" spans="1:7">
      <c r="C709" s="45"/>
      <c r="D709" s="114"/>
      <c r="E709" s="46"/>
      <c r="G709" s="69"/>
    </row>
    <row r="710" spans="1:7">
      <c r="G710" s="117"/>
    </row>
    <row r="711" spans="1:7">
      <c r="G711" s="117"/>
    </row>
    <row r="712" spans="1:7">
      <c r="G712" s="117"/>
    </row>
    <row r="713" spans="1:7">
      <c r="G713" s="117"/>
    </row>
  </sheetData>
  <autoFilter ref="A31:G693"/>
  <mergeCells count="8">
    <mergeCell ref="A1:G1"/>
    <mergeCell ref="A2:G2"/>
    <mergeCell ref="E9:G9"/>
    <mergeCell ref="E18:G18"/>
    <mergeCell ref="E4:G4"/>
    <mergeCell ref="E6:G6"/>
    <mergeCell ref="E7:G7"/>
    <mergeCell ref="E16:G1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08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605" max="11" man="1"/>
    <brk id="6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dem10</vt:lpstr>
      <vt:lpstr>Chart1</vt:lpstr>
      <vt:lpstr>Chart2</vt:lpstr>
      <vt:lpstr>'dem10'!cess</vt:lpstr>
      <vt:lpstr>'dem10'!debt</vt:lpstr>
      <vt:lpstr>'dem10'!debt1</vt:lpstr>
      <vt:lpstr>'dem10'!financecharged</vt:lpstr>
      <vt:lpstr>'dem10'!financevoted</vt:lpstr>
      <vt:lpstr>'dem10'!interest</vt:lpstr>
      <vt:lpstr>'dem10'!it</vt:lpstr>
      <vt:lpstr>'dem10'!loans</vt:lpstr>
      <vt:lpstr>'dem10'!lotteries</vt:lpstr>
      <vt:lpstr>'dem10'!lottery</vt:lpstr>
      <vt:lpstr>'dem10'!lottery1</vt:lpstr>
      <vt:lpstr>'dem10'!mgs</vt:lpstr>
      <vt:lpstr>'dem10'!pao</vt:lpstr>
      <vt:lpstr>'dem10'!penrec</vt:lpstr>
      <vt:lpstr>'dem10'!pension</vt:lpstr>
      <vt:lpstr>'dem10'!Print_Area</vt:lpstr>
      <vt:lpstr>'dem10'!Print_Titles</vt:lpstr>
      <vt:lpstr>'dem10'!revise</vt:lpstr>
      <vt:lpstr>'dem10'!sgs</vt:lpstr>
      <vt:lpstr>'dem10'!sinking</vt:lpstr>
      <vt:lpstr>'dem10'!social</vt:lpstr>
      <vt:lpstr>'dem10'!SocialSecurity</vt:lpstr>
      <vt:lpstr>'dem10'!stamps</vt:lpstr>
      <vt:lpstr>'dem10'!summary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2024-08-02T09:29:12Z</cp:lastPrinted>
  <dcterms:created xsi:type="dcterms:W3CDTF">2004-06-02T16:13:46Z</dcterms:created>
  <dcterms:modified xsi:type="dcterms:W3CDTF">2024-08-09T09:24:43Z</dcterms:modified>
</cp:coreProperties>
</file>