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0" yWindow="0" windowWidth="15600" windowHeight="11010"/>
  </bookViews>
  <sheets>
    <sheet name="dem11" sheetId="4" r:id="rId1"/>
  </sheets>
  <definedNames>
    <definedName name="__123Graph_D" hidden="1">#REF!</definedName>
    <definedName name="_xlnm._FilterDatabase" localSheetId="0" hidden="1">'dem11'!$A$20:$G$356</definedName>
    <definedName name="_Regression_Int" localSheetId="0" hidden="1">1</definedName>
    <definedName name="cs" localSheetId="0">'dem11'!$D$241:$G$241</definedName>
    <definedName name="fsw" localSheetId="0">'dem11'!$D$168:$G$168</definedName>
    <definedName name="fswcap" localSheetId="0">'dem11'!$D$327:$G$327</definedName>
    <definedName name="ges" localSheetId="0">'dem11'!$D$349:$G$349</definedName>
    <definedName name="np" localSheetId="0">'dem11'!#REF!</definedName>
    <definedName name="oges" localSheetId="0">'dem11'!$D$286:$G$286</definedName>
    <definedName name="_xlnm.Print_Area" localSheetId="0">'dem11'!$A$1:$G$353</definedName>
    <definedName name="_xlnm.Print_Titles" localSheetId="0">'dem11'!$17:$20</definedName>
    <definedName name="revise" localSheetId="0">'dem11'!$D$373:$F$373</definedName>
    <definedName name="scst" localSheetId="0">'dem11'!#REF!</definedName>
    <definedName name="summary" localSheetId="0">'dem11'!$D$361:$F$361</definedName>
    <definedName name="voted" localSheetId="0">'dem11'!$C$14:$F$14</definedName>
    <definedName name="wareCaprec" localSheetId="0">'dem11'!#REF!</definedName>
    <definedName name="warerec" localSheetId="0">'dem11'!#REF!</definedName>
    <definedName name="Z_239EE218_578E_4317_BEED_14D5D7089E27_.wvu.Cols" localSheetId="0" hidden="1">'dem11'!#REF!</definedName>
    <definedName name="Z_239EE218_578E_4317_BEED_14D5D7089E27_.wvu.FilterData" localSheetId="0" hidden="1">'dem11'!$B$1:$G$351</definedName>
    <definedName name="Z_239EE218_578E_4317_BEED_14D5D7089E27_.wvu.PrintArea" localSheetId="0" hidden="1">'dem11'!$A$1:$G$351</definedName>
    <definedName name="Z_239EE218_578E_4317_BEED_14D5D7089E27_.wvu.PrintTitles" localSheetId="0" hidden="1">'dem11'!$17:$20</definedName>
    <definedName name="Z_302A3EA3_AE96_11D5_A646_0050BA3D7AFD_.wvu.Cols" localSheetId="0" hidden="1">'dem11'!#REF!</definedName>
    <definedName name="Z_302A3EA3_AE96_11D5_A646_0050BA3D7AFD_.wvu.FilterData" localSheetId="0" hidden="1">'dem11'!$B$1:$G$351</definedName>
    <definedName name="Z_302A3EA3_AE96_11D5_A646_0050BA3D7AFD_.wvu.PrintArea" localSheetId="0" hidden="1">'dem11'!$A$1:$G$351</definedName>
    <definedName name="Z_302A3EA3_AE96_11D5_A646_0050BA3D7AFD_.wvu.PrintTitles" localSheetId="0" hidden="1">'dem11'!$17:$20</definedName>
    <definedName name="Z_36DBA021_0ECB_11D4_8064_004005726899_.wvu.Cols" localSheetId="0" hidden="1">'dem11'!#REF!</definedName>
    <definedName name="Z_36DBA021_0ECB_11D4_8064_004005726899_.wvu.FilterData" localSheetId="0" hidden="1">'dem11'!$C$21:$C$351</definedName>
    <definedName name="Z_36DBA021_0ECB_11D4_8064_004005726899_.wvu.PrintArea" localSheetId="0" hidden="1">'dem11'!$A$1:$G$351</definedName>
    <definedName name="Z_36DBA021_0ECB_11D4_8064_004005726899_.wvu.PrintTitles" localSheetId="0" hidden="1">'dem11'!$17:$20</definedName>
    <definedName name="Z_93EBE921_AE91_11D5_8685_004005726899_.wvu.Cols" localSheetId="0" hidden="1">'dem11'!#REF!</definedName>
    <definedName name="Z_93EBE921_AE91_11D5_8685_004005726899_.wvu.FilterData" localSheetId="0" hidden="1">'dem11'!$C$21:$C$351</definedName>
    <definedName name="Z_93EBE921_AE91_11D5_8685_004005726899_.wvu.PrintArea" localSheetId="0" hidden="1">'dem11'!$A$1:$G$351</definedName>
    <definedName name="Z_93EBE921_AE91_11D5_8685_004005726899_.wvu.PrintTitles" localSheetId="0" hidden="1">'dem11'!$17:$20</definedName>
    <definedName name="Z_94DA79C1_0FDE_11D5_9579_000021DAEEA2_.wvu.Cols" localSheetId="0" hidden="1">'dem11'!#REF!</definedName>
    <definedName name="Z_94DA79C1_0FDE_11D5_9579_000021DAEEA2_.wvu.FilterData" localSheetId="0" hidden="1">'dem11'!$C$21:$C$351</definedName>
    <definedName name="Z_94DA79C1_0FDE_11D5_9579_000021DAEEA2_.wvu.PrintArea" localSheetId="0" hidden="1">'dem11'!$A$1:$G$351</definedName>
    <definedName name="Z_94DA79C1_0FDE_11D5_9579_000021DAEEA2_.wvu.PrintTitles" localSheetId="0" hidden="1">'dem11'!$17:$20</definedName>
    <definedName name="Z_B4CB0999_161F_11D5_8064_004005726899_.wvu.FilterData" localSheetId="0" hidden="1">'dem11'!$C$21:$C$351</definedName>
    <definedName name="Z_C868F8C3_16D7_11D5_A68D_81D6213F5331_.wvu.Cols" localSheetId="0" hidden="1">'dem11'!#REF!</definedName>
    <definedName name="Z_C868F8C3_16D7_11D5_A68D_81D6213F5331_.wvu.FilterData" localSheetId="0" hidden="1">'dem11'!$C$21:$C$351</definedName>
    <definedName name="Z_C868F8C3_16D7_11D5_A68D_81D6213F5331_.wvu.PrintArea" localSheetId="0" hidden="1">'dem11'!$A$1:$G$351</definedName>
    <definedName name="Z_C868F8C3_16D7_11D5_A68D_81D6213F5331_.wvu.PrintTitles" localSheetId="0" hidden="1">'dem11'!$17:$20</definedName>
    <definedName name="Z_E5DF37BD_125C_11D5_8DC4_D0F5D88B3549_.wvu.Cols" localSheetId="0" hidden="1">'dem11'!#REF!</definedName>
    <definedName name="Z_E5DF37BD_125C_11D5_8DC4_D0F5D88B3549_.wvu.FilterData" localSheetId="0" hidden="1">'dem11'!$C$21:$C$351</definedName>
    <definedName name="Z_E5DF37BD_125C_11D5_8DC4_D0F5D88B3549_.wvu.PrintArea" localSheetId="0" hidden="1">'dem11'!$A$1:$G$351</definedName>
    <definedName name="Z_E5DF37BD_125C_11D5_8DC4_D0F5D88B3549_.wvu.PrintTitles" localSheetId="0" hidden="1">'dem11'!$17:$20</definedName>
    <definedName name="Z_F8ADACC1_164E_11D6_B603_000021DAEEA2_.wvu.Cols" localSheetId="0" hidden="1">'dem11'!#REF!</definedName>
    <definedName name="Z_F8ADACC1_164E_11D6_B603_000021DAEEA2_.wvu.FilterData" localSheetId="0" hidden="1">'dem11'!$C$21:$C$351</definedName>
    <definedName name="Z_F8ADACC1_164E_11D6_B603_000021DAEEA2_.wvu.PrintArea" localSheetId="0" hidden="1">'dem11'!$A$1:$G$351</definedName>
    <definedName name="Z_F8ADACC1_164E_11D6_B603_000021DAEEA2_.wvu.PrintTitles" localSheetId="0" hidden="1">'dem11'!$17:$20</definedName>
  </definedNames>
  <calcPr calcId="124519"/>
</workbook>
</file>

<file path=xl/calcChain.xml><?xml version="1.0" encoding="utf-8"?>
<calcChain xmlns="http://schemas.openxmlformats.org/spreadsheetml/2006/main">
  <c r="E324" i="4"/>
  <c r="F324"/>
  <c r="D324"/>
  <c r="E313"/>
  <c r="D313"/>
  <c r="F313"/>
  <c r="E336"/>
  <c r="F336"/>
  <c r="D336"/>
  <c r="D136"/>
  <c r="F136"/>
  <c r="E136"/>
  <c r="F296"/>
  <c r="F151"/>
  <c r="D271"/>
  <c r="D246"/>
  <c r="D255"/>
  <c r="D42"/>
  <c r="D295"/>
  <c r="D64"/>
  <c r="D27"/>
  <c r="D63"/>
  <c r="D85"/>
  <c r="D254"/>
  <c r="D266"/>
  <c r="D26"/>
  <c r="F86"/>
  <c r="F64"/>
  <c r="D340"/>
  <c r="F308"/>
  <c r="F132"/>
  <c r="E132"/>
  <c r="D132"/>
  <c r="E128"/>
  <c r="F128"/>
  <c r="D128"/>
  <c r="D47" l="1"/>
  <c r="F112"/>
  <c r="F115" s="1"/>
  <c r="F101"/>
  <c r="F104" s="1"/>
  <c r="F346"/>
  <c r="F347" s="1"/>
  <c r="E346"/>
  <c r="E347" s="1"/>
  <c r="D346"/>
  <c r="D347" s="1"/>
  <c r="F340"/>
  <c r="F341" s="1"/>
  <c r="E340"/>
  <c r="D341"/>
  <c r="F325"/>
  <c r="F326" s="1"/>
  <c r="E325"/>
  <c r="E326" s="1"/>
  <c r="D325"/>
  <c r="D326" s="1"/>
  <c r="F309"/>
  <c r="E309"/>
  <c r="D309"/>
  <c r="F305"/>
  <c r="E305"/>
  <c r="D305"/>
  <c r="F297"/>
  <c r="F298" s="1"/>
  <c r="F299" s="1"/>
  <c r="E297"/>
  <c r="E298" s="1"/>
  <c r="E299" s="1"/>
  <c r="D297"/>
  <c r="D298" s="1"/>
  <c r="D299" s="1"/>
  <c r="F284"/>
  <c r="E284"/>
  <c r="D284"/>
  <c r="F275"/>
  <c r="E275"/>
  <c r="D275"/>
  <c r="F263"/>
  <c r="E263"/>
  <c r="D263"/>
  <c r="F251"/>
  <c r="E251"/>
  <c r="D251"/>
  <c r="F239"/>
  <c r="E239"/>
  <c r="D239"/>
  <c r="F226"/>
  <c r="E226"/>
  <c r="D226"/>
  <c r="F216"/>
  <c r="E216"/>
  <c r="D216"/>
  <c r="F206"/>
  <c r="E206"/>
  <c r="D206"/>
  <c r="F196"/>
  <c r="E196"/>
  <c r="D196"/>
  <c r="F183"/>
  <c r="E183"/>
  <c r="D183"/>
  <c r="F165"/>
  <c r="F166" s="1"/>
  <c r="E165"/>
  <c r="E166" s="1"/>
  <c r="D165"/>
  <c r="D166" s="1"/>
  <c r="F159"/>
  <c r="F160" s="1"/>
  <c r="E159"/>
  <c r="E160" s="1"/>
  <c r="D159"/>
  <c r="D160" s="1"/>
  <c r="F153"/>
  <c r="F154" s="1"/>
  <c r="E153"/>
  <c r="E154" s="1"/>
  <c r="D153"/>
  <c r="D154" s="1"/>
  <c r="F145"/>
  <c r="F146" s="1"/>
  <c r="E145"/>
  <c r="E146" s="1"/>
  <c r="D145"/>
  <c r="D146" s="1"/>
  <c r="F124"/>
  <c r="E124"/>
  <c r="D124"/>
  <c r="E115"/>
  <c r="D115"/>
  <c r="E104"/>
  <c r="D104"/>
  <c r="F93"/>
  <c r="E93"/>
  <c r="D93"/>
  <c r="F82"/>
  <c r="E82"/>
  <c r="D82"/>
  <c r="F71"/>
  <c r="E71"/>
  <c r="D71"/>
  <c r="F60"/>
  <c r="E60"/>
  <c r="D60"/>
  <c r="F47"/>
  <c r="E47"/>
  <c r="D314" l="1"/>
  <c r="D315" s="1"/>
  <c r="D316" s="1"/>
  <c r="D327" s="1"/>
  <c r="E314"/>
  <c r="E315" s="1"/>
  <c r="E316" s="1"/>
  <c r="E327" s="1"/>
  <c r="F314"/>
  <c r="F315" s="1"/>
  <c r="F316" s="1"/>
  <c r="F327" s="1"/>
  <c r="E137"/>
  <c r="E167" s="1"/>
  <c r="E168" s="1"/>
  <c r="D137"/>
  <c r="D167" s="1"/>
  <c r="D168" s="1"/>
  <c r="F137"/>
  <c r="F167" s="1"/>
  <c r="F168" s="1"/>
  <c r="E285"/>
  <c r="E286" s="1"/>
  <c r="E341"/>
  <c r="E348" s="1"/>
  <c r="E349" s="1"/>
  <c r="E227"/>
  <c r="E240" s="1"/>
  <c r="E241" s="1"/>
  <c r="D227"/>
  <c r="D240" s="1"/>
  <c r="D241" s="1"/>
  <c r="D285"/>
  <c r="D286" s="1"/>
  <c r="F285"/>
  <c r="F286" s="1"/>
  <c r="D348"/>
  <c r="D349" s="1"/>
  <c r="F348"/>
  <c r="F349" s="1"/>
  <c r="F227"/>
  <c r="F240" s="1"/>
  <c r="F241" s="1"/>
  <c r="E350" l="1"/>
  <c r="D287"/>
  <c r="E287"/>
  <c r="F350"/>
  <c r="D350"/>
  <c r="F287"/>
  <c r="E351" l="1"/>
  <c r="D351"/>
  <c r="F351"/>
  <c r="E14" l="1"/>
  <c r="D14" l="1"/>
  <c r="F14" l="1"/>
</calcChain>
</file>

<file path=xl/comments1.xml><?xml version="1.0" encoding="utf-8"?>
<comments xmlns="http://schemas.openxmlformats.org/spreadsheetml/2006/main">
  <authors>
    <author>lenovo</author>
  </authors>
  <commentList>
    <comment ref="E259" authorId="0">
      <text>
        <r>
          <rPr>
            <b/>
            <sz val="9"/>
            <color indexed="81"/>
            <rFont val="Tahoma"/>
            <family val="2"/>
          </rPr>
          <t>lenovo:</t>
        </r>
        <r>
          <rPr>
            <sz val="9"/>
            <color indexed="81"/>
            <rFont val="Tahoma"/>
            <family val="2"/>
          </rPr>
          <t xml:space="preserve">
Aruni:
one time reverifying of weights and measures 6 lakh</t>
        </r>
      </text>
    </comment>
  </commentList>
</comments>
</file>

<file path=xl/sharedStrings.xml><?xml version="1.0" encoding="utf-8"?>
<sst xmlns="http://schemas.openxmlformats.org/spreadsheetml/2006/main" count="582" uniqueCount="290">
  <si>
    <t>Civil Supplies</t>
  </si>
  <si>
    <t>Other General Economic Services</t>
  </si>
  <si>
    <t>(a) Capital Account of Agriculture and Allied Activities</t>
  </si>
  <si>
    <t>Voted</t>
  </si>
  <si>
    <t>Major /Sub-Major/Minor/Sub/Detailed Heads</t>
  </si>
  <si>
    <t>Total</t>
  </si>
  <si>
    <t>REVENUE SECTION</t>
  </si>
  <si>
    <t>M.H.</t>
  </si>
  <si>
    <t>Direction and Administration</t>
  </si>
  <si>
    <t>Head Office Establishment</t>
  </si>
  <si>
    <t>00.44.01</t>
  </si>
  <si>
    <t>Salaries</t>
  </si>
  <si>
    <t>00.44.11</t>
  </si>
  <si>
    <t>00.44.13</t>
  </si>
  <si>
    <t>Office Expenses</t>
  </si>
  <si>
    <t>00.44.14</t>
  </si>
  <si>
    <t>00.46.01</t>
  </si>
  <si>
    <t>00.46.11</t>
  </si>
  <si>
    <t>00.46.13</t>
  </si>
  <si>
    <t>00.46.14</t>
  </si>
  <si>
    <t>00.48.01</t>
  </si>
  <si>
    <t>00.48.11</t>
  </si>
  <si>
    <t>00.48.13</t>
  </si>
  <si>
    <t>00.48.14</t>
  </si>
  <si>
    <t>Consumers Affairs</t>
  </si>
  <si>
    <t>00.60.01</t>
  </si>
  <si>
    <t>00.60.11</t>
  </si>
  <si>
    <t>00.60.13</t>
  </si>
  <si>
    <t>Establishment of Food Grain Godowns</t>
  </si>
  <si>
    <t>60.00.01</t>
  </si>
  <si>
    <t>60.00.13</t>
  </si>
  <si>
    <t>60.00.51</t>
  </si>
  <si>
    <t>Motor Vehicles</t>
  </si>
  <si>
    <t>Procurement &amp; Supply</t>
  </si>
  <si>
    <t>Food Subsidies</t>
  </si>
  <si>
    <t>Subsidies on Sale of Rice</t>
  </si>
  <si>
    <t>62.00.33</t>
  </si>
  <si>
    <t>Subsidies</t>
  </si>
  <si>
    <t>Regulation of Weight &amp; Measures</t>
  </si>
  <si>
    <t>Establishment</t>
  </si>
  <si>
    <t>CAPITAL SECTION</t>
  </si>
  <si>
    <t>Food</t>
  </si>
  <si>
    <t>Buildings</t>
  </si>
  <si>
    <t>00.45.01</t>
  </si>
  <si>
    <t>00.45.11</t>
  </si>
  <si>
    <t>00.45.13</t>
  </si>
  <si>
    <t>00.45.14</t>
  </si>
  <si>
    <t>00.47.01</t>
  </si>
  <si>
    <t>00.47.11</t>
  </si>
  <si>
    <t>00.47.13</t>
  </si>
  <si>
    <t>00.47.14</t>
  </si>
  <si>
    <t>60.44.01</t>
  </si>
  <si>
    <t>60.44.11</t>
  </si>
  <si>
    <t>60.44.13</t>
  </si>
  <si>
    <t>60.45.01</t>
  </si>
  <si>
    <t>60.45.11</t>
  </si>
  <si>
    <t>60.45.13</t>
  </si>
  <si>
    <t>60.46.01</t>
  </si>
  <si>
    <t>60.46.11</t>
  </si>
  <si>
    <t>60.46.13</t>
  </si>
  <si>
    <t>60.47.01</t>
  </si>
  <si>
    <t>60.47.11</t>
  </si>
  <si>
    <t>60.47.13</t>
  </si>
  <si>
    <t>60.48.01</t>
  </si>
  <si>
    <t>60.48.11</t>
  </si>
  <si>
    <t>60.48.13</t>
  </si>
  <si>
    <t>Rural Godown Programmes</t>
  </si>
  <si>
    <t>II. Details of the estimates and the heads under which this grant will be accounted for:</t>
  </si>
  <si>
    <t>Capital</t>
  </si>
  <si>
    <t>Revenue</t>
  </si>
  <si>
    <t>Capital Outlay on Food, Storage &amp; Warehousing</t>
  </si>
  <si>
    <t>Food, Storage and Warehousing</t>
  </si>
  <si>
    <t>C - Economic Services (a) Agriculture and Allied Activities</t>
  </si>
  <si>
    <t>C - Capital Accounts of Economic Services</t>
  </si>
  <si>
    <t>Food Storage and Warehousing</t>
  </si>
  <si>
    <t>North-East Circle</t>
  </si>
  <si>
    <t>South-West Circle</t>
  </si>
  <si>
    <t>62.00.01</t>
  </si>
  <si>
    <t>62.00.11</t>
  </si>
  <si>
    <t>62.00.13</t>
  </si>
  <si>
    <t>62.00.52</t>
  </si>
  <si>
    <t>63.00.01</t>
  </si>
  <si>
    <t>63.00.11</t>
  </si>
  <si>
    <t>63.00.13</t>
  </si>
  <si>
    <t>63.00.52</t>
  </si>
  <si>
    <t>(j ) General Economic Services</t>
  </si>
  <si>
    <t>(j) General Economic Services</t>
  </si>
  <si>
    <t>Capital Outlay on Food, Storage and Warehousing</t>
  </si>
  <si>
    <t>63.00.14</t>
  </si>
  <si>
    <t>Major Works</t>
  </si>
  <si>
    <t>Storage and Warehousing</t>
  </si>
  <si>
    <t>Capital Outlay on other General Economic Services</t>
  </si>
  <si>
    <t>(j) Capital Outlay on General Economic Services</t>
  </si>
  <si>
    <t>Capital Outlay on Other General Economic Services</t>
  </si>
  <si>
    <t>(In Thousands of Rupees)</t>
  </si>
  <si>
    <t>Machinery &amp; Equipment</t>
  </si>
  <si>
    <t>Computerization of Food and Civil Supplies and Consumers Affairs Department (NEC)</t>
  </si>
  <si>
    <t>00.44.81</t>
  </si>
  <si>
    <t>Rec</t>
  </si>
  <si>
    <t>National Food Security Mission</t>
  </si>
  <si>
    <t>01.72.53</t>
  </si>
  <si>
    <t>00.44.27</t>
  </si>
  <si>
    <t>Food Storage and Warehousing, 00.911-Deduct Recoveries of Overpayments</t>
  </si>
  <si>
    <t>Construction of Intermediate Food Storage Godowns</t>
  </si>
  <si>
    <t>00.44.82</t>
  </si>
  <si>
    <t>Land Compensation</t>
  </si>
  <si>
    <t>Setting up of State Project Management Unit for end to end computerization of TPDS Operations (Central Share)</t>
  </si>
  <si>
    <t>State Food Commission</t>
  </si>
  <si>
    <t>61.00.01</t>
  </si>
  <si>
    <t>61.00.13</t>
  </si>
  <si>
    <t>61.00.11</t>
  </si>
  <si>
    <t>Sikkim State Consumer Disputes Redressal Commission</t>
  </si>
  <si>
    <t>00.44.85</t>
  </si>
  <si>
    <t>00.44.02</t>
  </si>
  <si>
    <t>Wages</t>
  </si>
  <si>
    <t>00.45.02</t>
  </si>
  <si>
    <t>00.46.02</t>
  </si>
  <si>
    <t>00.47.02</t>
  </si>
  <si>
    <t>00.48.02</t>
  </si>
  <si>
    <t>62.00.02</t>
  </si>
  <si>
    <t xml:space="preserve"> DEMAND NO. 11</t>
  </si>
  <si>
    <t>Strengthening the infrastructure of Consumer Fora (Central Share)</t>
  </si>
  <si>
    <t xml:space="preserve">   FOOD &amp; CIVIL SUPPLIES </t>
  </si>
  <si>
    <t>60.44.02</t>
  </si>
  <si>
    <t>60.00.02</t>
  </si>
  <si>
    <t>Quality Control Office, Siliguri</t>
  </si>
  <si>
    <t>64.00.01</t>
  </si>
  <si>
    <t>64.00.11</t>
  </si>
  <si>
    <t>64.00.13</t>
  </si>
  <si>
    <t>60.45.02</t>
  </si>
  <si>
    <t>60.46.02</t>
  </si>
  <si>
    <t>60.47.02</t>
  </si>
  <si>
    <t>60.48.02</t>
  </si>
  <si>
    <t>Actuals</t>
  </si>
  <si>
    <t>Budget 
Estimate</t>
  </si>
  <si>
    <t>Revised 
Estimate</t>
  </si>
  <si>
    <t>Other Charges</t>
  </si>
  <si>
    <t>60.00.52</t>
  </si>
  <si>
    <t>,..</t>
  </si>
  <si>
    <t>2022-23</t>
  </si>
  <si>
    <t>61.00.02</t>
  </si>
  <si>
    <t>61.00.50</t>
  </si>
  <si>
    <t>Gangtok District</t>
  </si>
  <si>
    <t>Gyalshing District</t>
  </si>
  <si>
    <t>Mangan District</t>
  </si>
  <si>
    <t>Namchi District</t>
  </si>
  <si>
    <t>Pakyong District</t>
  </si>
  <si>
    <t>00.49.01</t>
  </si>
  <si>
    <t>00.49.02</t>
  </si>
  <si>
    <t>00.49.11</t>
  </si>
  <si>
    <t>00.49.13</t>
  </si>
  <si>
    <t>00.49.14</t>
  </si>
  <si>
    <t>00.50.01</t>
  </si>
  <si>
    <t>00.50.02</t>
  </si>
  <si>
    <t>00.50.11</t>
  </si>
  <si>
    <t>00.50.13</t>
  </si>
  <si>
    <t>00.50.14</t>
  </si>
  <si>
    <t>Soreng District</t>
  </si>
  <si>
    <t>Intergrated Management of Public Distribution System IM-PDS (Central Share)</t>
  </si>
  <si>
    <t>2023-24</t>
  </si>
  <si>
    <t>62.00.60</t>
  </si>
  <si>
    <t>62.00.61</t>
  </si>
  <si>
    <t>Assistance for Intra State movement of food grains &amp; FPS dealers margin under NFSA (State Share)</t>
  </si>
  <si>
    <t>Medical Treatment</t>
  </si>
  <si>
    <t>Allowances</t>
  </si>
  <si>
    <t>00.44.06</t>
  </si>
  <si>
    <t>00.44.07</t>
  </si>
  <si>
    <t>Domestic Travel Expenses</t>
  </si>
  <si>
    <t>00.44.49</t>
  </si>
  <si>
    <t>Other Revenue Expenditure</t>
  </si>
  <si>
    <t>00.45.06</t>
  </si>
  <si>
    <t>00.45.07</t>
  </si>
  <si>
    <t>00.46.06</t>
  </si>
  <si>
    <t>00.46.07</t>
  </si>
  <si>
    <t>00.47.06</t>
  </si>
  <si>
    <t>00.47.07</t>
  </si>
  <si>
    <t>00.48.06</t>
  </si>
  <si>
    <t>00.48.07</t>
  </si>
  <si>
    <t>00.49.06</t>
  </si>
  <si>
    <t>00.49.07</t>
  </si>
  <si>
    <t>00.50.06</t>
  </si>
  <si>
    <t>00.50.07</t>
  </si>
  <si>
    <t>00.60.06</t>
  </si>
  <si>
    <t>00.60.07</t>
  </si>
  <si>
    <t>60.44.06</t>
  </si>
  <si>
    <t>60.44.07</t>
  </si>
  <si>
    <t>60.45.06</t>
  </si>
  <si>
    <t>60.45.07</t>
  </si>
  <si>
    <t>60.46.06</t>
  </si>
  <si>
    <t>60.46.07</t>
  </si>
  <si>
    <t>60.47.06</t>
  </si>
  <si>
    <t>60.47.07</t>
  </si>
  <si>
    <t>60.48.06</t>
  </si>
  <si>
    <t>60.48.07</t>
  </si>
  <si>
    <t>61.00.06</t>
  </si>
  <si>
    <t>61.00.07</t>
  </si>
  <si>
    <t>60.00.06</t>
  </si>
  <si>
    <t>60.00.07</t>
  </si>
  <si>
    <t>62.00.06</t>
  </si>
  <si>
    <t>62.00.07</t>
  </si>
  <si>
    <t>63.00.06</t>
  </si>
  <si>
    <t>63.00.07</t>
  </si>
  <si>
    <t>64.00.06</t>
  </si>
  <si>
    <t>64.00.07</t>
  </si>
  <si>
    <t>Special Component Plan for Scheduled Castes</t>
  </si>
  <si>
    <t>Tribal Area Sub-plan</t>
  </si>
  <si>
    <t>01.796</t>
  </si>
  <si>
    <t>01.72.72</t>
  </si>
  <si>
    <t>Buildings and Structures</t>
  </si>
  <si>
    <t>01.71.72</t>
  </si>
  <si>
    <t>60.44.24</t>
  </si>
  <si>
    <t>Fuel and Lubricants</t>
  </si>
  <si>
    <t>60.45.24</t>
  </si>
  <si>
    <t>60.46.24</t>
  </si>
  <si>
    <t>60.47.24</t>
  </si>
  <si>
    <t>60.48.24</t>
  </si>
  <si>
    <t>Rent, Rates and Taxes for Land and Buildings</t>
  </si>
  <si>
    <t>61.00.24</t>
  </si>
  <si>
    <t>61.00.31</t>
  </si>
  <si>
    <t>Grant in Aid General</t>
  </si>
  <si>
    <t>62.00.49</t>
  </si>
  <si>
    <t>63.00.49</t>
  </si>
  <si>
    <t>62.00.24</t>
  </si>
  <si>
    <t>63.00.24</t>
  </si>
  <si>
    <t>64.00.24</t>
  </si>
  <si>
    <t>00.44.16</t>
  </si>
  <si>
    <t>Printing and Publications</t>
  </si>
  <si>
    <t>00.44.19</t>
  </si>
  <si>
    <t>Digital Equipment</t>
  </si>
  <si>
    <t>00.44.24</t>
  </si>
  <si>
    <t>00.44.26</t>
  </si>
  <si>
    <t>Advertising and Publicity</t>
  </si>
  <si>
    <t>00.44.28</t>
  </si>
  <si>
    <t>00.44.29</t>
  </si>
  <si>
    <t>Professional Services</t>
  </si>
  <si>
    <t>Repair and Maintenance</t>
  </si>
  <si>
    <t>00.45.24</t>
  </si>
  <si>
    <t>00.46.24</t>
  </si>
  <si>
    <t>00.47.24</t>
  </si>
  <si>
    <t>00.48.24</t>
  </si>
  <si>
    <t>00.49.24</t>
  </si>
  <si>
    <t>00.50.24</t>
  </si>
  <si>
    <t>00.60.24</t>
  </si>
  <si>
    <t>60.44.28</t>
  </si>
  <si>
    <t>60.45.28</t>
  </si>
  <si>
    <t>60.44.29</t>
  </si>
  <si>
    <t>60.45.29</t>
  </si>
  <si>
    <t>60.45.26</t>
  </si>
  <si>
    <t>00.44.08</t>
  </si>
  <si>
    <t>Leave Travel Concession</t>
  </si>
  <si>
    <t>00.44.21</t>
  </si>
  <si>
    <t>Materials and Supplies</t>
  </si>
  <si>
    <t>00.45.15</t>
  </si>
  <si>
    <t>Royalty</t>
  </si>
  <si>
    <t>00.45.29</t>
  </si>
  <si>
    <t>60.00.24</t>
  </si>
  <si>
    <t>Minor Civil and Electric Works</t>
  </si>
  <si>
    <t>Machinery and Equipment</t>
  </si>
  <si>
    <t>Legal Metrology Unit</t>
  </si>
  <si>
    <t>02.44.52</t>
  </si>
  <si>
    <t>Other Expenditure</t>
  </si>
  <si>
    <t>01.800</t>
  </si>
  <si>
    <t>Procurement of Computers</t>
  </si>
  <si>
    <t>44</t>
  </si>
  <si>
    <t>44.60.71</t>
  </si>
  <si>
    <t>Information, Computer, Telecommunications (ICT) Equipment</t>
  </si>
  <si>
    <t>Purchase of Motor Vehicles</t>
  </si>
  <si>
    <t>44.61.51</t>
  </si>
  <si>
    <t>I. Estimate of the amount required in the year ending 31st March, 2025 to defray the charges in respect of Food and Civil Supplies</t>
  </si>
  <si>
    <t>Smart- PDS (Central Share)</t>
  </si>
  <si>
    <t>00.61.49</t>
  </si>
  <si>
    <t>Smart- PDS (State Share)</t>
  </si>
  <si>
    <t>00.62.49</t>
  </si>
  <si>
    <t>00.44.43</t>
  </si>
  <si>
    <t>Generating awareness amongst TPDS Beneficiaries</t>
  </si>
  <si>
    <t>00.63.49</t>
  </si>
  <si>
    <t>01.71.52</t>
  </si>
  <si>
    <t>01.71.78</t>
  </si>
  <si>
    <t>Land</t>
  </si>
  <si>
    <t>60.71.72</t>
  </si>
  <si>
    <t>Purchase of Furniture and Fixtures</t>
  </si>
  <si>
    <t>Furniture &amp; Fixtures</t>
  </si>
  <si>
    <t>44.62.74</t>
  </si>
  <si>
    <t>60.71.78</t>
  </si>
  <si>
    <t xml:space="preserve">Land   </t>
  </si>
  <si>
    <t>Assistance for Intra State movement of food grains &amp; FPS dealers margin under NFSA (Central Share)</t>
  </si>
  <si>
    <t>Strengthening the infrastructure of Consumer Fora
(Central Share)</t>
  </si>
  <si>
    <t>Construction of Working Standard Laboratory
(Central Share)</t>
  </si>
  <si>
    <t>Budget 
 Estimate</t>
  </si>
  <si>
    <t>2024-25</t>
  </si>
</sst>
</file>

<file path=xl/styles.xml><?xml version="1.0" encoding="utf-8"?>
<styleSheet xmlns="http://schemas.openxmlformats.org/spreadsheetml/2006/main">
  <numFmts count="11">
    <numFmt numFmtId="43" formatCode="_ * #,##0.00_ ;_ * \-#,##0.00_ ;_ * &quot;-&quot;??_ ;_ @_ "/>
    <numFmt numFmtId="164" formatCode="0_)"/>
    <numFmt numFmtId="165" formatCode="00#"/>
    <numFmt numFmtId="166" formatCode="0#"/>
    <numFmt numFmtId="167" formatCode="00000#"/>
    <numFmt numFmtId="168" formatCode="00.00#"/>
    <numFmt numFmtId="169" formatCode="0#.###"/>
    <numFmt numFmtId="170" formatCode="00.#0"/>
    <numFmt numFmtId="171" formatCode="00.000"/>
    <numFmt numFmtId="172" formatCode="#0"/>
    <numFmt numFmtId="173" formatCode="_ * #,##0_ ;_ * \-#,##0_ ;_ * &quot;-&quot;??_ ;_ @_ "/>
  </numFmts>
  <fonts count="9">
    <font>
      <sz val="10"/>
      <name val="Arial"/>
    </font>
    <font>
      <sz val="10"/>
      <name val="Arial"/>
      <family val="2"/>
    </font>
    <font>
      <sz val="10"/>
      <name val="Courier"/>
      <family val="3"/>
    </font>
    <font>
      <sz val="10"/>
      <name val="Times New Roman"/>
      <family val="1"/>
    </font>
    <font>
      <b/>
      <sz val="10"/>
      <name val="Times New Roman"/>
      <family val="1"/>
    </font>
    <font>
      <i/>
      <sz val="10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 applyAlignment="0"/>
    <xf numFmtId="164" fontId="2" fillId="0" borderId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</cellStyleXfs>
  <cellXfs count="209">
    <xf numFmtId="0" fontId="0" fillId="0" borderId="0" xfId="0"/>
    <xf numFmtId="0" fontId="3" fillId="0" borderId="0" xfId="2" applyFont="1" applyFill="1" applyAlignment="1">
      <alignment horizontal="left" vertical="top" wrapText="1"/>
    </xf>
    <xf numFmtId="0" fontId="3" fillId="0" borderId="0" xfId="2" applyFont="1" applyFill="1"/>
    <xf numFmtId="0" fontId="3" fillId="0" borderId="0" xfId="2" applyFont="1" applyFill="1" applyBorder="1" applyAlignment="1"/>
    <xf numFmtId="0" fontId="3" fillId="0" borderId="0" xfId="2" applyFont="1" applyFill="1" applyAlignment="1"/>
    <xf numFmtId="0" fontId="3" fillId="0" borderId="0" xfId="2" applyFont="1" applyFill="1" applyAlignment="1">
      <alignment horizontal="right"/>
    </xf>
    <xf numFmtId="0" fontId="4" fillId="0" borderId="0" xfId="2" applyFont="1" applyFill="1" applyAlignment="1" applyProtection="1">
      <alignment horizontal="left" vertical="top"/>
    </xf>
    <xf numFmtId="0" fontId="4" fillId="0" borderId="0" xfId="2" applyFont="1" applyFill="1" applyAlignment="1" applyProtection="1">
      <alignment horizontal="right" vertical="top"/>
    </xf>
    <xf numFmtId="0" fontId="4" fillId="0" borderId="0" xfId="2" applyNumberFormat="1" applyFont="1" applyFill="1" applyAlignment="1" applyProtection="1">
      <alignment horizontal="center"/>
    </xf>
    <xf numFmtId="0" fontId="4" fillId="0" borderId="0" xfId="2" applyFont="1" applyFill="1" applyAlignment="1" applyProtection="1">
      <alignment horizontal="center"/>
    </xf>
    <xf numFmtId="0" fontId="3" fillId="0" borderId="0" xfId="2" applyFont="1" applyFill="1" applyAlignment="1">
      <alignment horizontal="right" vertical="top" wrapText="1"/>
    </xf>
    <xf numFmtId="0" fontId="3" fillId="0" borderId="0" xfId="2" applyNumberFormat="1" applyFont="1" applyFill="1" applyAlignment="1" applyProtection="1">
      <alignment horizontal="right"/>
    </xf>
    <xf numFmtId="0" fontId="4" fillId="0" borderId="0" xfId="2" applyNumberFormat="1" applyFont="1" applyFill="1" applyAlignment="1">
      <alignment horizontal="center"/>
    </xf>
    <xf numFmtId="0" fontId="3" fillId="0" borderId="0" xfId="2" applyNumberFormat="1" applyFont="1" applyFill="1"/>
    <xf numFmtId="0" fontId="3" fillId="0" borderId="0" xfId="2" applyFont="1" applyFill="1" applyAlignment="1" applyProtection="1">
      <alignment horizontal="left"/>
    </xf>
    <xf numFmtId="0" fontId="3" fillId="0" borderId="0" xfId="2" applyNumberFormat="1" applyFont="1" applyFill="1" applyAlignment="1" applyProtection="1">
      <alignment horizontal="center"/>
    </xf>
    <xf numFmtId="0" fontId="3" fillId="0" borderId="0" xfId="2" applyNumberFormat="1" applyFont="1" applyFill="1" applyAlignment="1" applyProtection="1"/>
    <xf numFmtId="0" fontId="4" fillId="0" borderId="0" xfId="2" applyNumberFormat="1" applyFont="1" applyFill="1"/>
    <xf numFmtId="0" fontId="3" fillId="0" borderId="0" xfId="9" applyNumberFormat="1" applyFont="1" applyFill="1" applyAlignment="1" applyProtection="1">
      <alignment horizontal="right"/>
    </xf>
    <xf numFmtId="0" fontId="4" fillId="0" borderId="0" xfId="9" applyNumberFormat="1" applyFont="1" applyFill="1" applyAlignment="1">
      <alignment horizontal="center"/>
    </xf>
    <xf numFmtId="0" fontId="3" fillId="0" borderId="0" xfId="9" applyNumberFormat="1" applyFont="1" applyFill="1" applyAlignment="1" applyProtection="1">
      <alignment horizontal="left"/>
    </xf>
    <xf numFmtId="0" fontId="4" fillId="0" borderId="0" xfId="8" applyNumberFormat="1" applyFont="1" applyFill="1" applyAlignment="1">
      <alignment horizontal="center"/>
    </xf>
    <xf numFmtId="0" fontId="3" fillId="0" borderId="0" xfId="8" applyNumberFormat="1" applyFont="1" applyFill="1" applyAlignment="1" applyProtection="1">
      <alignment horizontal="left"/>
    </xf>
    <xf numFmtId="0" fontId="3" fillId="0" borderId="0" xfId="8" applyNumberFormat="1" applyFont="1" applyFill="1"/>
    <xf numFmtId="0" fontId="4" fillId="0" borderId="0" xfId="2" applyNumberFormat="1" applyFont="1" applyFill="1" applyBorder="1" applyAlignment="1" applyProtection="1">
      <alignment horizontal="center"/>
    </xf>
    <xf numFmtId="0" fontId="3" fillId="0" borderId="0" xfId="2" applyFont="1" applyFill="1" applyAlignment="1" applyProtection="1">
      <alignment horizontal="left" vertical="top"/>
    </xf>
    <xf numFmtId="0" fontId="3" fillId="0" borderId="0" xfId="6" applyFont="1" applyFill="1" applyBorder="1" applyAlignment="1" applyProtection="1">
      <alignment horizontal="left" vertical="top" wrapText="1"/>
    </xf>
    <xf numFmtId="0" fontId="3" fillId="0" borderId="0" xfId="6" applyFont="1" applyFill="1" applyBorder="1" applyAlignment="1" applyProtection="1">
      <alignment horizontal="right" vertical="top" wrapText="1"/>
    </xf>
    <xf numFmtId="0" fontId="3" fillId="0" borderId="2" xfId="5" applyFont="1" applyFill="1" applyBorder="1" applyAlignment="1" applyProtection="1">
      <alignment horizontal="left"/>
    </xf>
    <xf numFmtId="0" fontId="3" fillId="0" borderId="2" xfId="5" applyNumberFormat="1" applyFont="1" applyFill="1" applyBorder="1" applyProtection="1"/>
    <xf numFmtId="0" fontId="3" fillId="0" borderId="0" xfId="6" applyFont="1" applyFill="1" applyProtection="1"/>
    <xf numFmtId="0" fontId="3" fillId="0" borderId="3" xfId="6" applyFont="1" applyFill="1" applyBorder="1" applyAlignment="1" applyProtection="1">
      <alignment horizontal="left" vertical="top" wrapText="1"/>
    </xf>
    <xf numFmtId="0" fontId="3" fillId="0" borderId="3" xfId="6" applyFont="1" applyFill="1" applyBorder="1" applyAlignment="1" applyProtection="1">
      <alignment horizontal="right" vertical="top" wrapText="1"/>
    </xf>
    <xf numFmtId="0" fontId="3" fillId="0" borderId="0" xfId="5" applyFont="1" applyFill="1" applyBorder="1" applyAlignment="1" applyProtection="1">
      <alignment horizontal="left" vertical="top"/>
    </xf>
    <xf numFmtId="0" fontId="3" fillId="0" borderId="3" xfId="5" applyNumberFormat="1" applyFont="1" applyFill="1" applyBorder="1" applyAlignment="1" applyProtection="1">
      <alignment horizontal="right"/>
    </xf>
    <xf numFmtId="0" fontId="3" fillId="0" borderId="2" xfId="6" applyFont="1" applyFill="1" applyBorder="1" applyAlignment="1" applyProtection="1">
      <alignment horizontal="left" vertical="top" wrapText="1"/>
    </xf>
    <xf numFmtId="0" fontId="3" fillId="0" borderId="2" xfId="6" applyFont="1" applyFill="1" applyBorder="1" applyAlignment="1" applyProtection="1">
      <alignment horizontal="right" vertical="top" wrapText="1"/>
    </xf>
    <xf numFmtId="0" fontId="3" fillId="0" borderId="2" xfId="5" applyNumberFormat="1" applyFont="1" applyFill="1" applyBorder="1" applyAlignment="1" applyProtection="1">
      <alignment horizontal="right"/>
    </xf>
    <xf numFmtId="0" fontId="3" fillId="0" borderId="2" xfId="5" applyNumberFormat="1" applyFont="1" applyFill="1" applyBorder="1" applyAlignment="1" applyProtection="1">
      <alignment vertical="center" wrapText="1"/>
    </xf>
    <xf numFmtId="0" fontId="4" fillId="0" borderId="0" xfId="2" applyFont="1" applyFill="1" applyAlignment="1" applyProtection="1">
      <alignment horizontal="left"/>
    </xf>
    <xf numFmtId="0" fontId="3" fillId="0" borderId="0" xfId="2" applyNumberFormat="1" applyFont="1" applyFill="1" applyBorder="1" applyAlignment="1" applyProtection="1">
      <alignment horizontal="right"/>
    </xf>
    <xf numFmtId="0" fontId="3" fillId="0" borderId="0" xfId="1" applyNumberFormat="1" applyFont="1" applyFill="1" applyBorder="1" applyAlignment="1" applyProtection="1">
      <alignment horizontal="right"/>
    </xf>
    <xf numFmtId="0" fontId="3" fillId="0" borderId="0" xfId="2" applyFont="1" applyFill="1" applyBorder="1" applyAlignment="1">
      <alignment horizontal="left" vertical="top" wrapText="1"/>
    </xf>
    <xf numFmtId="0" fontId="4" fillId="0" borderId="0" xfId="2" applyFont="1" applyFill="1" applyBorder="1" applyAlignment="1">
      <alignment horizontal="right" vertical="top" wrapText="1"/>
    </xf>
    <xf numFmtId="0" fontId="4" fillId="0" borderId="0" xfId="2" applyFont="1" applyFill="1" applyBorder="1" applyAlignment="1" applyProtection="1">
      <alignment horizontal="left" vertical="top" wrapText="1"/>
    </xf>
    <xf numFmtId="0" fontId="3" fillId="0" borderId="0" xfId="2" applyNumberFormat="1" applyFont="1" applyFill="1" applyBorder="1"/>
    <xf numFmtId="166" fontId="3" fillId="0" borderId="0" xfId="2" applyNumberFormat="1" applyFont="1" applyFill="1" applyAlignment="1">
      <alignment horizontal="right" vertical="top" wrapText="1"/>
    </xf>
    <xf numFmtId="0" fontId="3" fillId="0" borderId="0" xfId="2" applyFont="1" applyFill="1" applyAlignment="1" applyProtection="1">
      <alignment horizontal="left" vertical="top" wrapText="1"/>
    </xf>
    <xf numFmtId="168" fontId="4" fillId="0" borderId="0" xfId="2" applyNumberFormat="1" applyFont="1" applyFill="1" applyAlignment="1">
      <alignment horizontal="right" vertical="top" wrapText="1"/>
    </xf>
    <xf numFmtId="0" fontId="4" fillId="0" borderId="0" xfId="2" applyFont="1" applyFill="1" applyAlignment="1" applyProtection="1">
      <alignment horizontal="left" vertical="top" wrapText="1"/>
    </xf>
    <xf numFmtId="170" fontId="3" fillId="0" borderId="0" xfId="2" applyNumberFormat="1" applyFont="1" applyFill="1" applyBorder="1" applyAlignment="1">
      <alignment horizontal="right" vertical="top" wrapText="1"/>
    </xf>
    <xf numFmtId="0" fontId="3" fillId="0" borderId="0" xfId="2" applyFont="1" applyFill="1" applyBorder="1" applyAlignment="1" applyProtection="1">
      <alignment horizontal="left" vertical="top" wrapText="1"/>
    </xf>
    <xf numFmtId="0" fontId="3" fillId="0" borderId="0" xfId="2" applyNumberFormat="1" applyFont="1" applyFill="1" applyBorder="1" applyAlignment="1">
      <alignment horizontal="right"/>
    </xf>
    <xf numFmtId="43" fontId="3" fillId="0" borderId="0" xfId="1" applyFont="1" applyFill="1" applyBorder="1" applyAlignment="1" applyProtection="1">
      <alignment horizontal="right" wrapText="1"/>
    </xf>
    <xf numFmtId="0" fontId="3" fillId="0" borderId="0" xfId="1" applyNumberFormat="1" applyFont="1" applyFill="1" applyBorder="1" applyAlignment="1" applyProtection="1">
      <alignment horizontal="right" wrapText="1"/>
    </xf>
    <xf numFmtId="0" fontId="3" fillId="0" borderId="0" xfId="2" applyFont="1" applyFill="1" applyAlignment="1">
      <alignment vertical="center"/>
    </xf>
    <xf numFmtId="43" fontId="3" fillId="0" borderId="0" xfId="1" applyFont="1" applyFill="1" applyBorder="1" applyAlignment="1">
      <alignment horizontal="right" wrapText="1"/>
    </xf>
    <xf numFmtId="43" fontId="3" fillId="0" borderId="0" xfId="1" applyFont="1" applyFill="1" applyAlignment="1" applyProtection="1">
      <alignment horizontal="right" wrapText="1"/>
    </xf>
    <xf numFmtId="0" fontId="3" fillId="0" borderId="0" xfId="1" applyNumberFormat="1" applyFont="1" applyFill="1" applyAlignment="1" applyProtection="1">
      <alignment horizontal="right" wrapText="1"/>
    </xf>
    <xf numFmtId="43" fontId="3" fillId="0" borderId="0" xfId="1" applyFont="1" applyFill="1" applyAlignment="1">
      <alignment horizontal="right" wrapText="1"/>
    </xf>
    <xf numFmtId="0" fontId="3" fillId="0" borderId="0" xfId="7" applyFont="1" applyFill="1" applyBorder="1" applyAlignment="1" applyProtection="1">
      <alignment horizontal="left" vertical="top" wrapText="1"/>
    </xf>
    <xf numFmtId="0" fontId="3" fillId="0" borderId="0" xfId="8" applyFont="1" applyFill="1"/>
    <xf numFmtId="0" fontId="3" fillId="0" borderId="0" xfId="2" applyFont="1" applyFill="1" applyAlignment="1">
      <alignment vertical="top"/>
    </xf>
    <xf numFmtId="0" fontId="3" fillId="0" borderId="0" xfId="8" applyFont="1" applyFill="1" applyAlignment="1">
      <alignment vertical="top"/>
    </xf>
    <xf numFmtId="170" fontId="3" fillId="0" borderId="0" xfId="2" applyNumberFormat="1" applyFont="1" applyFill="1" applyAlignment="1">
      <alignment horizontal="right" vertical="top" wrapText="1"/>
    </xf>
    <xf numFmtId="43" fontId="3" fillId="0" borderId="1" xfId="1" applyFont="1" applyFill="1" applyBorder="1" applyAlignment="1" applyProtection="1">
      <alignment horizontal="right" wrapText="1"/>
    </xf>
    <xf numFmtId="0" fontId="3" fillId="0" borderId="2" xfId="1" applyNumberFormat="1" applyFont="1" applyFill="1" applyBorder="1" applyAlignment="1" applyProtection="1">
      <alignment horizontal="right" wrapText="1"/>
    </xf>
    <xf numFmtId="0" fontId="3" fillId="0" borderId="2" xfId="2" applyFont="1" applyFill="1" applyBorder="1" applyAlignment="1">
      <alignment horizontal="left" vertical="top" wrapText="1"/>
    </xf>
    <xf numFmtId="0" fontId="3" fillId="0" borderId="1" xfId="1" applyNumberFormat="1" applyFont="1" applyFill="1" applyBorder="1" applyAlignment="1" applyProtection="1">
      <alignment horizontal="right" wrapText="1"/>
    </xf>
    <xf numFmtId="0" fontId="3" fillId="0" borderId="0" xfId="2" applyNumberFormat="1" applyFont="1" applyFill="1" applyAlignment="1">
      <alignment horizontal="right"/>
    </xf>
    <xf numFmtId="0" fontId="3" fillId="0" borderId="3" xfId="1" applyNumberFormat="1" applyFont="1" applyFill="1" applyBorder="1" applyAlignment="1" applyProtection="1">
      <alignment horizontal="right" wrapText="1"/>
    </xf>
    <xf numFmtId="0" fontId="4" fillId="0" borderId="2" xfId="2" applyFont="1" applyFill="1" applyBorder="1" applyAlignment="1" applyProtection="1">
      <alignment horizontal="left" vertical="top" wrapText="1"/>
    </xf>
    <xf numFmtId="43" fontId="3" fillId="0" borderId="2" xfId="1" applyFont="1" applyFill="1" applyBorder="1" applyAlignment="1" applyProtection="1">
      <alignment horizontal="right" wrapText="1"/>
    </xf>
    <xf numFmtId="0" fontId="3" fillId="0" borderId="0" xfId="2" applyFont="1" applyFill="1" applyBorder="1" applyAlignment="1">
      <alignment horizontal="right" vertical="top" wrapText="1"/>
    </xf>
    <xf numFmtId="168" fontId="4" fillId="0" borderId="0" xfId="2" applyNumberFormat="1" applyFont="1" applyFill="1" applyBorder="1" applyAlignment="1">
      <alignment horizontal="right" vertical="top" wrapText="1"/>
    </xf>
    <xf numFmtId="0" fontId="3" fillId="0" borderId="0" xfId="2" applyFont="1" applyFill="1" applyAlignment="1" applyProtection="1">
      <alignment vertical="top" wrapText="1"/>
    </xf>
    <xf numFmtId="166" fontId="3" fillId="0" borderId="0" xfId="2" applyNumberFormat="1" applyFont="1" applyFill="1" applyBorder="1" applyAlignment="1">
      <alignment horizontal="right" vertical="top" wrapText="1"/>
    </xf>
    <xf numFmtId="0" fontId="4" fillId="0" borderId="0" xfId="2" applyFont="1" applyFill="1" applyAlignment="1">
      <alignment horizontal="right" vertical="top" wrapText="1"/>
    </xf>
    <xf numFmtId="0" fontId="4" fillId="0" borderId="0" xfId="2" applyFont="1" applyFill="1" applyAlignment="1" applyProtection="1">
      <alignment vertical="top" wrapText="1"/>
    </xf>
    <xf numFmtId="171" fontId="4" fillId="0" borderId="0" xfId="2" applyNumberFormat="1" applyFont="1" applyFill="1" applyAlignment="1">
      <alignment horizontal="right" vertical="top" wrapText="1"/>
    </xf>
    <xf numFmtId="0" fontId="3" fillId="0" borderId="0" xfId="2" applyFont="1" applyFill="1" applyBorder="1" applyAlignment="1" applyProtection="1">
      <alignment vertical="top" wrapText="1"/>
    </xf>
    <xf numFmtId="0" fontId="3" fillId="0" borderId="0" xfId="1" applyNumberFormat="1" applyFont="1" applyFill="1" applyBorder="1" applyAlignment="1">
      <alignment horizontal="right" wrapText="1"/>
    </xf>
    <xf numFmtId="0" fontId="3" fillId="0" borderId="0" xfId="1" applyNumberFormat="1" applyFont="1" applyFill="1" applyAlignment="1">
      <alignment horizontal="right" wrapText="1"/>
    </xf>
    <xf numFmtId="0" fontId="3" fillId="0" borderId="2" xfId="2" applyFont="1" applyFill="1" applyBorder="1" applyAlignment="1">
      <alignment horizontal="right" vertical="top" wrapText="1"/>
    </xf>
    <xf numFmtId="43" fontId="3" fillId="0" borderId="1" xfId="1" applyFont="1" applyFill="1" applyBorder="1" applyAlignment="1">
      <alignment horizontal="right" wrapText="1"/>
    </xf>
    <xf numFmtId="0" fontId="3" fillId="0" borderId="1" xfId="1" applyNumberFormat="1" applyFont="1" applyFill="1" applyBorder="1" applyAlignment="1">
      <alignment horizontal="right" wrapText="1"/>
    </xf>
    <xf numFmtId="43" fontId="3" fillId="0" borderId="0" xfId="1" applyFont="1" applyFill="1" applyBorder="1" applyAlignment="1">
      <alignment horizontal="right"/>
    </xf>
    <xf numFmtId="43" fontId="3" fillId="0" borderId="2" xfId="1" applyFont="1" applyFill="1" applyBorder="1" applyAlignment="1">
      <alignment horizontal="right" wrapText="1"/>
    </xf>
    <xf numFmtId="0" fontId="3" fillId="0" borderId="2" xfId="1" applyNumberFormat="1" applyFont="1" applyFill="1" applyBorder="1" applyAlignment="1">
      <alignment horizontal="right" wrapText="1"/>
    </xf>
    <xf numFmtId="43" fontId="3" fillId="0" borderId="0" xfId="1" applyFont="1" applyFill="1" applyAlignment="1">
      <alignment horizontal="right"/>
    </xf>
    <xf numFmtId="0" fontId="4" fillId="0" borderId="0" xfId="2" applyFont="1" applyFill="1" applyBorder="1" applyAlignment="1" applyProtection="1">
      <alignment vertical="top" wrapText="1"/>
    </xf>
    <xf numFmtId="164" fontId="4" fillId="0" borderId="0" xfId="9" applyFont="1" applyFill="1" applyAlignment="1">
      <alignment horizontal="right" vertical="top" wrapText="1"/>
    </xf>
    <xf numFmtId="164" fontId="4" fillId="0" borderId="0" xfId="9" applyNumberFormat="1" applyFont="1" applyFill="1" applyAlignment="1" applyProtection="1">
      <alignment horizontal="left" vertical="top" wrapText="1"/>
    </xf>
    <xf numFmtId="0" fontId="3" fillId="0" borderId="0" xfId="9" applyNumberFormat="1" applyFont="1" applyFill="1" applyAlignment="1">
      <alignment horizontal="right"/>
    </xf>
    <xf numFmtId="171" fontId="4" fillId="0" borderId="0" xfId="2" applyNumberFormat="1" applyFont="1" applyFill="1" applyBorder="1" applyAlignment="1">
      <alignment horizontal="right" vertical="top" wrapText="1"/>
    </xf>
    <xf numFmtId="164" fontId="4" fillId="0" borderId="0" xfId="9" applyNumberFormat="1" applyFont="1" applyFill="1" applyBorder="1" applyAlignment="1" applyProtection="1">
      <alignment horizontal="left" vertical="top" wrapText="1"/>
    </xf>
    <xf numFmtId="0" fontId="3" fillId="0" borderId="0" xfId="9" applyNumberFormat="1" applyFont="1" applyFill="1" applyBorder="1" applyAlignment="1">
      <alignment horizontal="right"/>
    </xf>
    <xf numFmtId="0" fontId="3" fillId="0" borderId="0" xfId="0" applyFont="1" applyFill="1" applyBorder="1" applyAlignment="1">
      <alignment wrapText="1"/>
    </xf>
    <xf numFmtId="172" fontId="3" fillId="0" borderId="0" xfId="2" applyNumberFormat="1" applyFont="1" applyFill="1" applyBorder="1" applyAlignment="1">
      <alignment horizontal="right" vertical="top" wrapText="1"/>
    </xf>
    <xf numFmtId="164" fontId="3" fillId="0" borderId="0" xfId="9" applyNumberFormat="1" applyFont="1" applyFill="1" applyBorder="1" applyAlignment="1" applyProtection="1">
      <alignment horizontal="left" vertical="top" wrapText="1"/>
    </xf>
    <xf numFmtId="0" fontId="3" fillId="0" borderId="0" xfId="0" applyFont="1" applyFill="1" applyAlignment="1">
      <alignment wrapText="1"/>
    </xf>
    <xf numFmtId="0" fontId="3" fillId="0" borderId="0" xfId="2" applyFont="1" applyFill="1" applyBorder="1"/>
    <xf numFmtId="0" fontId="3" fillId="0" borderId="3" xfId="9" applyNumberFormat="1" applyFont="1" applyFill="1" applyBorder="1" applyAlignment="1" applyProtection="1">
      <alignment horizontal="right"/>
    </xf>
    <xf numFmtId="172" fontId="3" fillId="0" borderId="0" xfId="2" applyNumberFormat="1" applyFont="1" applyFill="1" applyAlignment="1">
      <alignment horizontal="right" vertical="top" wrapText="1"/>
    </xf>
    <xf numFmtId="0" fontId="3" fillId="0" borderId="1" xfId="2" applyFont="1" applyFill="1" applyBorder="1" applyAlignment="1">
      <alignment horizontal="left" vertical="center" wrapText="1"/>
    </xf>
    <xf numFmtId="0" fontId="3" fillId="0" borderId="1" xfId="2" applyFont="1" applyFill="1" applyBorder="1" applyAlignment="1">
      <alignment horizontal="right" vertical="center" wrapText="1"/>
    </xf>
    <xf numFmtId="0" fontId="4" fillId="0" borderId="1" xfId="2" applyFont="1" applyFill="1" applyBorder="1" applyAlignment="1" applyProtection="1">
      <alignment horizontal="left" vertical="center" wrapText="1"/>
    </xf>
    <xf numFmtId="164" fontId="4" fillId="0" borderId="0" xfId="2" applyNumberFormat="1" applyFont="1" applyFill="1" applyBorder="1" applyAlignment="1" applyProtection="1">
      <alignment horizontal="left" vertical="top" wrapText="1"/>
    </xf>
    <xf numFmtId="0" fontId="3" fillId="0" borderId="0" xfId="8" applyNumberFormat="1" applyFont="1" applyFill="1" applyAlignment="1">
      <alignment horizontal="right"/>
    </xf>
    <xf numFmtId="0" fontId="4" fillId="0" borderId="0" xfId="8" applyFont="1" applyFill="1" applyAlignment="1">
      <alignment horizontal="right" vertical="top" wrapText="1"/>
    </xf>
    <xf numFmtId="0" fontId="4" fillId="0" borderId="0" xfId="8" applyFont="1" applyFill="1" applyAlignment="1" applyProtection="1">
      <alignment horizontal="left" vertical="top" wrapText="1"/>
    </xf>
    <xf numFmtId="0" fontId="3" fillId="0" borderId="0" xfId="8" applyFont="1" applyFill="1" applyBorder="1" applyAlignment="1">
      <alignment horizontal="left" vertical="top" wrapText="1"/>
    </xf>
    <xf numFmtId="166" fontId="3" fillId="0" borderId="0" xfId="8" applyNumberFormat="1" applyFont="1" applyFill="1" applyBorder="1" applyAlignment="1">
      <alignment horizontal="right" vertical="top" wrapText="1"/>
    </xf>
    <xf numFmtId="0" fontId="3" fillId="0" borderId="0" xfId="8" applyFont="1" applyFill="1" applyBorder="1" applyAlignment="1" applyProtection="1">
      <alignment horizontal="left" vertical="top" wrapText="1"/>
    </xf>
    <xf numFmtId="0" fontId="3" fillId="0" borderId="0" xfId="8" applyNumberFormat="1" applyFont="1" applyFill="1" applyBorder="1" applyAlignment="1">
      <alignment horizontal="right"/>
    </xf>
    <xf numFmtId="169" fontId="4" fillId="0" borderId="0" xfId="8" applyNumberFormat="1" applyFont="1" applyFill="1" applyBorder="1" applyAlignment="1">
      <alignment horizontal="right" vertical="top" wrapText="1"/>
    </xf>
    <xf numFmtId="0" fontId="3" fillId="0" borderId="0" xfId="8" applyNumberFormat="1" applyFont="1" applyFill="1" applyBorder="1"/>
    <xf numFmtId="0" fontId="3" fillId="0" borderId="0" xfId="8" applyFont="1" applyFill="1" applyBorder="1" applyAlignment="1">
      <alignment horizontal="right" vertical="top" wrapText="1"/>
    </xf>
    <xf numFmtId="0" fontId="4" fillId="0" borderId="0" xfId="8" applyFont="1" applyFill="1" applyBorder="1" applyAlignment="1" applyProtection="1">
      <alignment horizontal="left" vertical="top" wrapText="1"/>
    </xf>
    <xf numFmtId="0" fontId="4" fillId="0" borderId="0" xfId="8" applyFont="1" applyFill="1" applyBorder="1" applyAlignment="1">
      <alignment horizontal="right" vertical="top" wrapText="1"/>
    </xf>
    <xf numFmtId="168" fontId="4" fillId="0" borderId="0" xfId="8" applyNumberFormat="1" applyFont="1" applyFill="1" applyAlignment="1">
      <alignment horizontal="right" vertical="top" wrapText="1"/>
    </xf>
    <xf numFmtId="0" fontId="3" fillId="0" borderId="0" xfId="8" applyFont="1" applyFill="1" applyAlignment="1">
      <alignment vertical="center"/>
    </xf>
    <xf numFmtId="0" fontId="3" fillId="0" borderId="0" xfId="8" applyFont="1" applyFill="1" applyAlignment="1">
      <alignment horizontal="left" vertical="center" wrapText="1"/>
    </xf>
    <xf numFmtId="0" fontId="3" fillId="0" borderId="0" xfId="8" applyFont="1" applyFill="1" applyAlignment="1">
      <alignment horizontal="right" vertical="top" wrapText="1"/>
    </xf>
    <xf numFmtId="0" fontId="3" fillId="0" borderId="0" xfId="8" applyFont="1" applyFill="1" applyBorder="1" applyAlignment="1" applyProtection="1">
      <alignment horizontal="left" vertical="center" wrapText="1"/>
    </xf>
    <xf numFmtId="0" fontId="3" fillId="0" borderId="1" xfId="2" applyFont="1" applyFill="1" applyBorder="1" applyAlignment="1">
      <alignment horizontal="left" vertical="top" wrapText="1"/>
    </xf>
    <xf numFmtId="0" fontId="3" fillId="0" borderId="1" xfId="2" applyFont="1" applyFill="1" applyBorder="1" applyAlignment="1">
      <alignment horizontal="right" vertical="top" wrapText="1"/>
    </xf>
    <xf numFmtId="0" fontId="4" fillId="0" borderId="1" xfId="2" applyFont="1" applyFill="1" applyBorder="1" applyAlignment="1" applyProtection="1">
      <alignment horizontal="left" vertical="top" wrapText="1"/>
    </xf>
    <xf numFmtId="0" fontId="3" fillId="0" borderId="1" xfId="2" applyNumberFormat="1" applyFont="1" applyFill="1" applyBorder="1" applyAlignment="1" applyProtection="1">
      <alignment horizontal="right"/>
    </xf>
    <xf numFmtId="0" fontId="3" fillId="0" borderId="0" xfId="4" applyFont="1" applyFill="1" applyBorder="1" applyAlignment="1">
      <alignment vertical="top"/>
    </xf>
    <xf numFmtId="0" fontId="3" fillId="0" borderId="0" xfId="2" applyFont="1" applyFill="1" applyBorder="1" applyAlignment="1">
      <alignment vertical="top" wrapText="1"/>
    </xf>
    <xf numFmtId="0" fontId="3" fillId="0" borderId="0" xfId="2" applyFont="1" applyFill="1" applyBorder="1" applyAlignment="1" applyProtection="1">
      <alignment horizontal="justify"/>
    </xf>
    <xf numFmtId="43" fontId="3" fillId="0" borderId="0" xfId="2" applyNumberFormat="1" applyFont="1" applyFill="1" applyBorder="1" applyAlignment="1" applyProtection="1">
      <alignment horizontal="right"/>
    </xf>
    <xf numFmtId="164" fontId="4" fillId="0" borderId="0" xfId="9" applyFont="1" applyFill="1" applyBorder="1" applyAlignment="1">
      <alignment horizontal="right" vertical="top" wrapText="1"/>
    </xf>
    <xf numFmtId="0" fontId="3" fillId="0" borderId="0" xfId="2" applyNumberFormat="1" applyFont="1" applyFill="1" applyAlignment="1" applyProtection="1">
      <alignment horizontal="right" vertical="top"/>
    </xf>
    <xf numFmtId="0" fontId="4" fillId="0" borderId="0" xfId="8" applyNumberFormat="1" applyFont="1" applyFill="1" applyAlignment="1">
      <alignment horizontal="center" vertical="top"/>
    </xf>
    <xf numFmtId="165" fontId="4" fillId="0" borderId="0" xfId="2" applyNumberFormat="1" applyFont="1" applyFill="1" applyBorder="1" applyAlignment="1">
      <alignment horizontal="right" vertical="top" wrapText="1"/>
    </xf>
    <xf numFmtId="167" fontId="3" fillId="0" borderId="0" xfId="2" applyNumberFormat="1" applyFont="1" applyFill="1" applyBorder="1" applyAlignment="1">
      <alignment horizontal="right" vertical="top" wrapText="1"/>
    </xf>
    <xf numFmtId="167" fontId="3" fillId="0" borderId="0" xfId="2" applyNumberFormat="1" applyFont="1" applyFill="1" applyAlignment="1">
      <alignment horizontal="right" vertical="top" wrapText="1"/>
    </xf>
    <xf numFmtId="0" fontId="3" fillId="0" borderId="0" xfId="3" applyFont="1" applyFill="1" applyAlignment="1">
      <alignment horizontal="right" vertical="top" wrapText="1"/>
    </xf>
    <xf numFmtId="167" fontId="3" fillId="0" borderId="0" xfId="9" applyNumberFormat="1" applyFont="1" applyFill="1" applyBorder="1" applyAlignment="1">
      <alignment horizontal="right" vertical="top" wrapText="1"/>
    </xf>
    <xf numFmtId="0" fontId="3" fillId="0" borderId="1" xfId="1" applyNumberFormat="1" applyFont="1" applyFill="1" applyBorder="1" applyAlignment="1" applyProtection="1">
      <alignment horizontal="right" vertical="center" wrapText="1"/>
    </xf>
    <xf numFmtId="168" fontId="3" fillId="0" borderId="0" xfId="2" applyNumberFormat="1" applyFont="1" applyFill="1" applyAlignment="1">
      <alignment horizontal="right" vertical="top" wrapText="1"/>
    </xf>
    <xf numFmtId="167" fontId="3" fillId="0" borderId="0" xfId="8" applyNumberFormat="1" applyFont="1" applyFill="1" applyBorder="1" applyAlignment="1">
      <alignment horizontal="right" vertical="top" wrapText="1"/>
    </xf>
    <xf numFmtId="0" fontId="4" fillId="0" borderId="0" xfId="2" applyFont="1" applyFill="1" applyAlignment="1">
      <alignment horizontal="center"/>
    </xf>
    <xf numFmtId="164" fontId="3" fillId="0" borderId="0" xfId="9" applyFont="1" applyFill="1" applyBorder="1" applyAlignment="1">
      <alignment horizontal="right" vertical="top" wrapText="1"/>
    </xf>
    <xf numFmtId="0" fontId="5" fillId="0" borderId="0" xfId="5" applyNumberFormat="1" applyFont="1" applyFill="1" applyBorder="1" applyAlignment="1" applyProtection="1">
      <alignment horizontal="right"/>
    </xf>
    <xf numFmtId="173" fontId="3" fillId="0" borderId="0" xfId="1" applyNumberFormat="1" applyFont="1" applyFill="1" applyBorder="1" applyAlignment="1">
      <alignment horizontal="right" wrapText="1"/>
    </xf>
    <xf numFmtId="0" fontId="4" fillId="0" borderId="0" xfId="0" applyNumberFormat="1" applyFont="1" applyFill="1" applyBorder="1" applyAlignment="1" applyProtection="1">
      <alignment horizontal="center"/>
    </xf>
    <xf numFmtId="0" fontId="3" fillId="0" borderId="0" xfId="2" applyFont="1" applyFill="1" applyBorder="1" applyAlignment="1" applyProtection="1">
      <alignment horizontal="justify" vertical="top"/>
    </xf>
    <xf numFmtId="168" fontId="4" fillId="0" borderId="0" xfId="8" applyNumberFormat="1" applyFont="1" applyFill="1" applyBorder="1" applyAlignment="1">
      <alignment horizontal="right" vertical="top" wrapText="1"/>
    </xf>
    <xf numFmtId="0" fontId="3" fillId="0" borderId="0" xfId="6" applyNumberFormat="1" applyFont="1" applyFill="1" applyBorder="1" applyAlignment="1" applyProtection="1">
      <alignment horizontal="right" vertical="top" wrapText="1"/>
    </xf>
    <xf numFmtId="0" fontId="3" fillId="0" borderId="0" xfId="6" applyNumberFormat="1" applyFont="1" applyFill="1" applyBorder="1" applyAlignment="1" applyProtection="1">
      <alignment horizontal="left" vertical="top" wrapText="1"/>
    </xf>
    <xf numFmtId="0" fontId="3" fillId="0" borderId="0" xfId="4" applyFont="1" applyFill="1" applyBorder="1" applyAlignment="1" applyProtection="1">
      <alignment horizontal="left" vertical="top" wrapText="1"/>
    </xf>
    <xf numFmtId="0" fontId="4" fillId="0" borderId="0" xfId="6" applyNumberFormat="1" applyFont="1" applyFill="1" applyBorder="1" applyAlignment="1" applyProtection="1">
      <alignment horizontal="left" vertical="top" wrapText="1"/>
    </xf>
    <xf numFmtId="49" fontId="4" fillId="0" borderId="0" xfId="6" applyNumberFormat="1" applyFont="1" applyFill="1" applyBorder="1" applyAlignment="1" applyProtection="1">
      <alignment horizontal="right" vertical="top" wrapText="1"/>
    </xf>
    <xf numFmtId="49" fontId="4" fillId="0" borderId="0" xfId="8" applyNumberFormat="1" applyFont="1" applyFill="1" applyBorder="1" applyAlignment="1">
      <alignment horizontal="right" vertical="top" wrapText="1"/>
    </xf>
    <xf numFmtId="49" fontId="3" fillId="0" borderId="0" xfId="8" applyNumberFormat="1" applyFont="1" applyFill="1" applyBorder="1" applyAlignment="1">
      <alignment horizontal="right" vertical="top" wrapText="1"/>
    </xf>
    <xf numFmtId="0" fontId="3" fillId="0" borderId="0" xfId="0" applyFont="1" applyFill="1" applyAlignment="1">
      <alignment vertical="top" wrapText="1"/>
    </xf>
    <xf numFmtId="43" fontId="3" fillId="0" borderId="0" xfId="1" applyFont="1" applyFill="1" applyBorder="1" applyAlignment="1" applyProtection="1">
      <alignment horizontal="right" vertical="top" wrapText="1"/>
    </xf>
    <xf numFmtId="0" fontId="3" fillId="0" borderId="0" xfId="1" applyNumberFormat="1" applyFont="1" applyFill="1" applyBorder="1" applyAlignment="1" applyProtection="1">
      <alignment horizontal="right" vertical="top" wrapText="1"/>
    </xf>
    <xf numFmtId="0" fontId="3" fillId="0" borderId="0" xfId="6" applyNumberFormat="1" applyFont="1" applyFill="1" applyAlignment="1" applyProtection="1">
      <alignment horizontal="right"/>
    </xf>
    <xf numFmtId="0" fontId="3" fillId="0" borderId="2" xfId="2" applyFont="1" applyFill="1" applyBorder="1"/>
    <xf numFmtId="0" fontId="3" fillId="0" borderId="0" xfId="8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0" xfId="1" applyNumberFormat="1" applyFont="1" applyFill="1" applyBorder="1" applyAlignment="1" applyProtection="1">
      <alignment horizontal="right" vertical="center" wrapText="1"/>
    </xf>
    <xf numFmtId="43" fontId="3" fillId="0" borderId="0" xfId="1" applyFont="1" applyFill="1" applyBorder="1" applyAlignment="1" applyProtection="1">
      <alignment horizontal="right" vertical="center" wrapText="1"/>
    </xf>
    <xf numFmtId="0" fontId="3" fillId="0" borderId="0" xfId="2" applyFont="1" applyFill="1" applyBorder="1" applyAlignment="1">
      <alignment horizontal="center" vertical="top" wrapText="1"/>
    </xf>
    <xf numFmtId="0" fontId="3" fillId="0" borderId="3" xfId="2" applyFont="1" applyFill="1" applyBorder="1"/>
    <xf numFmtId="0" fontId="3" fillId="0" borderId="0" xfId="10" applyNumberFormat="1" applyFont="1" applyFill="1" applyBorder="1" applyAlignment="1" applyProtection="1">
      <alignment horizontal="right" wrapText="1"/>
    </xf>
    <xf numFmtId="43" fontId="3" fillId="0" borderId="0" xfId="10" applyFont="1" applyFill="1" applyBorder="1" applyAlignment="1" applyProtection="1">
      <alignment horizontal="right" wrapText="1"/>
    </xf>
    <xf numFmtId="0" fontId="3" fillId="0" borderId="0" xfId="8" applyFont="1" applyFill="1" applyBorder="1" applyAlignment="1">
      <alignment vertical="center"/>
    </xf>
    <xf numFmtId="0" fontId="3" fillId="0" borderId="1" xfId="2" applyNumberFormat="1" applyFont="1" applyFill="1" applyBorder="1"/>
    <xf numFmtId="0" fontId="3" fillId="0" borderId="3" xfId="2" applyNumberFormat="1" applyFont="1" applyFill="1" applyBorder="1"/>
    <xf numFmtId="0" fontId="3" fillId="0" borderId="3" xfId="10" applyNumberFormat="1" applyFont="1" applyFill="1" applyBorder="1" applyAlignment="1" applyProtection="1">
      <alignment horizontal="right" wrapText="1"/>
    </xf>
    <xf numFmtId="0" fontId="4" fillId="0" borderId="0" xfId="2" applyNumberFormat="1" applyFont="1" applyFill="1" applyBorder="1" applyAlignment="1" applyProtection="1">
      <alignment horizontal="right"/>
    </xf>
    <xf numFmtId="0" fontId="3" fillId="0" borderId="0" xfId="5" applyFont="1" applyFill="1" applyBorder="1" applyAlignment="1" applyProtection="1"/>
    <xf numFmtId="0" fontId="1" fillId="0" borderId="0" xfId="0" applyFont="1" applyFill="1" applyAlignment="1"/>
    <xf numFmtId="0" fontId="3" fillId="0" borderId="0" xfId="5" applyNumberFormat="1" applyFont="1" applyFill="1" applyBorder="1" applyAlignment="1" applyProtection="1">
      <alignment horizontal="right" vertical="center"/>
    </xf>
    <xf numFmtId="0" fontId="3" fillId="0" borderId="0" xfId="6" applyFont="1" applyFill="1" applyBorder="1" applyProtection="1"/>
    <xf numFmtId="0" fontId="8" fillId="0" borderId="0" xfId="0" applyNumberFormat="1" applyFont="1" applyFill="1" applyBorder="1" applyAlignment="1" applyProtection="1">
      <alignment horizontal="right"/>
    </xf>
    <xf numFmtId="0" fontId="4" fillId="0" borderId="0" xfId="0" applyNumberFormat="1" applyFont="1" applyFill="1" applyBorder="1" applyAlignment="1" applyProtection="1">
      <alignment horizontal="right"/>
    </xf>
    <xf numFmtId="0" fontId="4" fillId="0" borderId="0" xfId="2" applyFont="1" applyFill="1" applyAlignment="1">
      <alignment horizontal="left" vertical="top" wrapText="1"/>
    </xf>
    <xf numFmtId="0" fontId="4" fillId="0" borderId="0" xfId="2" applyFont="1" applyFill="1" applyAlignment="1">
      <alignment horizontal="right"/>
    </xf>
    <xf numFmtId="0" fontId="4" fillId="0" borderId="0" xfId="6" applyNumberFormat="1" applyFont="1" applyFill="1" applyAlignment="1" applyProtection="1">
      <alignment horizontal="right"/>
    </xf>
    <xf numFmtId="0" fontId="4" fillId="0" borderId="0" xfId="2" applyFont="1" applyFill="1"/>
    <xf numFmtId="0" fontId="3" fillId="0" borderId="2" xfId="3" applyFont="1" applyFill="1" applyBorder="1" applyAlignment="1">
      <alignment horizontal="right" vertical="top" wrapText="1"/>
    </xf>
    <xf numFmtId="0" fontId="3" fillId="0" borderId="2" xfId="7" applyFont="1" applyFill="1" applyBorder="1" applyAlignment="1" applyProtection="1">
      <alignment horizontal="left" vertical="top" wrapText="1"/>
    </xf>
    <xf numFmtId="167" fontId="3" fillId="0" borderId="2" xfId="2" applyNumberFormat="1" applyFont="1" applyFill="1" applyBorder="1" applyAlignment="1">
      <alignment horizontal="right" vertical="top" wrapText="1"/>
    </xf>
    <xf numFmtId="0" fontId="3" fillId="0" borderId="2" xfId="6" applyNumberFormat="1" applyFont="1" applyFill="1" applyBorder="1" applyAlignment="1" applyProtection="1">
      <alignment horizontal="left" vertical="top" wrapText="1"/>
    </xf>
    <xf numFmtId="0" fontId="3" fillId="0" borderId="2" xfId="2" applyFont="1" applyFill="1" applyBorder="1" applyAlignment="1">
      <alignment horizontal="center" vertical="top" wrapText="1"/>
    </xf>
    <xf numFmtId="170" fontId="3" fillId="0" borderId="2" xfId="2" applyNumberFormat="1" applyFont="1" applyFill="1" applyBorder="1" applyAlignment="1">
      <alignment horizontal="right" vertical="top" wrapText="1"/>
    </xf>
    <xf numFmtId="0" fontId="3" fillId="0" borderId="2" xfId="2" applyFont="1" applyFill="1" applyBorder="1" applyAlignment="1" applyProtection="1">
      <alignment horizontal="left" vertical="top" wrapText="1"/>
    </xf>
    <xf numFmtId="0" fontId="3" fillId="0" borderId="2" xfId="6" applyNumberFormat="1" applyFont="1" applyFill="1" applyBorder="1" applyAlignment="1" applyProtection="1">
      <alignment horizontal="right" vertical="top" wrapText="1"/>
    </xf>
    <xf numFmtId="0" fontId="3" fillId="0" borderId="2" xfId="8" applyFont="1" applyFill="1" applyBorder="1" applyAlignment="1">
      <alignment horizontal="left" vertical="top" wrapText="1"/>
    </xf>
    <xf numFmtId="0" fontId="3" fillId="0" borderId="2" xfId="8" applyFont="1" applyFill="1" applyBorder="1" applyAlignment="1" applyProtection="1">
      <alignment horizontal="left" vertical="top" wrapText="1"/>
    </xf>
    <xf numFmtId="0" fontId="3" fillId="0" borderId="0" xfId="0" applyFont="1" applyFill="1" applyBorder="1" applyAlignment="1">
      <alignment vertical="top" wrapText="1"/>
    </xf>
    <xf numFmtId="0" fontId="3" fillId="0" borderId="3" xfId="5" applyNumberFormat="1" applyFont="1" applyFill="1" applyBorder="1" applyAlignment="1" applyProtection="1">
      <alignment horizontal="right" vertical="top" wrapText="1"/>
    </xf>
    <xf numFmtId="0" fontId="3" fillId="0" borderId="0" xfId="8" applyFont="1" applyFill="1" applyAlignment="1">
      <alignment horizontal="left" vertical="top" wrapText="1"/>
    </xf>
    <xf numFmtId="0" fontId="4" fillId="0" borderId="2" xfId="8" applyFont="1" applyFill="1" applyBorder="1" applyAlignment="1">
      <alignment horizontal="right" vertical="top" wrapText="1"/>
    </xf>
    <xf numFmtId="164" fontId="4" fillId="0" borderId="2" xfId="9" applyNumberFormat="1" applyFont="1" applyFill="1" applyBorder="1" applyAlignment="1" applyProtection="1">
      <alignment horizontal="left" vertical="top" wrapText="1"/>
    </xf>
    <xf numFmtId="0" fontId="3" fillId="0" borderId="2" xfId="2" applyFont="1" applyFill="1" applyBorder="1" applyAlignment="1" applyProtection="1">
      <alignment vertical="top" wrapText="1"/>
    </xf>
    <xf numFmtId="167" fontId="3" fillId="0" borderId="2" xfId="8" applyNumberFormat="1" applyFont="1" applyFill="1" applyBorder="1" applyAlignment="1">
      <alignment horizontal="right" vertical="top" wrapText="1"/>
    </xf>
    <xf numFmtId="0" fontId="3" fillId="0" borderId="0" xfId="6" applyFont="1" applyFill="1" applyAlignment="1" applyProtection="1">
      <alignment horizontal="right" vertical="top"/>
    </xf>
    <xf numFmtId="0" fontId="3" fillId="0" borderId="3" xfId="5" applyNumberFormat="1" applyFont="1" applyFill="1" applyBorder="1" applyAlignment="1" applyProtection="1">
      <alignment horizontal="right" vertical="top" wrapText="1"/>
    </xf>
    <xf numFmtId="0" fontId="4" fillId="0" borderId="0" xfId="2" applyFont="1" applyFill="1" applyBorder="1" applyAlignment="1" applyProtection="1">
      <alignment horizontal="center" vertical="center"/>
    </xf>
    <xf numFmtId="0" fontId="4" fillId="0" borderId="0" xfId="2" applyFont="1" applyFill="1" applyAlignment="1" applyProtection="1">
      <alignment horizontal="center" vertical="center"/>
    </xf>
    <xf numFmtId="0" fontId="3" fillId="0" borderId="0" xfId="8" applyNumberFormat="1" applyFont="1" applyFill="1" applyAlignment="1" applyProtection="1">
      <alignment horizontal="left" vertical="top" wrapText="1"/>
    </xf>
    <xf numFmtId="0" fontId="3" fillId="0" borderId="0" xfId="8" applyFont="1" applyFill="1" applyAlignment="1">
      <alignment horizontal="left" vertical="top" wrapText="1"/>
    </xf>
  </cellXfs>
  <cellStyles count="12">
    <cellStyle name="Comma" xfId="1" builtinId="3"/>
    <cellStyle name="Comma 10" xfId="10"/>
    <cellStyle name="Comma 2 2" xfId="11"/>
    <cellStyle name="Normal" xfId="0" builtinId="0"/>
    <cellStyle name="Normal_budget 2004-05_2.6.04" xfId="2"/>
    <cellStyle name="Normal_budget 2004-05_2.6.04_Dem11" xfId="3"/>
    <cellStyle name="Normal_budget for 03-04" xfId="4"/>
    <cellStyle name="Normal_BUDGET-2000" xfId="5"/>
    <cellStyle name="Normal_budgetDocNIC02-03" xfId="6"/>
    <cellStyle name="Normal_budgetDocNIC02-03_Dem11" xfId="7"/>
    <cellStyle name="Normal_DEMAND17" xfId="8"/>
    <cellStyle name="Normal_DEMAND51" xfId="9"/>
  </cellStyles>
  <dxfs count="0"/>
  <tableStyles count="0" defaultTableStyle="TableStyleMedium9" defaultPivotStyle="PivotStyleLight16"/>
  <colors>
    <mruColors>
      <color rgb="FFFF0066"/>
      <color rgb="FFFFCCFF"/>
      <color rgb="FFFF3399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syncVertical="1" syncRef="A1" transitionEvaluation="1" codeName="Sheet1">
    <tabColor rgb="FF92D050"/>
  </sheetPr>
  <dimension ref="A1:G385"/>
  <sheetViews>
    <sheetView tabSelected="1" view="pageBreakPreview" zoomScale="110" zoomScaleSheetLayoutView="110" workbookViewId="0">
      <selection activeCell="L22" sqref="L22"/>
    </sheetView>
  </sheetViews>
  <sheetFormatPr defaultColWidth="9.140625" defaultRowHeight="12.75"/>
  <cols>
    <col min="1" max="1" width="5.7109375" style="1" customWidth="1"/>
    <col min="2" max="2" width="8.28515625" style="10" customWidth="1"/>
    <col min="3" max="3" width="41.7109375" style="2" customWidth="1"/>
    <col min="4" max="4" width="10.7109375" style="13" customWidth="1"/>
    <col min="5" max="5" width="10.7109375" style="2" customWidth="1"/>
    <col min="6" max="7" width="10.7109375" style="13" customWidth="1"/>
    <col min="8" max="16384" width="9.140625" style="2"/>
  </cols>
  <sheetData>
    <row r="1" spans="1:7">
      <c r="A1" s="205" t="s">
        <v>120</v>
      </c>
      <c r="B1" s="205"/>
      <c r="C1" s="205"/>
      <c r="D1" s="205"/>
      <c r="E1" s="205"/>
      <c r="F1" s="205"/>
      <c r="G1" s="205"/>
    </row>
    <row r="2" spans="1:7">
      <c r="A2" s="206" t="s">
        <v>122</v>
      </c>
      <c r="B2" s="206"/>
      <c r="C2" s="206"/>
      <c r="D2" s="206"/>
      <c r="E2" s="206"/>
      <c r="F2" s="206"/>
      <c r="G2" s="206"/>
    </row>
    <row r="3" spans="1:7">
      <c r="A3" s="6"/>
      <c r="B3" s="7"/>
      <c r="C3" s="8"/>
      <c r="D3" s="9"/>
      <c r="F3" s="8"/>
      <c r="G3" s="8"/>
    </row>
    <row r="4" spans="1:7">
      <c r="C4" s="11" t="s">
        <v>72</v>
      </c>
      <c r="D4" s="12">
        <v>2408</v>
      </c>
      <c r="E4" s="14" t="s">
        <v>74</v>
      </c>
      <c r="F4" s="15"/>
      <c r="G4" s="15"/>
    </row>
    <row r="5" spans="1:7">
      <c r="C5" s="11" t="s">
        <v>85</v>
      </c>
      <c r="D5" s="12">
        <v>3456</v>
      </c>
      <c r="E5" s="16" t="s">
        <v>0</v>
      </c>
      <c r="F5" s="15"/>
      <c r="G5" s="17"/>
    </row>
    <row r="6" spans="1:7">
      <c r="C6" s="18" t="s">
        <v>72</v>
      </c>
      <c r="D6" s="12"/>
      <c r="E6" s="16"/>
      <c r="F6" s="15"/>
      <c r="G6" s="15"/>
    </row>
    <row r="7" spans="1:7">
      <c r="C7" s="18" t="s">
        <v>86</v>
      </c>
      <c r="D7" s="19">
        <v>3475</v>
      </c>
      <c r="E7" s="20" t="s">
        <v>1</v>
      </c>
      <c r="F7" s="15"/>
      <c r="G7" s="15"/>
    </row>
    <row r="8" spans="1:7" s="62" customFormat="1" ht="27" customHeight="1">
      <c r="A8" s="1"/>
      <c r="B8" s="10"/>
      <c r="C8" s="134" t="s">
        <v>73</v>
      </c>
      <c r="D8" s="135">
        <v>4408</v>
      </c>
      <c r="E8" s="207" t="s">
        <v>87</v>
      </c>
      <c r="F8" s="207"/>
      <c r="G8" s="207"/>
    </row>
    <row r="9" spans="1:7">
      <c r="C9" s="11" t="s">
        <v>2</v>
      </c>
      <c r="D9" s="23"/>
      <c r="E9" s="22"/>
      <c r="F9" s="15"/>
      <c r="G9" s="15"/>
    </row>
    <row r="10" spans="1:7" s="62" customFormat="1">
      <c r="A10" s="1"/>
      <c r="B10" s="10"/>
      <c r="C10" s="134" t="s">
        <v>92</v>
      </c>
      <c r="D10" s="135">
        <v>5475</v>
      </c>
      <c r="E10" s="207" t="s">
        <v>93</v>
      </c>
      <c r="F10" s="207"/>
      <c r="G10" s="207"/>
    </row>
    <row r="11" spans="1:7" ht="12" customHeight="1">
      <c r="C11" s="21"/>
      <c r="E11" s="22"/>
      <c r="F11" s="15"/>
      <c r="G11" s="15"/>
    </row>
    <row r="12" spans="1:7" ht="27.6" customHeight="1">
      <c r="A12" s="208" t="s">
        <v>268</v>
      </c>
      <c r="B12" s="208"/>
      <c r="C12" s="208"/>
      <c r="D12" s="208"/>
      <c r="E12" s="208"/>
      <c r="F12" s="208"/>
      <c r="G12" s="208"/>
    </row>
    <row r="13" spans="1:7">
      <c r="C13" s="24"/>
      <c r="D13" s="24" t="s">
        <v>69</v>
      </c>
      <c r="E13" s="24" t="s">
        <v>68</v>
      </c>
      <c r="F13" s="24" t="s">
        <v>5</v>
      </c>
    </row>
    <row r="14" spans="1:7">
      <c r="C14" s="175" t="s">
        <v>3</v>
      </c>
      <c r="D14" s="12">
        <f>G287</f>
        <v>502807</v>
      </c>
      <c r="E14" s="24">
        <f>G350</f>
        <v>24053</v>
      </c>
      <c r="F14" s="144">
        <f>SUM(D14:E14)</f>
        <v>526860</v>
      </c>
    </row>
    <row r="15" spans="1:7">
      <c r="D15" s="24"/>
      <c r="E15" s="24"/>
      <c r="F15" s="24"/>
    </row>
    <row r="16" spans="1:7" ht="14.45" customHeight="1">
      <c r="A16" s="25" t="s">
        <v>67</v>
      </c>
      <c r="E16" s="13"/>
    </row>
    <row r="17" spans="1:7" s="30" customFormat="1" ht="13.5" customHeight="1">
      <c r="A17" s="26"/>
      <c r="B17" s="27"/>
      <c r="C17" s="28"/>
      <c r="D17" s="29"/>
      <c r="E17" s="29"/>
      <c r="F17" s="29"/>
      <c r="G17" s="146" t="s">
        <v>94</v>
      </c>
    </row>
    <row r="18" spans="1:7" s="30" customFormat="1" ht="26.45" customHeight="1">
      <c r="A18" s="31"/>
      <c r="B18" s="32"/>
      <c r="C18" s="33"/>
      <c r="D18" s="34" t="s">
        <v>133</v>
      </c>
      <c r="E18" s="197" t="s">
        <v>134</v>
      </c>
      <c r="F18" s="197" t="s">
        <v>135</v>
      </c>
      <c r="G18" s="204" t="s">
        <v>288</v>
      </c>
    </row>
    <row r="19" spans="1:7" s="179" customFormat="1">
      <c r="A19" s="26"/>
      <c r="B19" s="176" t="s">
        <v>4</v>
      </c>
      <c r="C19" s="177"/>
      <c r="D19" s="178" t="s">
        <v>139</v>
      </c>
      <c r="E19" s="178" t="s">
        <v>159</v>
      </c>
      <c r="F19" s="178" t="s">
        <v>159</v>
      </c>
      <c r="G19" s="203" t="s">
        <v>289</v>
      </c>
    </row>
    <row r="20" spans="1:7" s="30" customFormat="1" ht="16.899999999999999" customHeight="1">
      <c r="A20" s="35"/>
      <c r="B20" s="36"/>
      <c r="C20" s="28"/>
      <c r="D20" s="37"/>
      <c r="E20" s="37"/>
      <c r="F20" s="37"/>
      <c r="G20" s="38"/>
    </row>
    <row r="21" spans="1:7" ht="15" customHeight="1">
      <c r="C21" s="39" t="s">
        <v>6</v>
      </c>
      <c r="D21" s="40"/>
      <c r="E21" s="40"/>
      <c r="F21" s="40"/>
      <c r="G21" s="40"/>
    </row>
    <row r="22" spans="1:7" ht="15" customHeight="1">
      <c r="A22" s="42" t="s">
        <v>7</v>
      </c>
      <c r="B22" s="43">
        <v>2408</v>
      </c>
      <c r="C22" s="44" t="s">
        <v>71</v>
      </c>
      <c r="D22" s="45"/>
      <c r="E22" s="45"/>
      <c r="F22" s="45"/>
      <c r="G22" s="45"/>
    </row>
    <row r="23" spans="1:7" ht="15" customHeight="1">
      <c r="B23" s="46">
        <v>1</v>
      </c>
      <c r="C23" s="47" t="s">
        <v>41</v>
      </c>
      <c r="E23" s="13"/>
    </row>
    <row r="24" spans="1:7" ht="15" customHeight="1">
      <c r="B24" s="48">
        <v>1.0009999999999999</v>
      </c>
      <c r="C24" s="49" t="s">
        <v>8</v>
      </c>
      <c r="E24" s="13"/>
    </row>
    <row r="25" spans="1:7" ht="15" customHeight="1">
      <c r="A25" s="42"/>
      <c r="B25" s="50">
        <v>0.44</v>
      </c>
      <c r="C25" s="51" t="s">
        <v>9</v>
      </c>
      <c r="D25" s="52"/>
      <c r="E25" s="52"/>
      <c r="F25" s="52"/>
      <c r="G25" s="52"/>
    </row>
    <row r="26" spans="1:7" ht="15" customHeight="1">
      <c r="A26" s="42"/>
      <c r="B26" s="137" t="s">
        <v>10</v>
      </c>
      <c r="C26" s="51" t="s">
        <v>11</v>
      </c>
      <c r="D26" s="81">
        <f>60688-1</f>
        <v>60687</v>
      </c>
      <c r="E26" s="81">
        <v>66824</v>
      </c>
      <c r="F26" s="81">
        <v>66824</v>
      </c>
      <c r="G26" s="54">
        <v>40839</v>
      </c>
    </row>
    <row r="27" spans="1:7" ht="15" customHeight="1">
      <c r="A27" s="42"/>
      <c r="B27" s="137" t="s">
        <v>113</v>
      </c>
      <c r="C27" s="51" t="s">
        <v>114</v>
      </c>
      <c r="D27" s="81">
        <f>9038</f>
        <v>9038</v>
      </c>
      <c r="E27" s="81">
        <v>9458</v>
      </c>
      <c r="F27" s="81">
        <v>9458</v>
      </c>
      <c r="G27" s="54">
        <v>34670</v>
      </c>
    </row>
    <row r="28" spans="1:7" ht="15" customHeight="1">
      <c r="A28" s="42"/>
      <c r="B28" s="151" t="s">
        <v>165</v>
      </c>
      <c r="C28" s="152" t="s">
        <v>163</v>
      </c>
      <c r="D28" s="56">
        <v>0</v>
      </c>
      <c r="E28" s="81">
        <v>1</v>
      </c>
      <c r="F28" s="81">
        <v>1</v>
      </c>
      <c r="G28" s="54">
        <v>2042</v>
      </c>
    </row>
    <row r="29" spans="1:7" ht="15" customHeight="1">
      <c r="A29" s="42"/>
      <c r="B29" s="151" t="s">
        <v>166</v>
      </c>
      <c r="C29" s="152" t="s">
        <v>164</v>
      </c>
      <c r="D29" s="56">
        <v>0</v>
      </c>
      <c r="E29" s="81">
        <v>1</v>
      </c>
      <c r="F29" s="81">
        <v>1</v>
      </c>
      <c r="G29" s="54">
        <v>33795</v>
      </c>
    </row>
    <row r="30" spans="1:7" ht="15" customHeight="1">
      <c r="A30" s="42"/>
      <c r="B30" s="151" t="s">
        <v>248</v>
      </c>
      <c r="C30" s="152" t="s">
        <v>249</v>
      </c>
      <c r="D30" s="56">
        <v>0</v>
      </c>
      <c r="E30" s="81">
        <v>1</v>
      </c>
      <c r="F30" s="81">
        <v>1</v>
      </c>
      <c r="G30" s="54">
        <v>1</v>
      </c>
    </row>
    <row r="31" spans="1:7" ht="15" customHeight="1">
      <c r="B31" s="138" t="s">
        <v>12</v>
      </c>
      <c r="C31" s="152" t="s">
        <v>167</v>
      </c>
      <c r="D31" s="81">
        <v>156</v>
      </c>
      <c r="E31" s="82">
        <v>240</v>
      </c>
      <c r="F31" s="82">
        <v>240</v>
      </c>
      <c r="G31" s="58">
        <v>240</v>
      </c>
    </row>
    <row r="32" spans="1:7" ht="15" customHeight="1">
      <c r="B32" s="138" t="s">
        <v>13</v>
      </c>
      <c r="C32" s="51" t="s">
        <v>14</v>
      </c>
      <c r="D32" s="82">
        <v>2297</v>
      </c>
      <c r="E32" s="82">
        <v>1698</v>
      </c>
      <c r="F32" s="82">
        <v>1698</v>
      </c>
      <c r="G32" s="58">
        <v>1698</v>
      </c>
    </row>
    <row r="33" spans="1:7" ht="15" customHeight="1">
      <c r="B33" s="10" t="s">
        <v>15</v>
      </c>
      <c r="C33" s="47" t="s">
        <v>216</v>
      </c>
      <c r="D33" s="82">
        <v>499</v>
      </c>
      <c r="E33" s="82">
        <v>828</v>
      </c>
      <c r="F33" s="82">
        <v>828</v>
      </c>
      <c r="G33" s="58">
        <v>828</v>
      </c>
    </row>
    <row r="34" spans="1:7" ht="15" customHeight="1">
      <c r="B34" s="10" t="s">
        <v>225</v>
      </c>
      <c r="C34" s="47" t="s">
        <v>226</v>
      </c>
      <c r="D34" s="59">
        <v>0</v>
      </c>
      <c r="E34" s="82">
        <v>1</v>
      </c>
      <c r="F34" s="82">
        <v>1</v>
      </c>
      <c r="G34" s="58">
        <v>1</v>
      </c>
    </row>
    <row r="35" spans="1:7" ht="15" customHeight="1">
      <c r="B35" s="10" t="s">
        <v>227</v>
      </c>
      <c r="C35" s="47" t="s">
        <v>228</v>
      </c>
      <c r="D35" s="59">
        <v>0</v>
      </c>
      <c r="E35" s="82">
        <v>1</v>
      </c>
      <c r="F35" s="82">
        <v>1</v>
      </c>
      <c r="G35" s="58">
        <v>1</v>
      </c>
    </row>
    <row r="36" spans="1:7" ht="15" customHeight="1">
      <c r="B36" s="10" t="s">
        <v>250</v>
      </c>
      <c r="C36" s="47" t="s">
        <v>251</v>
      </c>
      <c r="D36" s="59">
        <v>0</v>
      </c>
      <c r="E36" s="82">
        <v>1</v>
      </c>
      <c r="F36" s="82">
        <v>1</v>
      </c>
      <c r="G36" s="58">
        <v>1</v>
      </c>
    </row>
    <row r="37" spans="1:7" ht="15" customHeight="1">
      <c r="B37" s="10" t="s">
        <v>229</v>
      </c>
      <c r="C37" s="47" t="s">
        <v>211</v>
      </c>
      <c r="D37" s="59">
        <v>0</v>
      </c>
      <c r="E37" s="82">
        <v>1</v>
      </c>
      <c r="F37" s="82">
        <v>1</v>
      </c>
      <c r="G37" s="58">
        <v>1</v>
      </c>
    </row>
    <row r="38" spans="1:7" ht="15" customHeight="1">
      <c r="B38" s="10" t="s">
        <v>230</v>
      </c>
      <c r="C38" s="47" t="s">
        <v>231</v>
      </c>
      <c r="D38" s="59">
        <v>0</v>
      </c>
      <c r="E38" s="82">
        <v>1</v>
      </c>
      <c r="F38" s="82">
        <v>1</v>
      </c>
      <c r="G38" s="58">
        <v>1</v>
      </c>
    </row>
    <row r="39" spans="1:7" ht="15" customHeight="1">
      <c r="B39" s="10" t="s">
        <v>101</v>
      </c>
      <c r="C39" s="47" t="s">
        <v>256</v>
      </c>
      <c r="D39" s="82">
        <v>3390</v>
      </c>
      <c r="E39" s="82">
        <v>3800</v>
      </c>
      <c r="F39" s="82">
        <v>3800</v>
      </c>
      <c r="G39" s="58">
        <v>4000</v>
      </c>
    </row>
    <row r="40" spans="1:7" ht="15" customHeight="1">
      <c r="B40" s="10" t="s">
        <v>232</v>
      </c>
      <c r="C40" s="47" t="s">
        <v>234</v>
      </c>
      <c r="D40" s="59">
        <v>0</v>
      </c>
      <c r="E40" s="82">
        <v>1</v>
      </c>
      <c r="F40" s="82">
        <v>1</v>
      </c>
      <c r="G40" s="58">
        <v>1</v>
      </c>
    </row>
    <row r="41" spans="1:7" ht="15" customHeight="1">
      <c r="B41" s="10" t="s">
        <v>233</v>
      </c>
      <c r="C41" s="47" t="s">
        <v>235</v>
      </c>
      <c r="D41" s="59">
        <v>0</v>
      </c>
      <c r="E41" s="82">
        <v>13500</v>
      </c>
      <c r="F41" s="82">
        <v>13500</v>
      </c>
      <c r="G41" s="58">
        <v>9700</v>
      </c>
    </row>
    <row r="42" spans="1:7" ht="15" customHeight="1">
      <c r="B42" s="10" t="s">
        <v>273</v>
      </c>
      <c r="C42" s="47" t="s">
        <v>136</v>
      </c>
      <c r="D42" s="82">
        <f>14878-1</f>
        <v>14877</v>
      </c>
      <c r="E42" s="59">
        <v>0</v>
      </c>
      <c r="F42" s="59">
        <v>0</v>
      </c>
      <c r="G42" s="57">
        <v>0</v>
      </c>
    </row>
    <row r="43" spans="1:7">
      <c r="B43" s="10" t="s">
        <v>168</v>
      </c>
      <c r="C43" s="153" t="s">
        <v>169</v>
      </c>
      <c r="D43" s="59">
        <v>0</v>
      </c>
      <c r="E43" s="82">
        <v>5000</v>
      </c>
      <c r="F43" s="82">
        <v>5000</v>
      </c>
      <c r="G43" s="58">
        <v>7500</v>
      </c>
    </row>
    <row r="44" spans="1:7" ht="28.15" customHeight="1">
      <c r="A44" s="10"/>
      <c r="B44" s="139" t="s">
        <v>97</v>
      </c>
      <c r="C44" s="60" t="s">
        <v>96</v>
      </c>
      <c r="D44" s="82">
        <v>11</v>
      </c>
      <c r="E44" s="57">
        <v>0</v>
      </c>
      <c r="F44" s="59">
        <v>0</v>
      </c>
      <c r="G44" s="53">
        <v>0</v>
      </c>
    </row>
    <row r="45" spans="1:7" s="101" customFormat="1" ht="40.9" customHeight="1">
      <c r="A45" s="83"/>
      <c r="B45" s="186" t="s">
        <v>104</v>
      </c>
      <c r="C45" s="187" t="s">
        <v>106</v>
      </c>
      <c r="D45" s="88">
        <v>1203</v>
      </c>
      <c r="E45" s="66">
        <v>4641</v>
      </c>
      <c r="F45" s="88">
        <v>4641</v>
      </c>
      <c r="G45" s="66">
        <v>4116</v>
      </c>
    </row>
    <row r="46" spans="1:7" ht="27.6" customHeight="1">
      <c r="A46" s="10"/>
      <c r="B46" s="139" t="s">
        <v>112</v>
      </c>
      <c r="C46" s="60" t="s">
        <v>158</v>
      </c>
      <c r="D46" s="82">
        <v>5</v>
      </c>
      <c r="E46" s="59">
        <v>0</v>
      </c>
      <c r="F46" s="59">
        <v>0</v>
      </c>
      <c r="G46" s="72">
        <v>0</v>
      </c>
    </row>
    <row r="47" spans="1:7" ht="15" customHeight="1">
      <c r="A47" s="1" t="s">
        <v>5</v>
      </c>
      <c r="B47" s="64">
        <v>0.44</v>
      </c>
      <c r="C47" s="47" t="s">
        <v>9</v>
      </c>
      <c r="D47" s="68">
        <f t="shared" ref="D47:F47" si="0">SUM(D26:D46)</f>
        <v>92163</v>
      </c>
      <c r="E47" s="68">
        <f t="shared" si="0"/>
        <v>105998</v>
      </c>
      <c r="F47" s="68">
        <f t="shared" si="0"/>
        <v>105998</v>
      </c>
      <c r="G47" s="68">
        <v>139435</v>
      </c>
    </row>
    <row r="48" spans="1:7">
      <c r="B48" s="64"/>
      <c r="C48" s="47"/>
      <c r="D48" s="40"/>
      <c r="E48" s="40"/>
      <c r="F48" s="40"/>
      <c r="G48" s="40"/>
    </row>
    <row r="49" spans="1:7" ht="15" customHeight="1">
      <c r="B49" s="64">
        <v>0.45</v>
      </c>
      <c r="C49" s="47" t="s">
        <v>142</v>
      </c>
      <c r="D49" s="40"/>
      <c r="E49" s="40"/>
      <c r="F49" s="40"/>
      <c r="G49" s="40"/>
    </row>
    <row r="50" spans="1:7" ht="15" customHeight="1">
      <c r="B50" s="138" t="s">
        <v>43</v>
      </c>
      <c r="C50" s="51" t="s">
        <v>11</v>
      </c>
      <c r="D50" s="54">
        <v>26976</v>
      </c>
      <c r="E50" s="54">
        <v>29088</v>
      </c>
      <c r="F50" s="54">
        <v>29088</v>
      </c>
      <c r="G50" s="54">
        <v>11630</v>
      </c>
    </row>
    <row r="51" spans="1:7" ht="15" customHeight="1">
      <c r="B51" s="138" t="s">
        <v>115</v>
      </c>
      <c r="C51" s="51" t="s">
        <v>114</v>
      </c>
      <c r="D51" s="54">
        <v>4576</v>
      </c>
      <c r="E51" s="54">
        <v>5174</v>
      </c>
      <c r="F51" s="54">
        <v>5174</v>
      </c>
      <c r="G51" s="54">
        <v>5248</v>
      </c>
    </row>
    <row r="52" spans="1:7" ht="15" customHeight="1">
      <c r="B52" s="138" t="s">
        <v>170</v>
      </c>
      <c r="C52" s="152" t="s">
        <v>163</v>
      </c>
      <c r="D52" s="53">
        <v>0</v>
      </c>
      <c r="E52" s="54">
        <v>1</v>
      </c>
      <c r="F52" s="54">
        <v>1</v>
      </c>
      <c r="G52" s="54">
        <v>581</v>
      </c>
    </row>
    <row r="53" spans="1:7" ht="15" customHeight="1">
      <c r="B53" s="138" t="s">
        <v>171</v>
      </c>
      <c r="C53" s="152" t="s">
        <v>164</v>
      </c>
      <c r="D53" s="53">
        <v>0</v>
      </c>
      <c r="E53" s="54">
        <v>1</v>
      </c>
      <c r="F53" s="54">
        <v>1</v>
      </c>
      <c r="G53" s="54">
        <v>9332</v>
      </c>
    </row>
    <row r="54" spans="1:7" ht="15" customHeight="1">
      <c r="B54" s="138" t="s">
        <v>44</v>
      </c>
      <c r="C54" s="152" t="s">
        <v>167</v>
      </c>
      <c r="D54" s="54">
        <v>82</v>
      </c>
      <c r="E54" s="54">
        <v>82</v>
      </c>
      <c r="F54" s="54">
        <v>82</v>
      </c>
      <c r="G54" s="54">
        <v>82</v>
      </c>
    </row>
    <row r="55" spans="1:7" ht="15" customHeight="1">
      <c r="B55" s="138" t="s">
        <v>45</v>
      </c>
      <c r="C55" s="47" t="s">
        <v>14</v>
      </c>
      <c r="D55" s="54">
        <v>534</v>
      </c>
      <c r="E55" s="54">
        <v>850</v>
      </c>
      <c r="F55" s="54">
        <v>850</v>
      </c>
      <c r="G55" s="54">
        <v>850</v>
      </c>
    </row>
    <row r="56" spans="1:7" ht="15" customHeight="1">
      <c r="A56" s="42"/>
      <c r="B56" s="137" t="s">
        <v>46</v>
      </c>
      <c r="C56" s="47" t="s">
        <v>216</v>
      </c>
      <c r="D56" s="54">
        <v>80</v>
      </c>
      <c r="E56" s="54">
        <v>100</v>
      </c>
      <c r="F56" s="54">
        <v>100</v>
      </c>
      <c r="G56" s="54">
        <v>100</v>
      </c>
    </row>
    <row r="57" spans="1:7" ht="15" customHeight="1">
      <c r="A57" s="42"/>
      <c r="B57" s="137" t="s">
        <v>252</v>
      </c>
      <c r="C57" s="51" t="s">
        <v>253</v>
      </c>
      <c r="D57" s="53">
        <v>0</v>
      </c>
      <c r="E57" s="54">
        <v>1</v>
      </c>
      <c r="F57" s="54">
        <v>1</v>
      </c>
      <c r="G57" s="54">
        <v>1</v>
      </c>
    </row>
    <row r="58" spans="1:7" ht="15" customHeight="1">
      <c r="A58" s="42"/>
      <c r="B58" s="137" t="s">
        <v>236</v>
      </c>
      <c r="C58" s="51" t="s">
        <v>211</v>
      </c>
      <c r="D58" s="53">
        <v>0</v>
      </c>
      <c r="E58" s="54">
        <v>1</v>
      </c>
      <c r="F58" s="54">
        <v>1</v>
      </c>
      <c r="G58" s="54">
        <v>1</v>
      </c>
    </row>
    <row r="59" spans="1:7" ht="15" customHeight="1">
      <c r="A59" s="42"/>
      <c r="B59" s="137" t="s">
        <v>254</v>
      </c>
      <c r="C59" s="51" t="s">
        <v>235</v>
      </c>
      <c r="D59" s="53">
        <v>0</v>
      </c>
      <c r="E59" s="54">
        <v>1</v>
      </c>
      <c r="F59" s="54">
        <v>1</v>
      </c>
      <c r="G59" s="54">
        <v>1</v>
      </c>
    </row>
    <row r="60" spans="1:7" ht="15" customHeight="1">
      <c r="A60" s="42" t="s">
        <v>5</v>
      </c>
      <c r="B60" s="50">
        <v>0.45</v>
      </c>
      <c r="C60" s="51" t="s">
        <v>142</v>
      </c>
      <c r="D60" s="68">
        <f t="shared" ref="D60:F60" si="1">SUM(D50:D59)</f>
        <v>32248</v>
      </c>
      <c r="E60" s="68">
        <f t="shared" si="1"/>
        <v>35299</v>
      </c>
      <c r="F60" s="68">
        <f t="shared" si="1"/>
        <v>35299</v>
      </c>
      <c r="G60" s="68">
        <v>27826</v>
      </c>
    </row>
    <row r="61" spans="1:7" ht="14.45" customHeight="1">
      <c r="A61" s="42"/>
      <c r="B61" s="50"/>
      <c r="C61" s="51"/>
      <c r="D61" s="40"/>
      <c r="E61" s="40"/>
      <c r="F61" s="40"/>
      <c r="G61" s="40"/>
    </row>
    <row r="62" spans="1:7" ht="15" customHeight="1">
      <c r="A62" s="42"/>
      <c r="B62" s="50">
        <v>0.46</v>
      </c>
      <c r="C62" s="51" t="s">
        <v>143</v>
      </c>
      <c r="D62" s="69"/>
      <c r="E62" s="69"/>
      <c r="F62" s="69"/>
      <c r="G62" s="11"/>
    </row>
    <row r="63" spans="1:7" ht="15" customHeight="1">
      <c r="A63" s="42"/>
      <c r="B63" s="137" t="s">
        <v>16</v>
      </c>
      <c r="C63" s="51" t="s">
        <v>11</v>
      </c>
      <c r="D63" s="82">
        <f>31075-1</f>
        <v>31074</v>
      </c>
      <c r="E63" s="82">
        <v>34484</v>
      </c>
      <c r="F63" s="82">
        <v>34484</v>
      </c>
      <c r="G63" s="58">
        <v>14502</v>
      </c>
    </row>
    <row r="64" spans="1:7" ht="15" customHeight="1">
      <c r="B64" s="138" t="s">
        <v>116</v>
      </c>
      <c r="C64" s="51" t="s">
        <v>114</v>
      </c>
      <c r="D64" s="82">
        <f>8553-1</f>
        <v>8552</v>
      </c>
      <c r="E64" s="82">
        <v>9072</v>
      </c>
      <c r="F64" s="82">
        <f>9072+517</f>
        <v>9589</v>
      </c>
      <c r="G64" s="58">
        <v>6963</v>
      </c>
    </row>
    <row r="65" spans="1:7" ht="15" customHeight="1">
      <c r="B65" s="138" t="s">
        <v>172</v>
      </c>
      <c r="C65" s="152" t="s">
        <v>163</v>
      </c>
      <c r="D65" s="53">
        <v>0</v>
      </c>
      <c r="E65" s="54">
        <v>1</v>
      </c>
      <c r="F65" s="54">
        <v>1</v>
      </c>
      <c r="G65" s="54">
        <v>725</v>
      </c>
    </row>
    <row r="66" spans="1:7" ht="15" customHeight="1">
      <c r="B66" s="138" t="s">
        <v>173</v>
      </c>
      <c r="C66" s="152" t="s">
        <v>164</v>
      </c>
      <c r="D66" s="53">
        <v>0</v>
      </c>
      <c r="E66" s="54">
        <v>1</v>
      </c>
      <c r="F66" s="54">
        <v>1</v>
      </c>
      <c r="G66" s="54">
        <v>11717</v>
      </c>
    </row>
    <row r="67" spans="1:7" ht="15" customHeight="1">
      <c r="B67" s="138" t="s">
        <v>17</v>
      </c>
      <c r="C67" s="152" t="s">
        <v>167</v>
      </c>
      <c r="D67" s="82">
        <v>99</v>
      </c>
      <c r="E67" s="82">
        <v>99</v>
      </c>
      <c r="F67" s="82">
        <v>99</v>
      </c>
      <c r="G67" s="58">
        <v>99</v>
      </c>
    </row>
    <row r="68" spans="1:7" ht="15" customHeight="1">
      <c r="B68" s="138" t="s">
        <v>18</v>
      </c>
      <c r="C68" s="47" t="s">
        <v>14</v>
      </c>
      <c r="D68" s="82">
        <v>498</v>
      </c>
      <c r="E68" s="82">
        <v>498</v>
      </c>
      <c r="F68" s="82">
        <v>498</v>
      </c>
      <c r="G68" s="58">
        <v>498</v>
      </c>
    </row>
    <row r="69" spans="1:7" ht="15" customHeight="1">
      <c r="B69" s="138" t="s">
        <v>19</v>
      </c>
      <c r="C69" s="47" t="s">
        <v>216</v>
      </c>
      <c r="D69" s="82">
        <v>399</v>
      </c>
      <c r="E69" s="82">
        <v>300</v>
      </c>
      <c r="F69" s="82">
        <v>300</v>
      </c>
      <c r="G69" s="58">
        <v>300</v>
      </c>
    </row>
    <row r="70" spans="1:7" ht="15" customHeight="1">
      <c r="A70" s="42"/>
      <c r="B70" s="137" t="s">
        <v>237</v>
      </c>
      <c r="C70" s="47" t="s">
        <v>211</v>
      </c>
      <c r="D70" s="53">
        <v>0</v>
      </c>
      <c r="E70" s="54">
        <v>1</v>
      </c>
      <c r="F70" s="54">
        <v>1</v>
      </c>
      <c r="G70" s="54">
        <v>1</v>
      </c>
    </row>
    <row r="71" spans="1:7" ht="15" customHeight="1">
      <c r="A71" s="42" t="s">
        <v>5</v>
      </c>
      <c r="B71" s="50">
        <v>0.46</v>
      </c>
      <c r="C71" s="51" t="s">
        <v>143</v>
      </c>
      <c r="D71" s="68">
        <f t="shared" ref="D71:F71" si="2">SUM(D63:D70)</f>
        <v>40622</v>
      </c>
      <c r="E71" s="68">
        <f t="shared" si="2"/>
        <v>44456</v>
      </c>
      <c r="F71" s="68">
        <f t="shared" si="2"/>
        <v>44973</v>
      </c>
      <c r="G71" s="68">
        <v>34805</v>
      </c>
    </row>
    <row r="72" spans="1:7" ht="14.85" customHeight="1">
      <c r="A72" s="42"/>
      <c r="B72" s="50"/>
      <c r="C72" s="51"/>
      <c r="D72" s="40"/>
      <c r="E72" s="40"/>
      <c r="F72" s="40"/>
      <c r="G72" s="40"/>
    </row>
    <row r="73" spans="1:7" ht="15" customHeight="1">
      <c r="A73" s="42"/>
      <c r="B73" s="50">
        <v>0.47</v>
      </c>
      <c r="C73" s="51" t="s">
        <v>144</v>
      </c>
      <c r="D73" s="40"/>
      <c r="E73" s="40"/>
      <c r="F73" s="40"/>
      <c r="G73" s="40"/>
    </row>
    <row r="74" spans="1:7" ht="15" customHeight="1">
      <c r="B74" s="138" t="s">
        <v>47</v>
      </c>
      <c r="C74" s="51" t="s">
        <v>11</v>
      </c>
      <c r="D74" s="54">
        <v>7470</v>
      </c>
      <c r="E74" s="54">
        <v>7150</v>
      </c>
      <c r="F74" s="54">
        <v>7150</v>
      </c>
      <c r="G74" s="54">
        <v>3091</v>
      </c>
    </row>
    <row r="75" spans="1:7" ht="15" customHeight="1">
      <c r="B75" s="138" t="s">
        <v>117</v>
      </c>
      <c r="C75" s="51" t="s">
        <v>114</v>
      </c>
      <c r="D75" s="54">
        <v>1744</v>
      </c>
      <c r="E75" s="54">
        <v>2056</v>
      </c>
      <c r="F75" s="54">
        <v>2056</v>
      </c>
      <c r="G75" s="54">
        <v>1817</v>
      </c>
    </row>
    <row r="76" spans="1:7" ht="15" customHeight="1">
      <c r="B76" s="138" t="s">
        <v>174</v>
      </c>
      <c r="C76" s="152" t="s">
        <v>163</v>
      </c>
      <c r="D76" s="53">
        <v>0</v>
      </c>
      <c r="E76" s="54">
        <v>1</v>
      </c>
      <c r="F76" s="54">
        <v>1</v>
      </c>
      <c r="G76" s="54">
        <v>155</v>
      </c>
    </row>
    <row r="77" spans="1:7" ht="15" customHeight="1">
      <c r="B77" s="138" t="s">
        <v>175</v>
      </c>
      <c r="C77" s="152" t="s">
        <v>164</v>
      </c>
      <c r="D77" s="53">
        <v>0</v>
      </c>
      <c r="E77" s="54">
        <v>1</v>
      </c>
      <c r="F77" s="54">
        <v>1</v>
      </c>
      <c r="G77" s="54">
        <v>2499</v>
      </c>
    </row>
    <row r="78" spans="1:7" ht="14.25" customHeight="1">
      <c r="B78" s="138" t="s">
        <v>48</v>
      </c>
      <c r="C78" s="152" t="s">
        <v>167</v>
      </c>
      <c r="D78" s="54">
        <v>80</v>
      </c>
      <c r="E78" s="54">
        <v>80</v>
      </c>
      <c r="F78" s="54">
        <v>80</v>
      </c>
      <c r="G78" s="54">
        <v>80</v>
      </c>
    </row>
    <row r="79" spans="1:7" ht="15" customHeight="1">
      <c r="B79" s="138" t="s">
        <v>49</v>
      </c>
      <c r="C79" s="47" t="s">
        <v>14</v>
      </c>
      <c r="D79" s="54">
        <v>350</v>
      </c>
      <c r="E79" s="54">
        <v>349</v>
      </c>
      <c r="F79" s="54">
        <v>349</v>
      </c>
      <c r="G79" s="54">
        <v>349</v>
      </c>
    </row>
    <row r="80" spans="1:7" ht="15" customHeight="1">
      <c r="A80" s="42"/>
      <c r="B80" s="137" t="s">
        <v>50</v>
      </c>
      <c r="C80" s="47" t="s">
        <v>216</v>
      </c>
      <c r="D80" s="54">
        <v>41</v>
      </c>
      <c r="E80" s="54">
        <v>61</v>
      </c>
      <c r="F80" s="54">
        <v>61</v>
      </c>
      <c r="G80" s="54">
        <v>211</v>
      </c>
    </row>
    <row r="81" spans="1:7" ht="15" customHeight="1">
      <c r="A81" s="42"/>
      <c r="B81" s="137" t="s">
        <v>238</v>
      </c>
      <c r="C81" s="47" t="s">
        <v>211</v>
      </c>
      <c r="D81" s="53">
        <v>0</v>
      </c>
      <c r="E81" s="54">
        <v>1</v>
      </c>
      <c r="F81" s="54">
        <v>1</v>
      </c>
      <c r="G81" s="54">
        <v>1</v>
      </c>
    </row>
    <row r="82" spans="1:7" ht="15" customHeight="1">
      <c r="A82" s="42" t="s">
        <v>5</v>
      </c>
      <c r="B82" s="50">
        <v>0.47</v>
      </c>
      <c r="C82" s="51" t="s">
        <v>144</v>
      </c>
      <c r="D82" s="68">
        <f t="shared" ref="D82:F82" si="3">SUM(D74:D81)</f>
        <v>9685</v>
      </c>
      <c r="E82" s="68">
        <f t="shared" si="3"/>
        <v>9699</v>
      </c>
      <c r="F82" s="68">
        <f t="shared" si="3"/>
        <v>9699</v>
      </c>
      <c r="G82" s="68">
        <v>8203</v>
      </c>
    </row>
    <row r="83" spans="1:7" ht="14.85" customHeight="1">
      <c r="A83" s="42"/>
      <c r="B83" s="50"/>
      <c r="C83" s="51"/>
      <c r="D83" s="40"/>
      <c r="E83" s="40"/>
      <c r="F83" s="40"/>
      <c r="G83" s="40"/>
    </row>
    <row r="84" spans="1:7" ht="15" customHeight="1">
      <c r="A84" s="42"/>
      <c r="B84" s="50">
        <v>0.48</v>
      </c>
      <c r="C84" s="51" t="s">
        <v>145</v>
      </c>
      <c r="D84" s="52"/>
      <c r="E84" s="52"/>
      <c r="F84" s="52"/>
      <c r="G84" s="40"/>
    </row>
    <row r="85" spans="1:7" ht="15" customHeight="1">
      <c r="A85" s="42"/>
      <c r="B85" s="137" t="s">
        <v>20</v>
      </c>
      <c r="C85" s="51" t="s">
        <v>11</v>
      </c>
      <c r="D85" s="81">
        <f>33386-1</f>
        <v>33385</v>
      </c>
      <c r="E85" s="81">
        <v>35018</v>
      </c>
      <c r="F85" s="81">
        <v>35018</v>
      </c>
      <c r="G85" s="54">
        <v>20190</v>
      </c>
    </row>
    <row r="86" spans="1:7" ht="14.25" customHeight="1">
      <c r="A86" s="42"/>
      <c r="B86" s="137" t="s">
        <v>118</v>
      </c>
      <c r="C86" s="51" t="s">
        <v>114</v>
      </c>
      <c r="D86" s="81">
        <v>3421</v>
      </c>
      <c r="E86" s="81">
        <v>3410</v>
      </c>
      <c r="F86" s="81">
        <f>3410+553</f>
        <v>3963</v>
      </c>
      <c r="G86" s="54">
        <v>4406</v>
      </c>
    </row>
    <row r="87" spans="1:7" s="101" customFormat="1" ht="15" customHeight="1">
      <c r="A87" s="42"/>
      <c r="B87" s="137" t="s">
        <v>176</v>
      </c>
      <c r="C87" s="152" t="s">
        <v>163</v>
      </c>
      <c r="D87" s="53">
        <v>0</v>
      </c>
      <c r="E87" s="54">
        <v>1</v>
      </c>
      <c r="F87" s="54">
        <v>1</v>
      </c>
      <c r="G87" s="54">
        <v>1009</v>
      </c>
    </row>
    <row r="88" spans="1:7" ht="15" customHeight="1">
      <c r="B88" s="138" t="s">
        <v>177</v>
      </c>
      <c r="C88" s="152" t="s">
        <v>164</v>
      </c>
      <c r="D88" s="53">
        <v>0</v>
      </c>
      <c r="E88" s="54">
        <v>1</v>
      </c>
      <c r="F88" s="54">
        <v>1</v>
      </c>
      <c r="G88" s="54">
        <v>16304</v>
      </c>
    </row>
    <row r="89" spans="1:7" ht="15" customHeight="1">
      <c r="A89" s="67"/>
      <c r="B89" s="188" t="s">
        <v>21</v>
      </c>
      <c r="C89" s="189" t="s">
        <v>167</v>
      </c>
      <c r="D89" s="88">
        <v>100</v>
      </c>
      <c r="E89" s="88">
        <v>100</v>
      </c>
      <c r="F89" s="88">
        <v>100</v>
      </c>
      <c r="G89" s="66">
        <v>100</v>
      </c>
    </row>
    <row r="90" spans="1:7" s="101" customFormat="1" ht="15" customHeight="1">
      <c r="A90" s="42"/>
      <c r="B90" s="137" t="s">
        <v>22</v>
      </c>
      <c r="C90" s="51" t="s">
        <v>14</v>
      </c>
      <c r="D90" s="81">
        <v>480</v>
      </c>
      <c r="E90" s="81">
        <v>479</v>
      </c>
      <c r="F90" s="81">
        <v>479</v>
      </c>
      <c r="G90" s="54">
        <v>479</v>
      </c>
    </row>
    <row r="91" spans="1:7" ht="15" customHeight="1">
      <c r="A91" s="42"/>
      <c r="B91" s="137" t="s">
        <v>23</v>
      </c>
      <c r="C91" s="47" t="s">
        <v>216</v>
      </c>
      <c r="D91" s="82">
        <v>667</v>
      </c>
      <c r="E91" s="82">
        <v>705</v>
      </c>
      <c r="F91" s="82">
        <v>705</v>
      </c>
      <c r="G91" s="58">
        <v>705</v>
      </c>
    </row>
    <row r="92" spans="1:7" ht="15" customHeight="1">
      <c r="A92" s="42"/>
      <c r="B92" s="137" t="s">
        <v>239</v>
      </c>
      <c r="C92" s="47" t="s">
        <v>211</v>
      </c>
      <c r="D92" s="53">
        <v>0</v>
      </c>
      <c r="E92" s="54">
        <v>1</v>
      </c>
      <c r="F92" s="54">
        <v>1</v>
      </c>
      <c r="G92" s="54">
        <v>1</v>
      </c>
    </row>
    <row r="93" spans="1:7" ht="15" customHeight="1">
      <c r="A93" s="42" t="s">
        <v>5</v>
      </c>
      <c r="B93" s="50">
        <v>0.48</v>
      </c>
      <c r="C93" s="51" t="s">
        <v>145</v>
      </c>
      <c r="D93" s="68">
        <f t="shared" ref="D93:F93" si="4">SUM(D85:D92)</f>
        <v>38053</v>
      </c>
      <c r="E93" s="68">
        <f t="shared" si="4"/>
        <v>39715</v>
      </c>
      <c r="F93" s="68">
        <f t="shared" si="4"/>
        <v>40268</v>
      </c>
      <c r="G93" s="68">
        <v>43194</v>
      </c>
    </row>
    <row r="94" spans="1:7" ht="14.85" customHeight="1">
      <c r="B94" s="50"/>
      <c r="C94" s="51"/>
      <c r="D94" s="40"/>
      <c r="E94" s="40"/>
      <c r="F94" s="40"/>
      <c r="G94" s="40"/>
    </row>
    <row r="95" spans="1:7" ht="14.85" customHeight="1">
      <c r="A95" s="42"/>
      <c r="B95" s="50">
        <v>0.49</v>
      </c>
      <c r="C95" s="51" t="s">
        <v>146</v>
      </c>
      <c r="D95" s="40"/>
      <c r="E95" s="40"/>
      <c r="F95" s="40"/>
      <c r="G95" s="40"/>
    </row>
    <row r="96" spans="1:7" ht="14.85" customHeight="1">
      <c r="A96" s="42"/>
      <c r="B96" s="137" t="s">
        <v>147</v>
      </c>
      <c r="C96" s="51" t="s">
        <v>11</v>
      </c>
      <c r="D96" s="53">
        <v>0</v>
      </c>
      <c r="E96" s="54">
        <v>1</v>
      </c>
      <c r="F96" s="54">
        <v>1</v>
      </c>
      <c r="G96" s="54">
        <v>6327</v>
      </c>
    </row>
    <row r="97" spans="1:7" ht="14.85" customHeight="1">
      <c r="A97" s="42"/>
      <c r="B97" s="137" t="s">
        <v>148</v>
      </c>
      <c r="C97" s="51" t="s">
        <v>114</v>
      </c>
      <c r="D97" s="53">
        <v>0</v>
      </c>
      <c r="E97" s="54">
        <v>1</v>
      </c>
      <c r="F97" s="54">
        <v>1</v>
      </c>
      <c r="G97" s="54">
        <v>1899</v>
      </c>
    </row>
    <row r="98" spans="1:7" ht="15" customHeight="1">
      <c r="B98" s="138" t="s">
        <v>178</v>
      </c>
      <c r="C98" s="152" t="s">
        <v>163</v>
      </c>
      <c r="D98" s="53">
        <v>0</v>
      </c>
      <c r="E98" s="54">
        <v>1</v>
      </c>
      <c r="F98" s="54">
        <v>1</v>
      </c>
      <c r="G98" s="54">
        <v>316</v>
      </c>
    </row>
    <row r="99" spans="1:7" ht="15" customHeight="1">
      <c r="B99" s="138" t="s">
        <v>179</v>
      </c>
      <c r="C99" s="152" t="s">
        <v>164</v>
      </c>
      <c r="D99" s="53">
        <v>0</v>
      </c>
      <c r="E99" s="54">
        <v>1</v>
      </c>
      <c r="F99" s="54">
        <v>1</v>
      </c>
      <c r="G99" s="54">
        <v>5070</v>
      </c>
    </row>
    <row r="100" spans="1:7" ht="14.85" customHeight="1">
      <c r="A100" s="42"/>
      <c r="B100" s="137" t="s">
        <v>149</v>
      </c>
      <c r="C100" s="152" t="s">
        <v>167</v>
      </c>
      <c r="D100" s="53">
        <v>0</v>
      </c>
      <c r="E100" s="54">
        <v>1</v>
      </c>
      <c r="F100" s="54">
        <v>1</v>
      </c>
      <c r="G100" s="54">
        <v>1</v>
      </c>
    </row>
    <row r="101" spans="1:7" ht="14.85" customHeight="1">
      <c r="A101" s="42"/>
      <c r="B101" s="137" t="s">
        <v>150</v>
      </c>
      <c r="C101" s="51" t="s">
        <v>14</v>
      </c>
      <c r="D101" s="53">
        <v>0</v>
      </c>
      <c r="E101" s="54">
        <v>1</v>
      </c>
      <c r="F101" s="54">
        <f>1+100</f>
        <v>101</v>
      </c>
      <c r="G101" s="54">
        <v>1</v>
      </c>
    </row>
    <row r="102" spans="1:7" ht="14.85" customHeight="1">
      <c r="A102" s="42"/>
      <c r="B102" s="137" t="s">
        <v>151</v>
      </c>
      <c r="C102" s="47" t="s">
        <v>216</v>
      </c>
      <c r="D102" s="53">
        <v>0</v>
      </c>
      <c r="E102" s="54">
        <v>100</v>
      </c>
      <c r="F102" s="54">
        <v>100</v>
      </c>
      <c r="G102" s="54">
        <v>100</v>
      </c>
    </row>
    <row r="103" spans="1:7" ht="15" customHeight="1">
      <c r="A103" s="42"/>
      <c r="B103" s="137" t="s">
        <v>240</v>
      </c>
      <c r="C103" s="47" t="s">
        <v>211</v>
      </c>
      <c r="D103" s="53">
        <v>0</v>
      </c>
      <c r="E103" s="54">
        <v>1</v>
      </c>
      <c r="F103" s="54">
        <v>1</v>
      </c>
      <c r="G103" s="54">
        <v>1</v>
      </c>
    </row>
    <row r="104" spans="1:7" ht="14.85" customHeight="1">
      <c r="A104" s="42" t="s">
        <v>5</v>
      </c>
      <c r="B104" s="50">
        <v>0.49</v>
      </c>
      <c r="C104" s="51" t="s">
        <v>146</v>
      </c>
      <c r="D104" s="65">
        <f t="shared" ref="D104:F104" si="5">SUM(D96:D103)</f>
        <v>0</v>
      </c>
      <c r="E104" s="68">
        <f t="shared" si="5"/>
        <v>107</v>
      </c>
      <c r="F104" s="68">
        <f t="shared" si="5"/>
        <v>207</v>
      </c>
      <c r="G104" s="68">
        <v>13715</v>
      </c>
    </row>
    <row r="105" spans="1:7" ht="14.85" customHeight="1">
      <c r="B105" s="50"/>
      <c r="C105" s="51"/>
      <c r="D105" s="40"/>
      <c r="E105" s="40"/>
      <c r="F105" s="40"/>
      <c r="G105" s="40"/>
    </row>
    <row r="106" spans="1:7" ht="14.85" customHeight="1">
      <c r="A106" s="42"/>
      <c r="B106" s="50">
        <v>0.5</v>
      </c>
      <c r="C106" s="51" t="s">
        <v>157</v>
      </c>
      <c r="D106" s="40"/>
      <c r="E106" s="40"/>
      <c r="F106" s="40"/>
      <c r="G106" s="40"/>
    </row>
    <row r="107" spans="1:7" ht="14.85" customHeight="1">
      <c r="A107" s="42"/>
      <c r="B107" s="137" t="s">
        <v>152</v>
      </c>
      <c r="C107" s="51" t="s">
        <v>11</v>
      </c>
      <c r="D107" s="53">
        <v>0</v>
      </c>
      <c r="E107" s="54">
        <v>1</v>
      </c>
      <c r="F107" s="54">
        <v>1</v>
      </c>
      <c r="G107" s="54">
        <v>6862</v>
      </c>
    </row>
    <row r="108" spans="1:7" ht="14.85" customHeight="1">
      <c r="A108" s="42"/>
      <c r="B108" s="137" t="s">
        <v>153</v>
      </c>
      <c r="C108" s="51" t="s">
        <v>114</v>
      </c>
      <c r="D108" s="53">
        <v>0</v>
      </c>
      <c r="E108" s="54">
        <v>1</v>
      </c>
      <c r="F108" s="54">
        <v>1</v>
      </c>
      <c r="G108" s="54">
        <v>3476</v>
      </c>
    </row>
    <row r="109" spans="1:7" ht="15" customHeight="1">
      <c r="B109" s="138" t="s">
        <v>180</v>
      </c>
      <c r="C109" s="152" t="s">
        <v>163</v>
      </c>
      <c r="D109" s="53">
        <v>0</v>
      </c>
      <c r="E109" s="54">
        <v>1</v>
      </c>
      <c r="F109" s="54">
        <v>1</v>
      </c>
      <c r="G109" s="54">
        <v>343</v>
      </c>
    </row>
    <row r="110" spans="1:7" ht="15" customHeight="1">
      <c r="B110" s="138" t="s">
        <v>181</v>
      </c>
      <c r="C110" s="152" t="s">
        <v>164</v>
      </c>
      <c r="D110" s="53">
        <v>0</v>
      </c>
      <c r="E110" s="54">
        <v>1</v>
      </c>
      <c r="F110" s="54">
        <v>1</v>
      </c>
      <c r="G110" s="54">
        <v>5490</v>
      </c>
    </row>
    <row r="111" spans="1:7" ht="14.85" customHeight="1">
      <c r="A111" s="42"/>
      <c r="B111" s="137" t="s">
        <v>154</v>
      </c>
      <c r="C111" s="152" t="s">
        <v>167</v>
      </c>
      <c r="D111" s="53">
        <v>0</v>
      </c>
      <c r="E111" s="54">
        <v>1</v>
      </c>
      <c r="F111" s="54">
        <v>1</v>
      </c>
      <c r="G111" s="54">
        <v>1</v>
      </c>
    </row>
    <row r="112" spans="1:7" ht="14.85" customHeight="1">
      <c r="A112" s="42"/>
      <c r="B112" s="137" t="s">
        <v>155</v>
      </c>
      <c r="C112" s="51" t="s">
        <v>14</v>
      </c>
      <c r="D112" s="53">
        <v>0</v>
      </c>
      <c r="E112" s="54">
        <v>1</v>
      </c>
      <c r="F112" s="54">
        <f>1+100</f>
        <v>101</v>
      </c>
      <c r="G112" s="54">
        <v>1</v>
      </c>
    </row>
    <row r="113" spans="1:7" ht="14.85" customHeight="1">
      <c r="A113" s="42"/>
      <c r="B113" s="137" t="s">
        <v>156</v>
      </c>
      <c r="C113" s="47" t="s">
        <v>216</v>
      </c>
      <c r="D113" s="53">
        <v>0</v>
      </c>
      <c r="E113" s="54">
        <v>300</v>
      </c>
      <c r="F113" s="54">
        <v>300</v>
      </c>
      <c r="G113" s="54">
        <v>300</v>
      </c>
    </row>
    <row r="114" spans="1:7" ht="15" customHeight="1">
      <c r="A114" s="42"/>
      <c r="B114" s="137" t="s">
        <v>241</v>
      </c>
      <c r="C114" s="47" t="s">
        <v>211</v>
      </c>
      <c r="D114" s="72">
        <v>0</v>
      </c>
      <c r="E114" s="66">
        <v>1</v>
      </c>
      <c r="F114" s="66">
        <v>1</v>
      </c>
      <c r="G114" s="66">
        <v>1</v>
      </c>
    </row>
    <row r="115" spans="1:7" ht="14.85" customHeight="1">
      <c r="A115" s="42" t="s">
        <v>5</v>
      </c>
      <c r="B115" s="50">
        <v>0.5</v>
      </c>
      <c r="C115" s="51" t="s">
        <v>157</v>
      </c>
      <c r="D115" s="72">
        <f t="shared" ref="D115:F115" si="6">SUM(D107:D114)</f>
        <v>0</v>
      </c>
      <c r="E115" s="66">
        <f t="shared" si="6"/>
        <v>307</v>
      </c>
      <c r="F115" s="66">
        <f t="shared" si="6"/>
        <v>407</v>
      </c>
      <c r="G115" s="66">
        <v>16474</v>
      </c>
    </row>
    <row r="116" spans="1:7" ht="14.85" customHeight="1">
      <c r="B116" s="50"/>
      <c r="C116" s="51"/>
      <c r="D116" s="40"/>
      <c r="E116" s="40"/>
      <c r="F116" s="40"/>
      <c r="G116" s="40"/>
    </row>
    <row r="117" spans="1:7" ht="15" customHeight="1">
      <c r="A117" s="42"/>
      <c r="B117" s="50">
        <v>0.6</v>
      </c>
      <c r="C117" s="51" t="s">
        <v>24</v>
      </c>
      <c r="D117" s="52"/>
      <c r="E117" s="52"/>
      <c r="F117" s="52"/>
      <c r="G117" s="40"/>
    </row>
    <row r="118" spans="1:7" ht="15" customHeight="1">
      <c r="A118" s="42"/>
      <c r="B118" s="137" t="s">
        <v>25</v>
      </c>
      <c r="C118" s="51" t="s">
        <v>11</v>
      </c>
      <c r="D118" s="81">
        <v>9096</v>
      </c>
      <c r="E118" s="81">
        <v>10134</v>
      </c>
      <c r="F118" s="81">
        <v>10134</v>
      </c>
      <c r="G118" s="54">
        <v>5038</v>
      </c>
    </row>
    <row r="119" spans="1:7" ht="15" customHeight="1">
      <c r="B119" s="138" t="s">
        <v>182</v>
      </c>
      <c r="C119" s="152" t="s">
        <v>163</v>
      </c>
      <c r="D119" s="53">
        <v>0</v>
      </c>
      <c r="E119" s="54">
        <v>1</v>
      </c>
      <c r="F119" s="54">
        <v>1</v>
      </c>
      <c r="G119" s="54">
        <v>252</v>
      </c>
    </row>
    <row r="120" spans="1:7" ht="15" customHeight="1">
      <c r="B120" s="138" t="s">
        <v>183</v>
      </c>
      <c r="C120" s="152" t="s">
        <v>164</v>
      </c>
      <c r="D120" s="53">
        <v>0</v>
      </c>
      <c r="E120" s="54">
        <v>1</v>
      </c>
      <c r="F120" s="54">
        <v>1</v>
      </c>
      <c r="G120" s="54">
        <v>4118</v>
      </c>
    </row>
    <row r="121" spans="1:7" ht="15" customHeight="1">
      <c r="A121" s="42"/>
      <c r="B121" s="137" t="s">
        <v>26</v>
      </c>
      <c r="C121" s="152" t="s">
        <v>167</v>
      </c>
      <c r="D121" s="81">
        <v>124</v>
      </c>
      <c r="E121" s="81">
        <v>124</v>
      </c>
      <c r="F121" s="81">
        <v>124</v>
      </c>
      <c r="G121" s="54">
        <v>124</v>
      </c>
    </row>
    <row r="122" spans="1:7" ht="15" customHeight="1">
      <c r="A122" s="42"/>
      <c r="B122" s="137" t="s">
        <v>27</v>
      </c>
      <c r="C122" s="51" t="s">
        <v>14</v>
      </c>
      <c r="D122" s="81">
        <v>413</v>
      </c>
      <c r="E122" s="81">
        <v>412</v>
      </c>
      <c r="F122" s="81">
        <v>412</v>
      </c>
      <c r="G122" s="54">
        <v>412</v>
      </c>
    </row>
    <row r="123" spans="1:7" ht="15" customHeight="1">
      <c r="A123" s="42"/>
      <c r="B123" s="137" t="s">
        <v>242</v>
      </c>
      <c r="C123" s="51" t="s">
        <v>211</v>
      </c>
      <c r="D123" s="53">
        <v>0</v>
      </c>
      <c r="E123" s="54">
        <v>1</v>
      </c>
      <c r="F123" s="54">
        <v>1</v>
      </c>
      <c r="G123" s="54">
        <v>1</v>
      </c>
    </row>
    <row r="124" spans="1:7" ht="15" customHeight="1">
      <c r="A124" s="42" t="s">
        <v>5</v>
      </c>
      <c r="B124" s="50">
        <v>0.6</v>
      </c>
      <c r="C124" s="51" t="s">
        <v>24</v>
      </c>
      <c r="D124" s="70">
        <f t="shared" ref="D124:F124" si="7">SUM(D118:D123)</f>
        <v>9633</v>
      </c>
      <c r="E124" s="70">
        <f t="shared" si="7"/>
        <v>10673</v>
      </c>
      <c r="F124" s="70">
        <f t="shared" si="7"/>
        <v>10673</v>
      </c>
      <c r="G124" s="70">
        <v>9945</v>
      </c>
    </row>
    <row r="125" spans="1:7" ht="15" customHeight="1">
      <c r="A125" s="42"/>
      <c r="B125" s="50"/>
      <c r="C125" s="51"/>
      <c r="D125" s="70"/>
      <c r="E125" s="70"/>
      <c r="F125" s="70"/>
      <c r="G125" s="70"/>
    </row>
    <row r="126" spans="1:7" ht="15" customHeight="1">
      <c r="A126" s="167"/>
      <c r="B126" s="50">
        <v>0.61</v>
      </c>
      <c r="C126" s="51" t="s">
        <v>269</v>
      </c>
      <c r="D126" s="2"/>
      <c r="E126" s="169"/>
      <c r="F126" s="170"/>
      <c r="G126" s="4"/>
    </row>
    <row r="127" spans="1:7" ht="15" customHeight="1">
      <c r="A127" s="167"/>
      <c r="B127" s="50" t="s">
        <v>270</v>
      </c>
      <c r="C127" s="51" t="s">
        <v>169</v>
      </c>
      <c r="D127" s="59">
        <v>0</v>
      </c>
      <c r="E127" s="59">
        <v>0</v>
      </c>
      <c r="F127" s="169">
        <v>8200</v>
      </c>
      <c r="G127" s="169">
        <v>8000</v>
      </c>
    </row>
    <row r="128" spans="1:7" ht="15" customHeight="1">
      <c r="A128" s="167" t="s">
        <v>5</v>
      </c>
      <c r="B128" s="50">
        <v>0.61</v>
      </c>
      <c r="C128" s="51" t="s">
        <v>269</v>
      </c>
      <c r="D128" s="84">
        <f>D127</f>
        <v>0</v>
      </c>
      <c r="E128" s="84">
        <f t="shared" ref="E128:F128" si="8">E127</f>
        <v>0</v>
      </c>
      <c r="F128" s="172">
        <f t="shared" si="8"/>
        <v>8200</v>
      </c>
      <c r="G128" s="173">
        <v>8000</v>
      </c>
    </row>
    <row r="129" spans="1:7" ht="15" customHeight="1">
      <c r="A129" s="167"/>
      <c r="B129" s="50"/>
      <c r="C129" s="51"/>
      <c r="D129" s="2"/>
      <c r="F129" s="169"/>
      <c r="G129" s="174"/>
    </row>
    <row r="130" spans="1:7" ht="15" customHeight="1">
      <c r="A130" s="167"/>
      <c r="B130" s="50">
        <v>0.62</v>
      </c>
      <c r="C130" s="51" t="s">
        <v>271</v>
      </c>
      <c r="D130" s="2"/>
      <c r="F130" s="170"/>
      <c r="G130" s="3"/>
    </row>
    <row r="131" spans="1:7" ht="15" customHeight="1">
      <c r="A131" s="167"/>
      <c r="B131" s="50" t="s">
        <v>272</v>
      </c>
      <c r="C131" s="51" t="s">
        <v>169</v>
      </c>
      <c r="D131" s="59">
        <v>0</v>
      </c>
      <c r="E131" s="59">
        <v>0</v>
      </c>
      <c r="F131" s="169">
        <v>908</v>
      </c>
      <c r="G131" s="54">
        <v>1000</v>
      </c>
    </row>
    <row r="132" spans="1:7" ht="15" customHeight="1">
      <c r="A132" s="190" t="s">
        <v>5</v>
      </c>
      <c r="B132" s="191">
        <v>0.62</v>
      </c>
      <c r="C132" s="192" t="s">
        <v>271</v>
      </c>
      <c r="D132" s="84">
        <f>D131</f>
        <v>0</v>
      </c>
      <c r="E132" s="84">
        <f t="shared" ref="E132" si="9">E131</f>
        <v>0</v>
      </c>
      <c r="F132" s="172">
        <f t="shared" ref="F132" si="10">F131</f>
        <v>908</v>
      </c>
      <c r="G132" s="85">
        <v>1000</v>
      </c>
    </row>
    <row r="133" spans="1:7" ht="15" customHeight="1">
      <c r="A133" s="167"/>
      <c r="B133" s="50"/>
      <c r="C133" s="51"/>
      <c r="D133" s="168"/>
      <c r="E133" s="168"/>
      <c r="F133" s="168"/>
      <c r="G133" s="168"/>
    </row>
    <row r="134" spans="1:7" ht="15" customHeight="1">
      <c r="A134" s="167"/>
      <c r="B134" s="50">
        <v>0.63</v>
      </c>
      <c r="C134" s="51" t="s">
        <v>274</v>
      </c>
      <c r="D134" s="2"/>
      <c r="E134" s="169"/>
      <c r="F134" s="170"/>
      <c r="G134" s="4"/>
    </row>
    <row r="135" spans="1:7" ht="15" customHeight="1">
      <c r="A135" s="167"/>
      <c r="B135" s="50" t="s">
        <v>275</v>
      </c>
      <c r="C135" s="51" t="s">
        <v>169</v>
      </c>
      <c r="D135" s="59">
        <v>0</v>
      </c>
      <c r="E135" s="59">
        <v>0</v>
      </c>
      <c r="F135" s="53">
        <v>0</v>
      </c>
      <c r="G135" s="169">
        <v>1600</v>
      </c>
    </row>
    <row r="136" spans="1:7" ht="15" customHeight="1">
      <c r="A136" s="167" t="s">
        <v>5</v>
      </c>
      <c r="B136" s="50">
        <v>0.63</v>
      </c>
      <c r="C136" s="51" t="s">
        <v>274</v>
      </c>
      <c r="D136" s="84">
        <f>D135</f>
        <v>0</v>
      </c>
      <c r="E136" s="84">
        <f t="shared" ref="E136:F136" si="11">E135</f>
        <v>0</v>
      </c>
      <c r="F136" s="84">
        <f t="shared" si="11"/>
        <v>0</v>
      </c>
      <c r="G136" s="172">
        <v>1600</v>
      </c>
    </row>
    <row r="137" spans="1:7" ht="15" customHeight="1">
      <c r="A137" s="42" t="s">
        <v>5</v>
      </c>
      <c r="B137" s="74">
        <v>1.0009999999999999</v>
      </c>
      <c r="C137" s="44" t="s">
        <v>8</v>
      </c>
      <c r="D137" s="68">
        <f>D124+D93+D71+D47+D82+D60+D104+D115+D128+D132+D136</f>
        <v>222404</v>
      </c>
      <c r="E137" s="68">
        <f t="shared" ref="E137:F137" si="12">E124+E93+E71+E47+E82+E60+E104+E115+E128+E132+E136</f>
        <v>246254</v>
      </c>
      <c r="F137" s="68">
        <f t="shared" si="12"/>
        <v>256632</v>
      </c>
      <c r="G137" s="68">
        <v>304197</v>
      </c>
    </row>
    <row r="138" spans="1:7">
      <c r="A138" s="42"/>
      <c r="B138" s="136"/>
      <c r="C138" s="44"/>
      <c r="D138" s="40"/>
      <c r="E138" s="40"/>
      <c r="F138" s="40"/>
      <c r="G138" s="40"/>
    </row>
    <row r="139" spans="1:7" ht="15" customHeight="1">
      <c r="A139" s="42"/>
      <c r="B139" s="74">
        <v>1.101</v>
      </c>
      <c r="C139" s="44" t="s">
        <v>33</v>
      </c>
      <c r="D139" s="69"/>
      <c r="E139" s="69"/>
      <c r="F139" s="69"/>
      <c r="G139" s="69"/>
    </row>
    <row r="140" spans="1:7" ht="15" customHeight="1">
      <c r="A140" s="42"/>
      <c r="B140" s="73">
        <v>60</v>
      </c>
      <c r="C140" s="51" t="s">
        <v>28</v>
      </c>
      <c r="D140" s="69"/>
      <c r="E140" s="69"/>
      <c r="F140" s="69"/>
      <c r="G140" s="69"/>
    </row>
    <row r="141" spans="1:7" ht="15" customHeight="1">
      <c r="A141" s="42"/>
      <c r="B141" s="137" t="s">
        <v>30</v>
      </c>
      <c r="C141" s="51" t="s">
        <v>14</v>
      </c>
      <c r="D141" s="81">
        <v>193</v>
      </c>
      <c r="E141" s="81">
        <v>194</v>
      </c>
      <c r="F141" s="81">
        <v>194</v>
      </c>
      <c r="G141" s="54">
        <v>194</v>
      </c>
    </row>
    <row r="142" spans="1:7" ht="15" customHeight="1">
      <c r="A142" s="42"/>
      <c r="B142" s="137" t="s">
        <v>255</v>
      </c>
      <c r="C142" s="51" t="s">
        <v>211</v>
      </c>
      <c r="D142" s="53">
        <v>0</v>
      </c>
      <c r="E142" s="54">
        <v>413</v>
      </c>
      <c r="F142" s="54">
        <v>413</v>
      </c>
      <c r="G142" s="54">
        <v>413</v>
      </c>
    </row>
    <row r="143" spans="1:7" s="101" customFormat="1" ht="15" customHeight="1">
      <c r="A143" s="42"/>
      <c r="B143" s="137" t="s">
        <v>31</v>
      </c>
      <c r="C143" s="51" t="s">
        <v>32</v>
      </c>
      <c r="D143" s="81">
        <v>412</v>
      </c>
      <c r="E143" s="56">
        <v>0</v>
      </c>
      <c r="F143" s="56">
        <v>0</v>
      </c>
      <c r="G143" s="53">
        <v>0</v>
      </c>
    </row>
    <row r="144" spans="1:7" ht="15" customHeight="1">
      <c r="A144" s="42"/>
      <c r="B144" s="137" t="s">
        <v>137</v>
      </c>
      <c r="C144" s="51" t="s">
        <v>95</v>
      </c>
      <c r="D144" s="88">
        <v>7680</v>
      </c>
      <c r="E144" s="87">
        <v>0</v>
      </c>
      <c r="F144" s="87">
        <v>0</v>
      </c>
      <c r="G144" s="72">
        <v>0</v>
      </c>
    </row>
    <row r="145" spans="1:7" ht="15" customHeight="1">
      <c r="A145" s="42" t="s">
        <v>5</v>
      </c>
      <c r="B145" s="73">
        <v>60</v>
      </c>
      <c r="C145" s="51" t="s">
        <v>28</v>
      </c>
      <c r="D145" s="66">
        <f t="shared" ref="D145:F145" si="13">SUM(D141:D144)</f>
        <v>8285</v>
      </c>
      <c r="E145" s="66">
        <f t="shared" si="13"/>
        <v>607</v>
      </c>
      <c r="F145" s="66">
        <f t="shared" si="13"/>
        <v>607</v>
      </c>
      <c r="G145" s="66">
        <v>607</v>
      </c>
    </row>
    <row r="146" spans="1:7" s="101" customFormat="1" ht="15" customHeight="1">
      <c r="A146" s="42" t="s">
        <v>5</v>
      </c>
      <c r="B146" s="74">
        <v>1.101</v>
      </c>
      <c r="C146" s="44" t="s">
        <v>33</v>
      </c>
      <c r="D146" s="66">
        <f t="shared" ref="D146:F146" si="14">D145</f>
        <v>8285</v>
      </c>
      <c r="E146" s="66">
        <f t="shared" si="14"/>
        <v>607</v>
      </c>
      <c r="F146" s="66">
        <f t="shared" si="14"/>
        <v>607</v>
      </c>
      <c r="G146" s="66">
        <v>607</v>
      </c>
    </row>
    <row r="147" spans="1:7" s="101" customFormat="1">
      <c r="A147" s="42"/>
      <c r="B147" s="74"/>
      <c r="C147" s="44"/>
      <c r="D147" s="40"/>
      <c r="E147" s="40"/>
      <c r="F147" s="40"/>
      <c r="G147" s="40"/>
    </row>
    <row r="148" spans="1:7" ht="15" customHeight="1">
      <c r="A148" s="42"/>
      <c r="B148" s="74">
        <v>1.1020000000000001</v>
      </c>
      <c r="C148" s="44" t="s">
        <v>34</v>
      </c>
      <c r="D148" s="40"/>
      <c r="E148" s="40"/>
      <c r="F148" s="40"/>
      <c r="G148" s="40"/>
    </row>
    <row r="149" spans="1:7" ht="15" customHeight="1">
      <c r="A149" s="42"/>
      <c r="B149" s="73">
        <v>62</v>
      </c>
      <c r="C149" s="80" t="s">
        <v>35</v>
      </c>
      <c r="D149" s="40"/>
      <c r="E149" s="40"/>
      <c r="F149" s="40"/>
      <c r="G149" s="40"/>
    </row>
    <row r="150" spans="1:7" ht="15" customHeight="1">
      <c r="B150" s="142" t="s">
        <v>36</v>
      </c>
      <c r="C150" s="47" t="s">
        <v>37</v>
      </c>
      <c r="D150" s="58">
        <v>40600</v>
      </c>
      <c r="E150" s="58">
        <v>26080</v>
      </c>
      <c r="F150" s="58">
        <v>26080</v>
      </c>
      <c r="G150" s="58">
        <v>15208</v>
      </c>
    </row>
    <row r="151" spans="1:7" ht="25.5">
      <c r="B151" s="142" t="s">
        <v>160</v>
      </c>
      <c r="C151" s="47" t="s">
        <v>285</v>
      </c>
      <c r="D151" s="58">
        <v>101117</v>
      </c>
      <c r="E151" s="58">
        <v>69998</v>
      </c>
      <c r="F151" s="58">
        <f>69998-31498</f>
        <v>38500</v>
      </c>
      <c r="G151" s="58">
        <v>94634</v>
      </c>
    </row>
    <row r="152" spans="1:7" ht="27" customHeight="1">
      <c r="B152" s="142" t="s">
        <v>161</v>
      </c>
      <c r="C152" s="47" t="s">
        <v>162</v>
      </c>
      <c r="D152" s="57">
        <v>0</v>
      </c>
      <c r="E152" s="58">
        <v>19583</v>
      </c>
      <c r="F152" s="58">
        <v>19583</v>
      </c>
      <c r="G152" s="58">
        <v>19292</v>
      </c>
    </row>
    <row r="153" spans="1:7" ht="15" customHeight="1">
      <c r="A153" s="42" t="s">
        <v>5</v>
      </c>
      <c r="B153" s="10">
        <v>62</v>
      </c>
      <c r="C153" s="75" t="s">
        <v>35</v>
      </c>
      <c r="D153" s="68">
        <f t="shared" ref="D153:F153" si="15">SUM(D150:D152)</f>
        <v>141717</v>
      </c>
      <c r="E153" s="68">
        <f t="shared" si="15"/>
        <v>115661</v>
      </c>
      <c r="F153" s="68">
        <f t="shared" si="15"/>
        <v>84163</v>
      </c>
      <c r="G153" s="68">
        <v>129134</v>
      </c>
    </row>
    <row r="154" spans="1:7" ht="15" customHeight="1">
      <c r="A154" s="42" t="s">
        <v>5</v>
      </c>
      <c r="B154" s="48">
        <v>1.1020000000000001</v>
      </c>
      <c r="C154" s="49" t="s">
        <v>34</v>
      </c>
      <c r="D154" s="66">
        <f t="shared" ref="D154:F154" si="16">D153</f>
        <v>141717</v>
      </c>
      <c r="E154" s="66">
        <f t="shared" si="16"/>
        <v>115661</v>
      </c>
      <c r="F154" s="66">
        <f t="shared" si="16"/>
        <v>84163</v>
      </c>
      <c r="G154" s="66">
        <v>129134</v>
      </c>
    </row>
    <row r="155" spans="1:7" ht="15" customHeight="1">
      <c r="A155" s="42"/>
      <c r="B155" s="48"/>
      <c r="C155" s="49"/>
      <c r="D155" s="54"/>
      <c r="E155" s="54"/>
      <c r="F155" s="54"/>
      <c r="G155" s="54"/>
    </row>
    <row r="156" spans="1:7" ht="15" customHeight="1">
      <c r="A156" s="42"/>
      <c r="B156" s="48">
        <v>1.7889999999999999</v>
      </c>
      <c r="C156" s="154" t="s">
        <v>204</v>
      </c>
      <c r="D156" s="54"/>
      <c r="E156" s="54"/>
      <c r="F156" s="54"/>
      <c r="G156" s="54"/>
    </row>
    <row r="157" spans="1:7" ht="15" customHeight="1">
      <c r="A157" s="42"/>
      <c r="B157" s="10">
        <v>62</v>
      </c>
      <c r="C157" s="75" t="s">
        <v>35</v>
      </c>
      <c r="D157" s="54"/>
      <c r="E157" s="54"/>
      <c r="F157" s="54"/>
      <c r="G157" s="54"/>
    </row>
    <row r="158" spans="1:7" ht="27" customHeight="1">
      <c r="A158" s="42"/>
      <c r="B158" s="142" t="s">
        <v>160</v>
      </c>
      <c r="C158" s="47" t="s">
        <v>285</v>
      </c>
      <c r="D158" s="72">
        <v>0</v>
      </c>
      <c r="E158" s="66">
        <v>1</v>
      </c>
      <c r="F158" s="66">
        <v>1</v>
      </c>
      <c r="G158" s="66">
        <v>1</v>
      </c>
    </row>
    <row r="159" spans="1:7" ht="15" customHeight="1">
      <c r="A159" s="42" t="s">
        <v>5</v>
      </c>
      <c r="B159" s="10">
        <v>62</v>
      </c>
      <c r="C159" s="75" t="s">
        <v>35</v>
      </c>
      <c r="D159" s="72">
        <f t="shared" ref="D159:F160" si="17">D158</f>
        <v>0</v>
      </c>
      <c r="E159" s="66">
        <f t="shared" si="17"/>
        <v>1</v>
      </c>
      <c r="F159" s="66">
        <f t="shared" si="17"/>
        <v>1</v>
      </c>
      <c r="G159" s="66">
        <v>1</v>
      </c>
    </row>
    <row r="160" spans="1:7" ht="15" customHeight="1">
      <c r="A160" s="42" t="s">
        <v>5</v>
      </c>
      <c r="B160" s="48">
        <v>1.7889999999999999</v>
      </c>
      <c r="C160" s="154" t="s">
        <v>204</v>
      </c>
      <c r="D160" s="72">
        <f t="shared" si="17"/>
        <v>0</v>
      </c>
      <c r="E160" s="66">
        <f t="shared" si="17"/>
        <v>1</v>
      </c>
      <c r="F160" s="66">
        <f t="shared" si="17"/>
        <v>1</v>
      </c>
      <c r="G160" s="66">
        <v>1</v>
      </c>
    </row>
    <row r="161" spans="1:7" ht="15" customHeight="1">
      <c r="A161" s="42"/>
      <c r="B161" s="48"/>
      <c r="C161" s="49"/>
      <c r="D161" s="54"/>
      <c r="E161" s="54"/>
      <c r="F161" s="54"/>
      <c r="G161" s="54"/>
    </row>
    <row r="162" spans="1:7" ht="15" customHeight="1">
      <c r="A162" s="42"/>
      <c r="B162" s="155" t="s">
        <v>206</v>
      </c>
      <c r="C162" s="154" t="s">
        <v>205</v>
      </c>
      <c r="D162" s="54"/>
      <c r="E162" s="54"/>
      <c r="F162" s="54"/>
      <c r="G162" s="54"/>
    </row>
    <row r="163" spans="1:7" ht="15" customHeight="1">
      <c r="A163" s="42"/>
      <c r="B163" s="10">
        <v>62</v>
      </c>
      <c r="C163" s="75" t="s">
        <v>35</v>
      </c>
      <c r="D163" s="54"/>
      <c r="E163" s="54"/>
      <c r="F163" s="54"/>
      <c r="G163" s="54"/>
    </row>
    <row r="164" spans="1:7" ht="27.95" customHeight="1">
      <c r="A164" s="42"/>
      <c r="B164" s="142" t="s">
        <v>160</v>
      </c>
      <c r="C164" s="47" t="s">
        <v>285</v>
      </c>
      <c r="D164" s="72">
        <v>0</v>
      </c>
      <c r="E164" s="66">
        <v>1</v>
      </c>
      <c r="F164" s="66">
        <v>1</v>
      </c>
      <c r="G164" s="66">
        <v>1</v>
      </c>
    </row>
    <row r="165" spans="1:7" ht="15" customHeight="1">
      <c r="A165" s="42" t="s">
        <v>5</v>
      </c>
      <c r="B165" s="10">
        <v>62</v>
      </c>
      <c r="C165" s="75" t="s">
        <v>35</v>
      </c>
      <c r="D165" s="72">
        <f t="shared" ref="D165:F166" si="18">D164</f>
        <v>0</v>
      </c>
      <c r="E165" s="66">
        <f t="shared" si="18"/>
        <v>1</v>
      </c>
      <c r="F165" s="66">
        <f t="shared" si="18"/>
        <v>1</v>
      </c>
      <c r="G165" s="66">
        <v>1</v>
      </c>
    </row>
    <row r="166" spans="1:7" ht="15" customHeight="1">
      <c r="A166" s="42" t="s">
        <v>5</v>
      </c>
      <c r="B166" s="155" t="s">
        <v>206</v>
      </c>
      <c r="C166" s="154" t="s">
        <v>205</v>
      </c>
      <c r="D166" s="72">
        <f t="shared" si="18"/>
        <v>0</v>
      </c>
      <c r="E166" s="66">
        <f t="shared" si="18"/>
        <v>1</v>
      </c>
      <c r="F166" s="66">
        <f t="shared" si="18"/>
        <v>1</v>
      </c>
      <c r="G166" s="66">
        <v>1</v>
      </c>
    </row>
    <row r="167" spans="1:7" ht="15" customHeight="1">
      <c r="A167" s="42" t="s">
        <v>5</v>
      </c>
      <c r="B167" s="76">
        <v>1</v>
      </c>
      <c r="C167" s="51" t="s">
        <v>41</v>
      </c>
      <c r="D167" s="66">
        <f t="shared" ref="D167:F167" si="19">D146+D137+D154+D160+D166</f>
        <v>372406</v>
      </c>
      <c r="E167" s="66">
        <f t="shared" si="19"/>
        <v>362524</v>
      </c>
      <c r="F167" s="66">
        <f t="shared" si="19"/>
        <v>341404</v>
      </c>
      <c r="G167" s="66">
        <v>433940</v>
      </c>
    </row>
    <row r="168" spans="1:7" ht="15" customHeight="1">
      <c r="A168" s="51" t="s">
        <v>5</v>
      </c>
      <c r="B168" s="43">
        <v>2408</v>
      </c>
      <c r="C168" s="44" t="s">
        <v>71</v>
      </c>
      <c r="D168" s="68">
        <f t="shared" ref="D168:F168" si="20">D167</f>
        <v>372406</v>
      </c>
      <c r="E168" s="68">
        <f t="shared" si="20"/>
        <v>362524</v>
      </c>
      <c r="F168" s="68">
        <f t="shared" si="20"/>
        <v>341404</v>
      </c>
      <c r="G168" s="68">
        <v>433940</v>
      </c>
    </row>
    <row r="169" spans="1:7">
      <c r="A169" s="51"/>
      <c r="B169" s="43"/>
      <c r="C169" s="44"/>
      <c r="D169" s="54"/>
      <c r="E169" s="54"/>
      <c r="F169" s="54"/>
      <c r="G169" s="54"/>
    </row>
    <row r="170" spans="1:7" ht="15" customHeight="1">
      <c r="A170" s="1" t="s">
        <v>7</v>
      </c>
      <c r="B170" s="77">
        <v>3456</v>
      </c>
      <c r="C170" s="78" t="s">
        <v>0</v>
      </c>
      <c r="D170" s="69"/>
      <c r="E170" s="69"/>
      <c r="F170" s="69"/>
      <c r="G170" s="69"/>
    </row>
    <row r="171" spans="1:7" ht="15" customHeight="1">
      <c r="B171" s="79">
        <v>1E-3</v>
      </c>
      <c r="C171" s="78" t="s">
        <v>8</v>
      </c>
      <c r="D171" s="69"/>
      <c r="E171" s="69"/>
      <c r="F171" s="69"/>
      <c r="G171" s="69"/>
    </row>
    <row r="172" spans="1:7" ht="15" customHeight="1">
      <c r="A172" s="42"/>
      <c r="B172" s="73">
        <v>60</v>
      </c>
      <c r="C172" s="80" t="s">
        <v>111</v>
      </c>
      <c r="D172" s="69"/>
      <c r="E172" s="69"/>
      <c r="F172" s="69"/>
      <c r="G172" s="69"/>
    </row>
    <row r="173" spans="1:7" ht="15" customHeight="1">
      <c r="A173" s="42"/>
      <c r="B173" s="73">
        <v>44</v>
      </c>
      <c r="C173" s="80" t="s">
        <v>9</v>
      </c>
      <c r="D173" s="69"/>
      <c r="E173" s="69"/>
      <c r="F173" s="69"/>
      <c r="G173" s="69"/>
    </row>
    <row r="174" spans="1:7" ht="15" customHeight="1">
      <c r="A174" s="67"/>
      <c r="B174" s="83" t="s">
        <v>51</v>
      </c>
      <c r="C174" s="201" t="s">
        <v>11</v>
      </c>
      <c r="D174" s="88">
        <v>7042</v>
      </c>
      <c r="E174" s="88">
        <v>7698</v>
      </c>
      <c r="F174" s="88">
        <v>7698</v>
      </c>
      <c r="G174" s="88">
        <v>4736</v>
      </c>
    </row>
    <row r="175" spans="1:7" ht="14.45" customHeight="1">
      <c r="A175" s="42"/>
      <c r="B175" s="73" t="s">
        <v>123</v>
      </c>
      <c r="C175" s="80" t="s">
        <v>114</v>
      </c>
      <c r="D175" s="81">
        <v>304</v>
      </c>
      <c r="E175" s="81">
        <v>1572</v>
      </c>
      <c r="F175" s="81">
        <v>1572</v>
      </c>
      <c r="G175" s="81">
        <v>1380</v>
      </c>
    </row>
    <row r="176" spans="1:7" ht="14.45" customHeight="1">
      <c r="A176" s="42"/>
      <c r="B176" s="151" t="s">
        <v>184</v>
      </c>
      <c r="C176" s="152" t="s">
        <v>163</v>
      </c>
      <c r="D176" s="56">
        <v>0</v>
      </c>
      <c r="E176" s="81">
        <v>1</v>
      </c>
      <c r="F176" s="81">
        <v>1</v>
      </c>
      <c r="G176" s="54">
        <v>237</v>
      </c>
    </row>
    <row r="177" spans="1:7" ht="14.45" customHeight="1">
      <c r="A177" s="42"/>
      <c r="B177" s="151" t="s">
        <v>185</v>
      </c>
      <c r="C177" s="152" t="s">
        <v>164</v>
      </c>
      <c r="D177" s="56">
        <v>0</v>
      </c>
      <c r="E177" s="81">
        <v>1</v>
      </c>
      <c r="F177" s="81">
        <v>1</v>
      </c>
      <c r="G177" s="54">
        <v>3879</v>
      </c>
    </row>
    <row r="178" spans="1:7" ht="14.45" customHeight="1">
      <c r="A178" s="42"/>
      <c r="B178" s="73" t="s">
        <v>52</v>
      </c>
      <c r="C178" s="152" t="s">
        <v>167</v>
      </c>
      <c r="D178" s="81">
        <v>111</v>
      </c>
      <c r="E178" s="81">
        <v>124</v>
      </c>
      <c r="F178" s="81">
        <v>124</v>
      </c>
      <c r="G178" s="81">
        <v>124</v>
      </c>
    </row>
    <row r="179" spans="1:7" ht="14.45" customHeight="1">
      <c r="A179" s="42"/>
      <c r="B179" s="73" t="s">
        <v>53</v>
      </c>
      <c r="C179" s="80" t="s">
        <v>14</v>
      </c>
      <c r="D179" s="82">
        <v>1458</v>
      </c>
      <c r="E179" s="82">
        <v>455</v>
      </c>
      <c r="F179" s="82">
        <v>455</v>
      </c>
      <c r="G179" s="82">
        <v>455</v>
      </c>
    </row>
    <row r="180" spans="1:7" ht="14.45" customHeight="1">
      <c r="A180" s="42"/>
      <c r="B180" s="73" t="s">
        <v>210</v>
      </c>
      <c r="C180" s="80" t="s">
        <v>211</v>
      </c>
      <c r="D180" s="59">
        <v>0</v>
      </c>
      <c r="E180" s="82">
        <v>1</v>
      </c>
      <c r="F180" s="82">
        <v>1</v>
      </c>
      <c r="G180" s="82">
        <v>1</v>
      </c>
    </row>
    <row r="181" spans="1:7" ht="14.45" customHeight="1">
      <c r="A181" s="42"/>
      <c r="B181" s="73" t="s">
        <v>243</v>
      </c>
      <c r="C181" s="80" t="s">
        <v>234</v>
      </c>
      <c r="D181" s="59">
        <v>0</v>
      </c>
      <c r="E181" s="82">
        <v>1</v>
      </c>
      <c r="F181" s="82">
        <v>1</v>
      </c>
      <c r="G181" s="82">
        <v>1</v>
      </c>
    </row>
    <row r="182" spans="1:7" ht="14.45" customHeight="1">
      <c r="A182" s="42"/>
      <c r="B182" s="73" t="s">
        <v>245</v>
      </c>
      <c r="C182" s="80" t="s">
        <v>235</v>
      </c>
      <c r="D182" s="59">
        <v>0</v>
      </c>
      <c r="E182" s="82">
        <v>1</v>
      </c>
      <c r="F182" s="82">
        <v>1</v>
      </c>
      <c r="G182" s="82">
        <v>1</v>
      </c>
    </row>
    <row r="183" spans="1:7" s="162" customFormat="1" ht="14.45" customHeight="1">
      <c r="A183" s="42" t="s">
        <v>5</v>
      </c>
      <c r="B183" s="73">
        <v>44</v>
      </c>
      <c r="C183" s="80" t="s">
        <v>9</v>
      </c>
      <c r="D183" s="85">
        <f t="shared" ref="D183:F183" si="21">SUM(D174:D182)</f>
        <v>8915</v>
      </c>
      <c r="E183" s="85">
        <f t="shared" si="21"/>
        <v>9854</v>
      </c>
      <c r="F183" s="85">
        <f t="shared" si="21"/>
        <v>9854</v>
      </c>
      <c r="G183" s="85">
        <v>10814</v>
      </c>
    </row>
    <row r="184" spans="1:7">
      <c r="A184" s="42"/>
      <c r="B184" s="73"/>
      <c r="C184" s="80"/>
      <c r="D184" s="69"/>
      <c r="E184" s="69"/>
      <c r="F184" s="69"/>
      <c r="G184" s="69"/>
    </row>
    <row r="185" spans="1:7" ht="14.45" customHeight="1">
      <c r="A185" s="42"/>
      <c r="B185" s="73">
        <v>45</v>
      </c>
      <c r="C185" s="80" t="s">
        <v>142</v>
      </c>
      <c r="D185" s="69"/>
      <c r="E185" s="69"/>
      <c r="F185" s="69"/>
      <c r="G185" s="69"/>
    </row>
    <row r="186" spans="1:7" ht="14.45" customHeight="1">
      <c r="A186" s="42"/>
      <c r="B186" s="73" t="s">
        <v>54</v>
      </c>
      <c r="C186" s="80" t="s">
        <v>11</v>
      </c>
      <c r="D186" s="82">
        <v>2658</v>
      </c>
      <c r="E186" s="82">
        <v>4060</v>
      </c>
      <c r="F186" s="82">
        <v>4060</v>
      </c>
      <c r="G186" s="82">
        <v>2600</v>
      </c>
    </row>
    <row r="187" spans="1:7" ht="14.45" customHeight="1">
      <c r="A187" s="42"/>
      <c r="B187" s="73" t="s">
        <v>129</v>
      </c>
      <c r="C187" s="80" t="s">
        <v>114</v>
      </c>
      <c r="D187" s="82">
        <v>1070</v>
      </c>
      <c r="E187" s="82">
        <v>2256</v>
      </c>
      <c r="F187" s="82">
        <v>2256</v>
      </c>
      <c r="G187" s="82">
        <v>1680</v>
      </c>
    </row>
    <row r="188" spans="1:7" ht="14.45" customHeight="1">
      <c r="A188" s="42"/>
      <c r="B188" s="151" t="s">
        <v>186</v>
      </c>
      <c r="C188" s="152" t="s">
        <v>163</v>
      </c>
      <c r="D188" s="56">
        <v>0</v>
      </c>
      <c r="E188" s="81">
        <v>1</v>
      </c>
      <c r="F188" s="81">
        <v>1</v>
      </c>
      <c r="G188" s="54">
        <v>130</v>
      </c>
    </row>
    <row r="189" spans="1:7" s="101" customFormat="1" ht="14.45" customHeight="1">
      <c r="A189" s="42"/>
      <c r="B189" s="151" t="s">
        <v>187</v>
      </c>
      <c r="C189" s="152" t="s">
        <v>164</v>
      </c>
      <c r="D189" s="56">
        <v>0</v>
      </c>
      <c r="E189" s="81">
        <v>1</v>
      </c>
      <c r="F189" s="81">
        <v>1</v>
      </c>
      <c r="G189" s="54">
        <v>2142</v>
      </c>
    </row>
    <row r="190" spans="1:7" s="101" customFormat="1" ht="14.45" customHeight="1">
      <c r="A190" s="42"/>
      <c r="B190" s="73" t="s">
        <v>55</v>
      </c>
      <c r="C190" s="152" t="s">
        <v>167</v>
      </c>
      <c r="D190" s="56">
        <v>0</v>
      </c>
      <c r="E190" s="81">
        <v>60</v>
      </c>
      <c r="F190" s="81">
        <v>60</v>
      </c>
      <c r="G190" s="81">
        <v>60</v>
      </c>
    </row>
    <row r="191" spans="1:7" ht="14.45" customHeight="1">
      <c r="A191" s="42"/>
      <c r="B191" s="73" t="s">
        <v>56</v>
      </c>
      <c r="C191" s="80" t="s">
        <v>14</v>
      </c>
      <c r="D191" s="82">
        <v>152</v>
      </c>
      <c r="E191" s="82">
        <v>161</v>
      </c>
      <c r="F191" s="82">
        <v>161</v>
      </c>
      <c r="G191" s="82">
        <v>161</v>
      </c>
    </row>
    <row r="192" spans="1:7" ht="14.45" customHeight="1">
      <c r="A192" s="42"/>
      <c r="B192" s="73" t="s">
        <v>212</v>
      </c>
      <c r="C192" s="80" t="s">
        <v>211</v>
      </c>
      <c r="D192" s="59">
        <v>0</v>
      </c>
      <c r="E192" s="82">
        <v>1</v>
      </c>
      <c r="F192" s="82">
        <v>1</v>
      </c>
      <c r="G192" s="82">
        <v>1</v>
      </c>
    </row>
    <row r="193" spans="1:7" ht="14.45" customHeight="1">
      <c r="A193" s="42"/>
      <c r="B193" s="73" t="s">
        <v>247</v>
      </c>
      <c r="C193" s="80" t="s">
        <v>231</v>
      </c>
      <c r="D193" s="59">
        <v>0</v>
      </c>
      <c r="E193" s="82">
        <v>1</v>
      </c>
      <c r="F193" s="82">
        <v>1</v>
      </c>
      <c r="G193" s="82">
        <v>1</v>
      </c>
    </row>
    <row r="194" spans="1:7" ht="14.45" customHeight="1">
      <c r="A194" s="42"/>
      <c r="B194" s="73" t="s">
        <v>244</v>
      </c>
      <c r="C194" s="80" t="s">
        <v>234</v>
      </c>
      <c r="D194" s="59">
        <v>0</v>
      </c>
      <c r="E194" s="82">
        <v>1</v>
      </c>
      <c r="F194" s="82">
        <v>1</v>
      </c>
      <c r="G194" s="82">
        <v>1</v>
      </c>
    </row>
    <row r="195" spans="1:7" ht="14.45" customHeight="1">
      <c r="A195" s="42"/>
      <c r="B195" s="73" t="s">
        <v>246</v>
      </c>
      <c r="C195" s="80" t="s">
        <v>235</v>
      </c>
      <c r="D195" s="59">
        <v>0</v>
      </c>
      <c r="E195" s="82">
        <v>1</v>
      </c>
      <c r="F195" s="82">
        <v>1</v>
      </c>
      <c r="G195" s="82">
        <v>1</v>
      </c>
    </row>
    <row r="196" spans="1:7" ht="14.45" customHeight="1">
      <c r="A196" s="42" t="s">
        <v>5</v>
      </c>
      <c r="B196" s="73">
        <v>45</v>
      </c>
      <c r="C196" s="80" t="s">
        <v>142</v>
      </c>
      <c r="D196" s="85">
        <f t="shared" ref="D196:F196" si="22">SUM(D186:D195)</f>
        <v>3880</v>
      </c>
      <c r="E196" s="85">
        <f t="shared" si="22"/>
        <v>6543</v>
      </c>
      <c r="F196" s="85">
        <f t="shared" si="22"/>
        <v>6543</v>
      </c>
      <c r="G196" s="85">
        <v>6777</v>
      </c>
    </row>
    <row r="197" spans="1:7">
      <c r="A197" s="42"/>
      <c r="B197" s="73"/>
      <c r="C197" s="80"/>
      <c r="D197" s="86"/>
      <c r="E197" s="52"/>
      <c r="F197" s="52"/>
      <c r="G197" s="52"/>
    </row>
    <row r="198" spans="1:7" ht="14.45" customHeight="1">
      <c r="A198" s="42"/>
      <c r="B198" s="73">
        <v>46</v>
      </c>
      <c r="C198" s="80" t="s">
        <v>143</v>
      </c>
      <c r="D198" s="86"/>
      <c r="E198" s="52"/>
      <c r="F198" s="52"/>
      <c r="G198" s="52"/>
    </row>
    <row r="199" spans="1:7" ht="14.45" customHeight="1">
      <c r="A199" s="42"/>
      <c r="B199" s="73" t="s">
        <v>57</v>
      </c>
      <c r="C199" s="80" t="s">
        <v>11</v>
      </c>
      <c r="D199" s="81">
        <v>3285</v>
      </c>
      <c r="E199" s="81">
        <v>3767</v>
      </c>
      <c r="F199" s="81">
        <v>3767</v>
      </c>
      <c r="G199" s="81">
        <v>2250</v>
      </c>
    </row>
    <row r="200" spans="1:7" ht="14.45" customHeight="1">
      <c r="A200" s="42"/>
      <c r="B200" s="73" t="s">
        <v>130</v>
      </c>
      <c r="C200" s="80" t="s">
        <v>114</v>
      </c>
      <c r="D200" s="81">
        <v>260</v>
      </c>
      <c r="E200" s="81">
        <v>360</v>
      </c>
      <c r="F200" s="81">
        <v>360</v>
      </c>
      <c r="G200" s="81">
        <v>1092</v>
      </c>
    </row>
    <row r="201" spans="1:7" ht="14.45" customHeight="1">
      <c r="A201" s="42"/>
      <c r="B201" s="151" t="s">
        <v>188</v>
      </c>
      <c r="C201" s="152" t="s">
        <v>163</v>
      </c>
      <c r="D201" s="56">
        <v>0</v>
      </c>
      <c r="E201" s="81">
        <v>1</v>
      </c>
      <c r="F201" s="81">
        <v>1</v>
      </c>
      <c r="G201" s="54">
        <v>112</v>
      </c>
    </row>
    <row r="202" spans="1:7" ht="14.45" customHeight="1">
      <c r="A202" s="42"/>
      <c r="B202" s="151" t="s">
        <v>189</v>
      </c>
      <c r="C202" s="152" t="s">
        <v>164</v>
      </c>
      <c r="D202" s="56">
        <v>0</v>
      </c>
      <c r="E202" s="81">
        <v>1</v>
      </c>
      <c r="F202" s="81">
        <v>1</v>
      </c>
      <c r="G202" s="54">
        <v>1824</v>
      </c>
    </row>
    <row r="203" spans="1:7" ht="14.45" customHeight="1">
      <c r="A203" s="42"/>
      <c r="B203" s="73" t="s">
        <v>58</v>
      </c>
      <c r="C203" s="152" t="s">
        <v>167</v>
      </c>
      <c r="D203" s="81">
        <v>28</v>
      </c>
      <c r="E203" s="81">
        <v>50</v>
      </c>
      <c r="F203" s="81">
        <v>50</v>
      </c>
      <c r="G203" s="81">
        <v>50</v>
      </c>
    </row>
    <row r="204" spans="1:7" ht="14.45" customHeight="1">
      <c r="A204" s="42"/>
      <c r="B204" s="73" t="s">
        <v>59</v>
      </c>
      <c r="C204" s="80" t="s">
        <v>14</v>
      </c>
      <c r="D204" s="81">
        <v>7</v>
      </c>
      <c r="E204" s="81">
        <v>123</v>
      </c>
      <c r="F204" s="81">
        <v>123</v>
      </c>
      <c r="G204" s="81">
        <v>123</v>
      </c>
    </row>
    <row r="205" spans="1:7" ht="14.45" customHeight="1">
      <c r="A205" s="42"/>
      <c r="B205" s="73" t="s">
        <v>213</v>
      </c>
      <c r="C205" s="80" t="s">
        <v>211</v>
      </c>
      <c r="D205" s="59">
        <v>0</v>
      </c>
      <c r="E205" s="82">
        <v>1</v>
      </c>
      <c r="F205" s="82">
        <v>1</v>
      </c>
      <c r="G205" s="82">
        <v>1</v>
      </c>
    </row>
    <row r="206" spans="1:7" ht="14.45" customHeight="1">
      <c r="A206" s="42" t="s">
        <v>5</v>
      </c>
      <c r="B206" s="73">
        <v>46</v>
      </c>
      <c r="C206" s="80" t="s">
        <v>143</v>
      </c>
      <c r="D206" s="85">
        <f t="shared" ref="D206:F206" si="23">SUM(D199:D205)</f>
        <v>3580</v>
      </c>
      <c r="E206" s="85">
        <f t="shared" si="23"/>
        <v>4303</v>
      </c>
      <c r="F206" s="85">
        <f t="shared" si="23"/>
        <v>4303</v>
      </c>
      <c r="G206" s="85">
        <v>5452</v>
      </c>
    </row>
    <row r="207" spans="1:7">
      <c r="A207" s="42"/>
      <c r="B207" s="43"/>
      <c r="C207" s="80"/>
      <c r="D207" s="86"/>
      <c r="E207" s="52"/>
      <c r="F207" s="52"/>
      <c r="G207" s="52"/>
    </row>
    <row r="208" spans="1:7" ht="14.45" customHeight="1">
      <c r="A208" s="42"/>
      <c r="B208" s="73">
        <v>47</v>
      </c>
      <c r="C208" s="80" t="s">
        <v>144</v>
      </c>
      <c r="D208" s="86"/>
      <c r="E208" s="52"/>
      <c r="F208" s="52"/>
      <c r="G208" s="52"/>
    </row>
    <row r="209" spans="1:7" ht="14.45" customHeight="1">
      <c r="A209" s="42"/>
      <c r="B209" s="73" t="s">
        <v>60</v>
      </c>
      <c r="C209" s="80" t="s">
        <v>11</v>
      </c>
      <c r="D209" s="81">
        <v>1960</v>
      </c>
      <c r="E209" s="81">
        <v>2686</v>
      </c>
      <c r="F209" s="81">
        <v>2686</v>
      </c>
      <c r="G209" s="81">
        <v>1305</v>
      </c>
    </row>
    <row r="210" spans="1:7" ht="14.45" customHeight="1">
      <c r="A210" s="42"/>
      <c r="B210" s="73" t="s">
        <v>131</v>
      </c>
      <c r="C210" s="80" t="s">
        <v>114</v>
      </c>
      <c r="D210" s="81">
        <v>368</v>
      </c>
      <c r="E210" s="81">
        <v>1080</v>
      </c>
      <c r="F210" s="81">
        <v>1080</v>
      </c>
      <c r="G210" s="81">
        <v>1296</v>
      </c>
    </row>
    <row r="211" spans="1:7" ht="14.45" customHeight="1">
      <c r="A211" s="42"/>
      <c r="B211" s="151" t="s">
        <v>190</v>
      </c>
      <c r="C211" s="152" t="s">
        <v>163</v>
      </c>
      <c r="D211" s="56">
        <v>0</v>
      </c>
      <c r="E211" s="81">
        <v>1</v>
      </c>
      <c r="F211" s="81">
        <v>1</v>
      </c>
      <c r="G211" s="54">
        <v>65</v>
      </c>
    </row>
    <row r="212" spans="1:7" ht="14.45" customHeight="1">
      <c r="A212" s="42"/>
      <c r="B212" s="151" t="s">
        <v>191</v>
      </c>
      <c r="C212" s="152" t="s">
        <v>164</v>
      </c>
      <c r="D212" s="56">
        <v>0</v>
      </c>
      <c r="E212" s="81">
        <v>1</v>
      </c>
      <c r="F212" s="81">
        <v>1</v>
      </c>
      <c r="G212" s="54">
        <v>1070</v>
      </c>
    </row>
    <row r="213" spans="1:7" s="101" customFormat="1" ht="14.45" customHeight="1">
      <c r="A213" s="42"/>
      <c r="B213" s="73" t="s">
        <v>61</v>
      </c>
      <c r="C213" s="152" t="s">
        <v>167</v>
      </c>
      <c r="D213" s="81">
        <v>15</v>
      </c>
      <c r="E213" s="81">
        <v>50</v>
      </c>
      <c r="F213" s="81">
        <v>50</v>
      </c>
      <c r="G213" s="81">
        <v>50</v>
      </c>
    </row>
    <row r="214" spans="1:7" ht="14.45" customHeight="1">
      <c r="A214" s="42"/>
      <c r="B214" s="73" t="s">
        <v>62</v>
      </c>
      <c r="C214" s="80" t="s">
        <v>14</v>
      </c>
      <c r="D214" s="81">
        <v>48</v>
      </c>
      <c r="E214" s="81">
        <v>148</v>
      </c>
      <c r="F214" s="81">
        <v>148</v>
      </c>
      <c r="G214" s="81">
        <v>148</v>
      </c>
    </row>
    <row r="215" spans="1:7" ht="14.45" customHeight="1">
      <c r="A215" s="42"/>
      <c r="B215" s="73" t="s">
        <v>214</v>
      </c>
      <c r="C215" s="80" t="s">
        <v>211</v>
      </c>
      <c r="D215" s="87">
        <v>0</v>
      </c>
      <c r="E215" s="88">
        <v>1</v>
      </c>
      <c r="F215" s="88">
        <v>1</v>
      </c>
      <c r="G215" s="88">
        <v>1</v>
      </c>
    </row>
    <row r="216" spans="1:7" ht="14.45" customHeight="1">
      <c r="A216" s="42" t="s">
        <v>5</v>
      </c>
      <c r="B216" s="73">
        <v>47</v>
      </c>
      <c r="C216" s="80" t="s">
        <v>144</v>
      </c>
      <c r="D216" s="88">
        <f t="shared" ref="D216:F216" si="24">SUM(D209:D215)</f>
        <v>2391</v>
      </c>
      <c r="E216" s="88">
        <f t="shared" si="24"/>
        <v>3967</v>
      </c>
      <c r="F216" s="88">
        <f t="shared" si="24"/>
        <v>3967</v>
      </c>
      <c r="G216" s="88">
        <v>3935</v>
      </c>
    </row>
    <row r="217" spans="1:7" ht="15" customHeight="1">
      <c r="A217" s="42"/>
      <c r="B217" s="43"/>
      <c r="C217" s="80"/>
      <c r="D217" s="89"/>
      <c r="E217" s="69"/>
      <c r="F217" s="69"/>
      <c r="G217" s="69"/>
    </row>
    <row r="218" spans="1:7" ht="14.45" customHeight="1">
      <c r="A218" s="42"/>
      <c r="B218" s="73">
        <v>48</v>
      </c>
      <c r="C218" s="80" t="s">
        <v>145</v>
      </c>
      <c r="D218" s="89"/>
      <c r="E218" s="69"/>
      <c r="F218" s="69"/>
      <c r="G218" s="69"/>
    </row>
    <row r="219" spans="1:7" ht="14.45" customHeight="1">
      <c r="A219" s="42"/>
      <c r="B219" s="73" t="s">
        <v>63</v>
      </c>
      <c r="C219" s="80" t="s">
        <v>11</v>
      </c>
      <c r="D219" s="81">
        <v>2817</v>
      </c>
      <c r="E219" s="81">
        <v>2617</v>
      </c>
      <c r="F219" s="81">
        <v>2617</v>
      </c>
      <c r="G219" s="81">
        <v>2130</v>
      </c>
    </row>
    <row r="220" spans="1:7" ht="14.45" customHeight="1">
      <c r="A220" s="67"/>
      <c r="B220" s="83" t="s">
        <v>132</v>
      </c>
      <c r="C220" s="201" t="s">
        <v>114</v>
      </c>
      <c r="D220" s="88">
        <v>724</v>
      </c>
      <c r="E220" s="88">
        <v>1285</v>
      </c>
      <c r="F220" s="88">
        <v>1285</v>
      </c>
      <c r="G220" s="88">
        <v>456</v>
      </c>
    </row>
    <row r="221" spans="1:7" ht="14.45" customHeight="1">
      <c r="A221" s="42"/>
      <c r="B221" s="151" t="s">
        <v>192</v>
      </c>
      <c r="C221" s="152" t="s">
        <v>163</v>
      </c>
      <c r="D221" s="56">
        <v>0</v>
      </c>
      <c r="E221" s="81">
        <v>1</v>
      </c>
      <c r="F221" s="81">
        <v>1</v>
      </c>
      <c r="G221" s="54">
        <v>107</v>
      </c>
    </row>
    <row r="222" spans="1:7" ht="14.45" customHeight="1">
      <c r="A222" s="42"/>
      <c r="B222" s="151" t="s">
        <v>193</v>
      </c>
      <c r="C222" s="152" t="s">
        <v>164</v>
      </c>
      <c r="D222" s="56">
        <v>0</v>
      </c>
      <c r="E222" s="81">
        <v>1</v>
      </c>
      <c r="F222" s="81">
        <v>1</v>
      </c>
      <c r="G222" s="54">
        <v>1741</v>
      </c>
    </row>
    <row r="223" spans="1:7" ht="14.45" customHeight="1">
      <c r="A223" s="42"/>
      <c r="B223" s="73" t="s">
        <v>64</v>
      </c>
      <c r="C223" s="152" t="s">
        <v>167</v>
      </c>
      <c r="D223" s="81">
        <v>48</v>
      </c>
      <c r="E223" s="81">
        <v>50</v>
      </c>
      <c r="F223" s="81">
        <v>50</v>
      </c>
      <c r="G223" s="81">
        <v>50</v>
      </c>
    </row>
    <row r="224" spans="1:7" ht="14.45" customHeight="1">
      <c r="A224" s="42"/>
      <c r="B224" s="73" t="s">
        <v>65</v>
      </c>
      <c r="C224" s="80" t="s">
        <v>14</v>
      </c>
      <c r="D224" s="81">
        <v>173</v>
      </c>
      <c r="E224" s="81">
        <v>164</v>
      </c>
      <c r="F224" s="81">
        <v>164</v>
      </c>
      <c r="G224" s="81">
        <v>164</v>
      </c>
    </row>
    <row r="225" spans="1:7" ht="14.45" customHeight="1">
      <c r="A225" s="42"/>
      <c r="B225" s="73" t="s">
        <v>215</v>
      </c>
      <c r="C225" s="80" t="s">
        <v>211</v>
      </c>
      <c r="D225" s="87">
        <v>0</v>
      </c>
      <c r="E225" s="88">
        <v>1</v>
      </c>
      <c r="F225" s="88">
        <v>1</v>
      </c>
      <c r="G225" s="88">
        <v>1</v>
      </c>
    </row>
    <row r="226" spans="1:7" ht="14.45" customHeight="1">
      <c r="A226" s="42" t="s">
        <v>5</v>
      </c>
      <c r="B226" s="73">
        <v>48</v>
      </c>
      <c r="C226" s="80" t="s">
        <v>145</v>
      </c>
      <c r="D226" s="85">
        <f t="shared" ref="D226:F226" si="25">SUM(D219:D225)</f>
        <v>3762</v>
      </c>
      <c r="E226" s="85">
        <f t="shared" si="25"/>
        <v>4119</v>
      </c>
      <c r="F226" s="85">
        <f t="shared" si="25"/>
        <v>4119</v>
      </c>
      <c r="G226" s="85">
        <v>4649</v>
      </c>
    </row>
    <row r="227" spans="1:7" s="162" customFormat="1" ht="14.45" customHeight="1">
      <c r="A227" s="42" t="s">
        <v>5</v>
      </c>
      <c r="B227" s="73">
        <v>60</v>
      </c>
      <c r="C227" s="80" t="s">
        <v>111</v>
      </c>
      <c r="D227" s="85">
        <f t="shared" ref="D227:F227" si="26">D226+D216+D206+D196+D183</f>
        <v>22528</v>
      </c>
      <c r="E227" s="85">
        <f t="shared" si="26"/>
        <v>28786</v>
      </c>
      <c r="F227" s="85">
        <f t="shared" si="26"/>
        <v>28786</v>
      </c>
      <c r="G227" s="85">
        <v>31627</v>
      </c>
    </row>
    <row r="228" spans="1:7" ht="14.45" customHeight="1">
      <c r="A228" s="42"/>
      <c r="B228" s="73"/>
      <c r="C228" s="80"/>
      <c r="D228" s="56"/>
      <c r="E228" s="81"/>
      <c r="F228" s="81"/>
      <c r="G228" s="81"/>
    </row>
    <row r="229" spans="1:7" ht="14.45" customHeight="1">
      <c r="A229" s="42"/>
      <c r="B229" s="73">
        <v>61</v>
      </c>
      <c r="C229" s="80" t="s">
        <v>107</v>
      </c>
      <c r="D229" s="56"/>
      <c r="E229" s="56"/>
      <c r="F229" s="81"/>
      <c r="G229" s="81"/>
    </row>
    <row r="230" spans="1:7" ht="14.45" customHeight="1">
      <c r="A230" s="42"/>
      <c r="B230" s="73" t="s">
        <v>108</v>
      </c>
      <c r="C230" s="80" t="s">
        <v>11</v>
      </c>
      <c r="D230" s="56">
        <v>0</v>
      </c>
      <c r="E230" s="56">
        <v>0</v>
      </c>
      <c r="F230" s="56">
        <v>0</v>
      </c>
      <c r="G230" s="56">
        <v>0</v>
      </c>
    </row>
    <row r="231" spans="1:7" ht="14.45" customHeight="1">
      <c r="A231" s="42"/>
      <c r="B231" s="73" t="s">
        <v>140</v>
      </c>
      <c r="C231" s="80" t="s">
        <v>114</v>
      </c>
      <c r="D231" s="81">
        <v>2260</v>
      </c>
      <c r="E231" s="81">
        <v>2406</v>
      </c>
      <c r="F231" s="81">
        <v>2406</v>
      </c>
      <c r="G231" s="81">
        <v>2406</v>
      </c>
    </row>
    <row r="232" spans="1:7" ht="14.45" customHeight="1">
      <c r="A232" s="42"/>
      <c r="B232" s="151" t="s">
        <v>194</v>
      </c>
      <c r="C232" s="152" t="s">
        <v>163</v>
      </c>
      <c r="D232" s="56">
        <v>0</v>
      </c>
      <c r="E232" s="56">
        <v>0</v>
      </c>
      <c r="F232" s="56">
        <v>0</v>
      </c>
      <c r="G232" s="53">
        <v>0</v>
      </c>
    </row>
    <row r="233" spans="1:7" ht="14.45" customHeight="1">
      <c r="A233" s="42"/>
      <c r="B233" s="151" t="s">
        <v>195</v>
      </c>
      <c r="C233" s="152" t="s">
        <v>164</v>
      </c>
      <c r="D233" s="56">
        <v>0</v>
      </c>
      <c r="E233" s="56">
        <v>0</v>
      </c>
      <c r="F233" s="56">
        <v>0</v>
      </c>
      <c r="G233" s="53">
        <v>0</v>
      </c>
    </row>
    <row r="234" spans="1:7" s="101" customFormat="1" ht="14.45" customHeight="1">
      <c r="A234" s="42"/>
      <c r="B234" s="73" t="s">
        <v>110</v>
      </c>
      <c r="C234" s="152" t="s">
        <v>167</v>
      </c>
      <c r="D234" s="81">
        <v>179</v>
      </c>
      <c r="E234" s="81">
        <v>248</v>
      </c>
      <c r="F234" s="81">
        <v>248</v>
      </c>
      <c r="G234" s="81">
        <v>248</v>
      </c>
    </row>
    <row r="235" spans="1:7" s="101" customFormat="1" ht="14.45" customHeight="1">
      <c r="A235" s="42"/>
      <c r="B235" s="73" t="s">
        <v>109</v>
      </c>
      <c r="C235" s="80" t="s">
        <v>14</v>
      </c>
      <c r="D235" s="81">
        <v>1475</v>
      </c>
      <c r="E235" s="81">
        <v>1474</v>
      </c>
      <c r="F235" s="81">
        <v>1474</v>
      </c>
      <c r="G235" s="81">
        <v>1474</v>
      </c>
    </row>
    <row r="236" spans="1:7" ht="14.45" customHeight="1">
      <c r="A236" s="42"/>
      <c r="B236" s="73" t="s">
        <v>217</v>
      </c>
      <c r="C236" s="80" t="s">
        <v>211</v>
      </c>
      <c r="D236" s="56">
        <v>0</v>
      </c>
      <c r="E236" s="81">
        <v>1</v>
      </c>
      <c r="F236" s="81">
        <v>1</v>
      </c>
      <c r="G236" s="81">
        <v>1</v>
      </c>
    </row>
    <row r="237" spans="1:7" ht="14.45" customHeight="1">
      <c r="A237" s="42"/>
      <c r="B237" s="73" t="s">
        <v>218</v>
      </c>
      <c r="C237" s="80" t="s">
        <v>219</v>
      </c>
      <c r="D237" s="56">
        <v>0</v>
      </c>
      <c r="E237" s="81">
        <v>700</v>
      </c>
      <c r="F237" s="81">
        <v>700</v>
      </c>
      <c r="G237" s="56">
        <v>400</v>
      </c>
    </row>
    <row r="238" spans="1:7" ht="14.45" customHeight="1">
      <c r="A238" s="42"/>
      <c r="B238" s="73" t="s">
        <v>141</v>
      </c>
      <c r="C238" s="80" t="s">
        <v>136</v>
      </c>
      <c r="D238" s="81">
        <v>600</v>
      </c>
      <c r="E238" s="56">
        <v>0</v>
      </c>
      <c r="F238" s="56">
        <v>0</v>
      </c>
      <c r="G238" s="56">
        <v>0</v>
      </c>
    </row>
    <row r="239" spans="1:7" ht="14.45" customHeight="1">
      <c r="A239" s="42" t="s">
        <v>5</v>
      </c>
      <c r="B239" s="73">
        <v>61</v>
      </c>
      <c r="C239" s="80" t="s">
        <v>107</v>
      </c>
      <c r="D239" s="85">
        <f t="shared" ref="D239:F239" si="27">SUM(D230:D238)</f>
        <v>4514</v>
      </c>
      <c r="E239" s="85">
        <f t="shared" si="27"/>
        <v>4829</v>
      </c>
      <c r="F239" s="85">
        <f t="shared" si="27"/>
        <v>4829</v>
      </c>
      <c r="G239" s="85">
        <v>4529</v>
      </c>
    </row>
    <row r="240" spans="1:7" ht="14.45" customHeight="1">
      <c r="A240" s="42" t="s">
        <v>5</v>
      </c>
      <c r="B240" s="94">
        <v>1E-3</v>
      </c>
      <c r="C240" s="90" t="s">
        <v>8</v>
      </c>
      <c r="D240" s="88">
        <f t="shared" ref="D240:F240" si="28">D227+D239</f>
        <v>27042</v>
      </c>
      <c r="E240" s="88">
        <f t="shared" si="28"/>
        <v>33615</v>
      </c>
      <c r="F240" s="88">
        <f t="shared" si="28"/>
        <v>33615</v>
      </c>
      <c r="G240" s="88">
        <v>36156</v>
      </c>
    </row>
    <row r="241" spans="1:7" ht="14.45" customHeight="1">
      <c r="A241" s="51" t="s">
        <v>5</v>
      </c>
      <c r="B241" s="43">
        <v>3456</v>
      </c>
      <c r="C241" s="90" t="s">
        <v>0</v>
      </c>
      <c r="D241" s="68">
        <f t="shared" ref="D241:F241" si="29">D240</f>
        <v>27042</v>
      </c>
      <c r="E241" s="68">
        <f t="shared" si="29"/>
        <v>33615</v>
      </c>
      <c r="F241" s="68">
        <f t="shared" si="29"/>
        <v>33615</v>
      </c>
      <c r="G241" s="68">
        <v>36156</v>
      </c>
    </row>
    <row r="242" spans="1:7">
      <c r="A242" s="51"/>
      <c r="B242" s="43"/>
      <c r="C242" s="90"/>
      <c r="D242" s="41"/>
      <c r="E242" s="40"/>
      <c r="F242" s="40"/>
      <c r="G242" s="40"/>
    </row>
    <row r="243" spans="1:7" ht="14.45" customHeight="1">
      <c r="A243" s="42" t="s">
        <v>7</v>
      </c>
      <c r="B243" s="133">
        <v>3475</v>
      </c>
      <c r="C243" s="95" t="s">
        <v>1</v>
      </c>
      <c r="D243" s="93"/>
      <c r="E243" s="93"/>
      <c r="F243" s="93"/>
      <c r="G243" s="93"/>
    </row>
    <row r="244" spans="1:7" ht="14.45" customHeight="1">
      <c r="A244" s="42"/>
      <c r="B244" s="94">
        <v>0.106</v>
      </c>
      <c r="C244" s="95" t="s">
        <v>38</v>
      </c>
      <c r="D244" s="96"/>
      <c r="E244" s="96"/>
      <c r="F244" s="96"/>
      <c r="G244" s="96"/>
    </row>
    <row r="245" spans="1:7" ht="14.45" customHeight="1">
      <c r="A245" s="42"/>
      <c r="B245" s="98">
        <v>60</v>
      </c>
      <c r="C245" s="99" t="s">
        <v>39</v>
      </c>
      <c r="D245" s="96"/>
      <c r="E245" s="96"/>
      <c r="F245" s="96"/>
      <c r="G245" s="96"/>
    </row>
    <row r="246" spans="1:7" ht="14.45" customHeight="1">
      <c r="A246" s="42"/>
      <c r="B246" s="140" t="s">
        <v>29</v>
      </c>
      <c r="C246" s="99" t="s">
        <v>11</v>
      </c>
      <c r="D246" s="54">
        <f>546-1</f>
        <v>545</v>
      </c>
      <c r="E246" s="54">
        <v>4303</v>
      </c>
      <c r="F246" s="54">
        <v>4303</v>
      </c>
      <c r="G246" s="54">
        <v>2887</v>
      </c>
    </row>
    <row r="247" spans="1:7" ht="14.45" customHeight="1">
      <c r="A247" s="42"/>
      <c r="B247" s="140" t="s">
        <v>124</v>
      </c>
      <c r="C247" s="99" t="s">
        <v>114</v>
      </c>
      <c r="D247" s="53">
        <v>0</v>
      </c>
      <c r="E247" s="54">
        <v>115</v>
      </c>
      <c r="F247" s="54">
        <v>115</v>
      </c>
      <c r="G247" s="53">
        <v>0</v>
      </c>
    </row>
    <row r="248" spans="1:7" ht="14.45" customHeight="1">
      <c r="A248" s="42"/>
      <c r="B248" s="151" t="s">
        <v>196</v>
      </c>
      <c r="C248" s="152" t="s">
        <v>163</v>
      </c>
      <c r="D248" s="56">
        <v>0</v>
      </c>
      <c r="E248" s="81">
        <v>1</v>
      </c>
      <c r="F248" s="81">
        <v>1</v>
      </c>
      <c r="G248" s="54">
        <v>144</v>
      </c>
    </row>
    <row r="249" spans="1:7" ht="14.45" customHeight="1">
      <c r="A249" s="42"/>
      <c r="B249" s="151" t="s">
        <v>197</v>
      </c>
      <c r="C249" s="152" t="s">
        <v>164</v>
      </c>
      <c r="D249" s="56">
        <v>0</v>
      </c>
      <c r="E249" s="81">
        <v>1</v>
      </c>
      <c r="F249" s="81">
        <v>1</v>
      </c>
      <c r="G249" s="54">
        <v>2323</v>
      </c>
    </row>
    <row r="250" spans="1:7" ht="14.45" customHeight="1">
      <c r="A250" s="42"/>
      <c r="B250" s="140" t="s">
        <v>30</v>
      </c>
      <c r="C250" s="152" t="s">
        <v>14</v>
      </c>
      <c r="D250" s="66">
        <v>330</v>
      </c>
      <c r="E250" s="66">
        <v>330</v>
      </c>
      <c r="F250" s="66">
        <v>330</v>
      </c>
      <c r="G250" s="66">
        <v>330</v>
      </c>
    </row>
    <row r="251" spans="1:7" ht="14.45" customHeight="1">
      <c r="A251" s="42" t="s">
        <v>5</v>
      </c>
      <c r="B251" s="98">
        <v>60</v>
      </c>
      <c r="C251" s="99" t="s">
        <v>39</v>
      </c>
      <c r="D251" s="66">
        <f t="shared" ref="D251:F251" si="30">SUM(D246:D250)</f>
        <v>875</v>
      </c>
      <c r="E251" s="66">
        <f t="shared" si="30"/>
        <v>4750</v>
      </c>
      <c r="F251" s="66">
        <f t="shared" si="30"/>
        <v>4750</v>
      </c>
      <c r="G251" s="66">
        <v>5684</v>
      </c>
    </row>
    <row r="252" spans="1:7">
      <c r="A252" s="42"/>
      <c r="B252" s="98"/>
      <c r="C252" s="99"/>
      <c r="D252" s="102"/>
      <c r="E252" s="102"/>
      <c r="F252" s="102"/>
      <c r="G252" s="102"/>
    </row>
    <row r="253" spans="1:7" ht="14.45" customHeight="1">
      <c r="A253" s="42"/>
      <c r="B253" s="98">
        <v>62</v>
      </c>
      <c r="C253" s="99" t="s">
        <v>75</v>
      </c>
      <c r="D253" s="41"/>
      <c r="E253" s="41"/>
      <c r="F253" s="41"/>
      <c r="G253" s="41"/>
    </row>
    <row r="254" spans="1:7" ht="14.45" customHeight="1">
      <c r="A254" s="42"/>
      <c r="B254" s="140" t="s">
        <v>77</v>
      </c>
      <c r="C254" s="99" t="s">
        <v>11</v>
      </c>
      <c r="D254" s="54">
        <f>14176-1</f>
        <v>14175</v>
      </c>
      <c r="E254" s="54">
        <v>15587</v>
      </c>
      <c r="F254" s="54">
        <v>15587</v>
      </c>
      <c r="G254" s="54">
        <v>7959</v>
      </c>
    </row>
    <row r="255" spans="1:7" ht="14.45" customHeight="1">
      <c r="A255" s="42"/>
      <c r="B255" s="140" t="s">
        <v>119</v>
      </c>
      <c r="C255" s="99" t="s">
        <v>114</v>
      </c>
      <c r="D255" s="54">
        <f>2926+1</f>
        <v>2927</v>
      </c>
      <c r="E255" s="54">
        <v>3167</v>
      </c>
      <c r="F255" s="54">
        <v>3167</v>
      </c>
      <c r="G255" s="54">
        <v>3045</v>
      </c>
    </row>
    <row r="256" spans="1:7" ht="14.45" customHeight="1">
      <c r="A256" s="42"/>
      <c r="B256" s="151" t="s">
        <v>198</v>
      </c>
      <c r="C256" s="152" t="s">
        <v>163</v>
      </c>
      <c r="D256" s="56">
        <v>0</v>
      </c>
      <c r="E256" s="81">
        <v>1</v>
      </c>
      <c r="F256" s="81">
        <v>1</v>
      </c>
      <c r="G256" s="54">
        <v>398</v>
      </c>
    </row>
    <row r="257" spans="1:7" s="101" customFormat="1" ht="14.45" customHeight="1">
      <c r="A257" s="42"/>
      <c r="B257" s="151" t="s">
        <v>199</v>
      </c>
      <c r="C257" s="152" t="s">
        <v>164</v>
      </c>
      <c r="D257" s="56">
        <v>0</v>
      </c>
      <c r="E257" s="81">
        <v>1</v>
      </c>
      <c r="F257" s="81">
        <v>1</v>
      </c>
      <c r="G257" s="54">
        <v>6363</v>
      </c>
    </row>
    <row r="258" spans="1:7" ht="14.45" customHeight="1">
      <c r="A258" s="42"/>
      <c r="B258" s="140" t="s">
        <v>78</v>
      </c>
      <c r="C258" s="152" t="s">
        <v>167</v>
      </c>
      <c r="D258" s="54">
        <v>70</v>
      </c>
      <c r="E258" s="54">
        <v>70</v>
      </c>
      <c r="F258" s="54">
        <v>70</v>
      </c>
      <c r="G258" s="54">
        <v>70</v>
      </c>
    </row>
    <row r="259" spans="1:7" ht="14.45" customHeight="1">
      <c r="A259" s="42"/>
      <c r="B259" s="140" t="s">
        <v>79</v>
      </c>
      <c r="C259" s="99" t="s">
        <v>14</v>
      </c>
      <c r="D259" s="54">
        <v>261</v>
      </c>
      <c r="E259" s="54">
        <v>299</v>
      </c>
      <c r="F259" s="54">
        <v>299</v>
      </c>
      <c r="G259" s="54">
        <v>299</v>
      </c>
    </row>
    <row r="260" spans="1:7" ht="14.45" customHeight="1">
      <c r="A260" s="42"/>
      <c r="B260" s="140" t="s">
        <v>222</v>
      </c>
      <c r="C260" s="80" t="s">
        <v>211</v>
      </c>
      <c r="D260" s="53">
        <v>0</v>
      </c>
      <c r="E260" s="54">
        <v>1</v>
      </c>
      <c r="F260" s="54">
        <v>1</v>
      </c>
      <c r="G260" s="54">
        <v>1</v>
      </c>
    </row>
    <row r="261" spans="1:7" ht="14.45" customHeight="1">
      <c r="A261" s="42"/>
      <c r="B261" s="140" t="s">
        <v>220</v>
      </c>
      <c r="C261" s="99" t="s">
        <v>169</v>
      </c>
      <c r="D261" s="53">
        <v>0</v>
      </c>
      <c r="E261" s="54">
        <v>178</v>
      </c>
      <c r="F261" s="54">
        <v>178</v>
      </c>
      <c r="G261" s="54">
        <v>178</v>
      </c>
    </row>
    <row r="262" spans="1:7" ht="14.45" customHeight="1">
      <c r="A262" s="42"/>
      <c r="B262" s="140" t="s">
        <v>80</v>
      </c>
      <c r="C262" s="99" t="s">
        <v>95</v>
      </c>
      <c r="D262" s="66">
        <v>736</v>
      </c>
      <c r="E262" s="72">
        <v>0</v>
      </c>
      <c r="F262" s="72">
        <v>0</v>
      </c>
      <c r="G262" s="72">
        <v>0</v>
      </c>
    </row>
    <row r="263" spans="1:7" ht="14.45" customHeight="1">
      <c r="A263" s="42" t="s">
        <v>5</v>
      </c>
      <c r="B263" s="98">
        <v>62</v>
      </c>
      <c r="C263" s="99" t="s">
        <v>75</v>
      </c>
      <c r="D263" s="66">
        <f t="shared" ref="D263:F263" si="31">SUM(D254:D262)</f>
        <v>18169</v>
      </c>
      <c r="E263" s="66">
        <f t="shared" si="31"/>
        <v>19304</v>
      </c>
      <c r="F263" s="66">
        <f t="shared" si="31"/>
        <v>19304</v>
      </c>
      <c r="G263" s="66">
        <v>18313</v>
      </c>
    </row>
    <row r="264" spans="1:7" ht="12" customHeight="1">
      <c r="A264" s="42"/>
      <c r="B264" s="98"/>
      <c r="C264" s="99"/>
      <c r="D264" s="54"/>
      <c r="E264" s="54"/>
      <c r="F264" s="54"/>
      <c r="G264" s="54"/>
    </row>
    <row r="265" spans="1:7" ht="14.45" customHeight="1">
      <c r="A265" s="42"/>
      <c r="B265" s="98">
        <v>63</v>
      </c>
      <c r="C265" s="99" t="s">
        <v>76</v>
      </c>
      <c r="D265" s="41"/>
      <c r="E265" s="41"/>
      <c r="F265" s="41"/>
      <c r="G265" s="41"/>
    </row>
    <row r="266" spans="1:7" ht="14.45" customHeight="1">
      <c r="A266" s="42"/>
      <c r="B266" s="140" t="s">
        <v>81</v>
      </c>
      <c r="C266" s="99" t="s">
        <v>11</v>
      </c>
      <c r="D266" s="54">
        <f>3956-1</f>
        <v>3955</v>
      </c>
      <c r="E266" s="54">
        <v>4409</v>
      </c>
      <c r="F266" s="54">
        <v>4409</v>
      </c>
      <c r="G266" s="54">
        <v>2575</v>
      </c>
    </row>
    <row r="267" spans="1:7" ht="14.45" customHeight="1">
      <c r="A267" s="67"/>
      <c r="B267" s="193" t="s">
        <v>200</v>
      </c>
      <c r="C267" s="189" t="s">
        <v>163</v>
      </c>
      <c r="D267" s="87">
        <v>0</v>
      </c>
      <c r="E267" s="88">
        <v>1</v>
      </c>
      <c r="F267" s="88">
        <v>1</v>
      </c>
      <c r="G267" s="66">
        <v>129</v>
      </c>
    </row>
    <row r="268" spans="1:7" ht="14.45" customHeight="1">
      <c r="A268" s="42"/>
      <c r="B268" s="151" t="s">
        <v>201</v>
      </c>
      <c r="C268" s="152" t="s">
        <v>164</v>
      </c>
      <c r="D268" s="56">
        <v>0</v>
      </c>
      <c r="E268" s="81">
        <v>1</v>
      </c>
      <c r="F268" s="81">
        <v>1</v>
      </c>
      <c r="G268" s="54">
        <v>2091</v>
      </c>
    </row>
    <row r="269" spans="1:7" ht="14.45" customHeight="1">
      <c r="A269" s="42"/>
      <c r="B269" s="140" t="s">
        <v>82</v>
      </c>
      <c r="C269" s="152" t="s">
        <v>167</v>
      </c>
      <c r="D269" s="54">
        <v>60</v>
      </c>
      <c r="E269" s="54">
        <v>60</v>
      </c>
      <c r="F269" s="54">
        <v>60</v>
      </c>
      <c r="G269" s="54">
        <v>60</v>
      </c>
    </row>
    <row r="270" spans="1:7" ht="14.45" customHeight="1">
      <c r="A270" s="42"/>
      <c r="B270" s="140" t="s">
        <v>83</v>
      </c>
      <c r="C270" s="99" t="s">
        <v>14</v>
      </c>
      <c r="D270" s="54">
        <v>185</v>
      </c>
      <c r="E270" s="54">
        <v>64</v>
      </c>
      <c r="F270" s="54">
        <v>64</v>
      </c>
      <c r="G270" s="54">
        <v>64</v>
      </c>
    </row>
    <row r="271" spans="1:7" ht="14.45" customHeight="1">
      <c r="A271" s="42"/>
      <c r="B271" s="140" t="s">
        <v>88</v>
      </c>
      <c r="C271" s="47" t="s">
        <v>216</v>
      </c>
      <c r="D271" s="54">
        <f>264-1</f>
        <v>263</v>
      </c>
      <c r="E271" s="54">
        <v>264</v>
      </c>
      <c r="F271" s="54">
        <v>264</v>
      </c>
      <c r="G271" s="54">
        <v>264</v>
      </c>
    </row>
    <row r="272" spans="1:7" ht="14.45" customHeight="1">
      <c r="A272" s="42"/>
      <c r="B272" s="140" t="s">
        <v>223</v>
      </c>
      <c r="C272" s="80" t="s">
        <v>211</v>
      </c>
      <c r="D272" s="53">
        <v>0</v>
      </c>
      <c r="E272" s="54">
        <v>1</v>
      </c>
      <c r="F272" s="54">
        <v>1</v>
      </c>
      <c r="G272" s="54">
        <v>1</v>
      </c>
    </row>
    <row r="273" spans="1:7" s="162" customFormat="1" ht="14.45" customHeight="1">
      <c r="A273" s="42"/>
      <c r="B273" s="140" t="s">
        <v>221</v>
      </c>
      <c r="C273" s="51" t="s">
        <v>169</v>
      </c>
      <c r="D273" s="72">
        <v>0</v>
      </c>
      <c r="E273" s="66">
        <v>183</v>
      </c>
      <c r="F273" s="66">
        <v>183</v>
      </c>
      <c r="G273" s="66">
        <v>183</v>
      </c>
    </row>
    <row r="274" spans="1:7" ht="14.45" customHeight="1">
      <c r="A274" s="42"/>
      <c r="B274" s="140" t="s">
        <v>84</v>
      </c>
      <c r="C274" s="99" t="s">
        <v>95</v>
      </c>
      <c r="D274" s="66">
        <v>122</v>
      </c>
      <c r="E274" s="72">
        <v>0</v>
      </c>
      <c r="F274" s="72">
        <v>0</v>
      </c>
      <c r="G274" s="72">
        <v>0</v>
      </c>
    </row>
    <row r="275" spans="1:7" ht="14.45" customHeight="1">
      <c r="A275" s="1" t="s">
        <v>5</v>
      </c>
      <c r="B275" s="103">
        <v>63</v>
      </c>
      <c r="C275" s="99" t="s">
        <v>76</v>
      </c>
      <c r="D275" s="66">
        <f t="shared" ref="D275:F275" si="32">SUM(D266:D274)</f>
        <v>4585</v>
      </c>
      <c r="E275" s="66">
        <f t="shared" si="32"/>
        <v>4983</v>
      </c>
      <c r="F275" s="66">
        <f t="shared" si="32"/>
        <v>4983</v>
      </c>
      <c r="G275" s="66">
        <v>5367</v>
      </c>
    </row>
    <row r="276" spans="1:7" ht="12" customHeight="1">
      <c r="B276" s="103"/>
      <c r="C276" s="99"/>
      <c r="D276" s="54"/>
      <c r="E276" s="54"/>
      <c r="F276" s="54"/>
      <c r="G276" s="54"/>
    </row>
    <row r="277" spans="1:7" ht="14.45" customHeight="1">
      <c r="B277" s="103">
        <v>64</v>
      </c>
      <c r="C277" s="99" t="s">
        <v>125</v>
      </c>
      <c r="D277" s="54"/>
      <c r="E277" s="54"/>
      <c r="F277" s="54"/>
      <c r="G277" s="54"/>
    </row>
    <row r="278" spans="1:7" ht="14.45" customHeight="1">
      <c r="A278" s="42"/>
      <c r="B278" s="140" t="s">
        <v>126</v>
      </c>
      <c r="C278" s="99" t="s">
        <v>11</v>
      </c>
      <c r="D278" s="54">
        <v>2474</v>
      </c>
      <c r="E278" s="54">
        <v>2697</v>
      </c>
      <c r="F278" s="54">
        <v>2697</v>
      </c>
      <c r="G278" s="54">
        <v>1529</v>
      </c>
    </row>
    <row r="279" spans="1:7" ht="14.45" customHeight="1">
      <c r="A279" s="42"/>
      <c r="B279" s="151" t="s">
        <v>202</v>
      </c>
      <c r="C279" s="152" t="s">
        <v>163</v>
      </c>
      <c r="D279" s="56">
        <v>0</v>
      </c>
      <c r="E279" s="81">
        <v>1</v>
      </c>
      <c r="F279" s="81">
        <v>1</v>
      </c>
      <c r="G279" s="54">
        <v>76</v>
      </c>
    </row>
    <row r="280" spans="1:7" ht="14.45" customHeight="1">
      <c r="A280" s="42"/>
      <c r="B280" s="151" t="s">
        <v>203</v>
      </c>
      <c r="C280" s="152" t="s">
        <v>164</v>
      </c>
      <c r="D280" s="56">
        <v>0</v>
      </c>
      <c r="E280" s="81">
        <v>1</v>
      </c>
      <c r="F280" s="81">
        <v>1</v>
      </c>
      <c r="G280" s="54">
        <v>1381</v>
      </c>
    </row>
    <row r="281" spans="1:7" s="101" customFormat="1" ht="14.45" customHeight="1">
      <c r="A281" s="42"/>
      <c r="B281" s="140" t="s">
        <v>127</v>
      </c>
      <c r="C281" s="152" t="s">
        <v>167</v>
      </c>
      <c r="D281" s="54">
        <v>60</v>
      </c>
      <c r="E281" s="54">
        <v>60</v>
      </c>
      <c r="F281" s="54">
        <v>60</v>
      </c>
      <c r="G281" s="54">
        <v>60</v>
      </c>
    </row>
    <row r="282" spans="1:7" s="101" customFormat="1" ht="14.45" customHeight="1">
      <c r="A282" s="42"/>
      <c r="B282" s="140" t="s">
        <v>128</v>
      </c>
      <c r="C282" s="99" t="s">
        <v>14</v>
      </c>
      <c r="D282" s="54">
        <v>258</v>
      </c>
      <c r="E282" s="54">
        <v>300</v>
      </c>
      <c r="F282" s="54">
        <v>300</v>
      </c>
      <c r="G282" s="54">
        <v>300</v>
      </c>
    </row>
    <row r="283" spans="1:7" ht="14.45" customHeight="1">
      <c r="A283" s="42"/>
      <c r="B283" s="140" t="s">
        <v>224</v>
      </c>
      <c r="C283" s="80" t="s">
        <v>211</v>
      </c>
      <c r="D283" s="72">
        <v>0</v>
      </c>
      <c r="E283" s="66">
        <v>1</v>
      </c>
      <c r="F283" s="66">
        <v>1</v>
      </c>
      <c r="G283" s="66">
        <v>1</v>
      </c>
    </row>
    <row r="284" spans="1:7" ht="14.45" customHeight="1">
      <c r="A284" s="42" t="s">
        <v>5</v>
      </c>
      <c r="B284" s="98">
        <v>64</v>
      </c>
      <c r="C284" s="99" t="s">
        <v>125</v>
      </c>
      <c r="D284" s="66">
        <f t="shared" ref="D284:F284" si="33">SUM(D278:D283)</f>
        <v>2792</v>
      </c>
      <c r="E284" s="66">
        <f t="shared" si="33"/>
        <v>3060</v>
      </c>
      <c r="F284" s="66">
        <f t="shared" si="33"/>
        <v>3060</v>
      </c>
      <c r="G284" s="66">
        <v>3347</v>
      </c>
    </row>
    <row r="285" spans="1:7" ht="14.45" customHeight="1">
      <c r="A285" s="1" t="s">
        <v>5</v>
      </c>
      <c r="B285" s="79">
        <v>0.106</v>
      </c>
      <c r="C285" s="92" t="s">
        <v>38</v>
      </c>
      <c r="D285" s="68">
        <f t="shared" ref="D285:F285" si="34">D251+D263+D275+D284</f>
        <v>26421</v>
      </c>
      <c r="E285" s="68">
        <f t="shared" si="34"/>
        <v>32097</v>
      </c>
      <c r="F285" s="68">
        <f t="shared" si="34"/>
        <v>32097</v>
      </c>
      <c r="G285" s="68">
        <v>32711</v>
      </c>
    </row>
    <row r="286" spans="1:7" ht="14.45" customHeight="1">
      <c r="A286" s="1" t="s">
        <v>5</v>
      </c>
      <c r="B286" s="91">
        <v>3475</v>
      </c>
      <c r="C286" s="92" t="s">
        <v>1</v>
      </c>
      <c r="D286" s="68">
        <f t="shared" ref="D286:F286" si="35">D285</f>
        <v>26421</v>
      </c>
      <c r="E286" s="68">
        <f t="shared" si="35"/>
        <v>32097</v>
      </c>
      <c r="F286" s="68">
        <f t="shared" si="35"/>
        <v>32097</v>
      </c>
      <c r="G286" s="68">
        <v>32711</v>
      </c>
    </row>
    <row r="287" spans="1:7" s="55" customFormat="1" ht="15" customHeight="1">
      <c r="A287" s="104" t="s">
        <v>5</v>
      </c>
      <c r="B287" s="105"/>
      <c r="C287" s="106" t="s">
        <v>6</v>
      </c>
      <c r="D287" s="141">
        <f t="shared" ref="D287:F287" si="36">D241+D168+D286</f>
        <v>425869</v>
      </c>
      <c r="E287" s="141">
        <f t="shared" si="36"/>
        <v>428236</v>
      </c>
      <c r="F287" s="141">
        <f t="shared" si="36"/>
        <v>407116</v>
      </c>
      <c r="G287" s="141">
        <v>502807</v>
      </c>
    </row>
    <row r="288" spans="1:7">
      <c r="A288" s="42"/>
      <c r="B288" s="73"/>
      <c r="C288" s="107"/>
      <c r="D288" s="40"/>
      <c r="E288" s="40"/>
      <c r="F288" s="40"/>
      <c r="G288" s="40"/>
    </row>
    <row r="289" spans="1:7" ht="15" customHeight="1">
      <c r="C289" s="44" t="s">
        <v>40</v>
      </c>
      <c r="D289" s="108"/>
      <c r="E289" s="40"/>
      <c r="F289" s="40"/>
      <c r="G289" s="40"/>
    </row>
    <row r="290" spans="1:7" s="61" customFormat="1" ht="14.45" customHeight="1">
      <c r="A290" s="1" t="s">
        <v>7</v>
      </c>
      <c r="B290" s="109">
        <v>4408</v>
      </c>
      <c r="C290" s="110" t="s">
        <v>70</v>
      </c>
      <c r="D290" s="108"/>
      <c r="E290" s="108"/>
      <c r="F290" s="108"/>
      <c r="G290" s="108"/>
    </row>
    <row r="291" spans="1:7" s="61" customFormat="1" ht="14.45" customHeight="1">
      <c r="A291" s="111"/>
      <c r="B291" s="112">
        <v>1</v>
      </c>
      <c r="C291" s="113" t="s">
        <v>41</v>
      </c>
      <c r="D291" s="114"/>
      <c r="E291" s="114"/>
      <c r="F291" s="114"/>
      <c r="G291" s="114"/>
    </row>
    <row r="292" spans="1:7" s="61" customFormat="1" ht="14.45" customHeight="1">
      <c r="A292" s="111"/>
      <c r="B292" s="115">
        <v>1.101</v>
      </c>
      <c r="C292" s="44" t="s">
        <v>33</v>
      </c>
      <c r="D292" s="116"/>
      <c r="E292" s="114"/>
      <c r="F292" s="114"/>
      <c r="G292" s="114"/>
    </row>
    <row r="293" spans="1:7" s="61" customFormat="1" ht="14.45" customHeight="1">
      <c r="A293" s="198"/>
      <c r="B293" s="46">
        <v>1</v>
      </c>
      <c r="C293" s="100" t="s">
        <v>99</v>
      </c>
      <c r="D293" s="54"/>
      <c r="E293" s="54"/>
      <c r="F293" s="54"/>
      <c r="G293" s="54"/>
    </row>
    <row r="294" spans="1:7" s="61" customFormat="1" ht="14.45" customHeight="1">
      <c r="A294" s="198"/>
      <c r="B294" s="117">
        <v>72</v>
      </c>
      <c r="C294" s="113" t="s">
        <v>103</v>
      </c>
      <c r="D294" s="53"/>
      <c r="E294" s="53"/>
      <c r="F294" s="54"/>
      <c r="G294" s="54"/>
    </row>
    <row r="295" spans="1:7" s="61" customFormat="1" ht="14.45" customHeight="1">
      <c r="A295" s="198"/>
      <c r="B295" s="143" t="s">
        <v>100</v>
      </c>
      <c r="C295" s="113" t="s">
        <v>89</v>
      </c>
      <c r="D295" s="54">
        <f>20696+1</f>
        <v>20697</v>
      </c>
      <c r="E295" s="53">
        <v>0</v>
      </c>
      <c r="F295" s="53">
        <v>0</v>
      </c>
      <c r="G295" s="53">
        <v>0</v>
      </c>
    </row>
    <row r="296" spans="1:7" s="61" customFormat="1" ht="14.45" customHeight="1">
      <c r="A296" s="111"/>
      <c r="B296" s="143" t="s">
        <v>207</v>
      </c>
      <c r="C296" s="113" t="s">
        <v>208</v>
      </c>
      <c r="D296" s="72">
        <v>0</v>
      </c>
      <c r="E296" s="66">
        <v>24597</v>
      </c>
      <c r="F296" s="66">
        <f>24597-9729</f>
        <v>14868</v>
      </c>
      <c r="G296" s="53">
        <v>0</v>
      </c>
    </row>
    <row r="297" spans="1:7" s="61" customFormat="1" ht="14.45" customHeight="1">
      <c r="A297" s="111" t="s">
        <v>5</v>
      </c>
      <c r="B297" s="117">
        <v>72</v>
      </c>
      <c r="C297" s="113" t="s">
        <v>103</v>
      </c>
      <c r="D297" s="68">
        <f t="shared" ref="D297:F297" si="37">SUM(D295:D296)</f>
        <v>20697</v>
      </c>
      <c r="E297" s="68">
        <f t="shared" si="37"/>
        <v>24597</v>
      </c>
      <c r="F297" s="68">
        <f t="shared" si="37"/>
        <v>14868</v>
      </c>
      <c r="G297" s="65">
        <v>0</v>
      </c>
    </row>
    <row r="298" spans="1:7" s="61" customFormat="1" ht="14.45" customHeight="1">
      <c r="A298" s="111" t="s">
        <v>5</v>
      </c>
      <c r="B298" s="76">
        <v>1</v>
      </c>
      <c r="C298" s="97" t="s">
        <v>99</v>
      </c>
      <c r="D298" s="68">
        <f t="shared" ref="D298:F298" si="38">D297</f>
        <v>20697</v>
      </c>
      <c r="E298" s="68">
        <f t="shared" si="38"/>
        <v>24597</v>
      </c>
      <c r="F298" s="68">
        <f t="shared" si="38"/>
        <v>14868</v>
      </c>
      <c r="G298" s="65">
        <v>0</v>
      </c>
    </row>
    <row r="299" spans="1:7" s="61" customFormat="1" ht="14.45" customHeight="1">
      <c r="A299" s="111" t="s">
        <v>5</v>
      </c>
      <c r="B299" s="115">
        <v>1.101</v>
      </c>
      <c r="C299" s="44" t="s">
        <v>33</v>
      </c>
      <c r="D299" s="66">
        <f t="shared" ref="D299:F299" si="39">D298</f>
        <v>20697</v>
      </c>
      <c r="E299" s="66">
        <f t="shared" si="39"/>
        <v>24597</v>
      </c>
      <c r="F299" s="66">
        <f t="shared" si="39"/>
        <v>14868</v>
      </c>
      <c r="G299" s="72">
        <v>0</v>
      </c>
    </row>
    <row r="300" spans="1:7" s="61" customFormat="1" ht="12" customHeight="1">
      <c r="A300" s="111"/>
      <c r="B300" s="115"/>
      <c r="C300" s="44"/>
      <c r="D300" s="54"/>
      <c r="E300" s="54"/>
      <c r="F300" s="54"/>
      <c r="G300" s="54"/>
    </row>
    <row r="301" spans="1:7" s="61" customFormat="1" ht="15" customHeight="1">
      <c r="A301" s="111"/>
      <c r="B301" s="156" t="s">
        <v>261</v>
      </c>
      <c r="C301" s="44" t="s">
        <v>260</v>
      </c>
      <c r="D301" s="54"/>
      <c r="E301" s="54"/>
      <c r="F301" s="54"/>
      <c r="G301" s="54"/>
    </row>
    <row r="302" spans="1:7" s="61" customFormat="1" ht="15" customHeight="1">
      <c r="A302" s="111"/>
      <c r="B302" s="157" t="s">
        <v>263</v>
      </c>
      <c r="C302" s="51" t="s">
        <v>9</v>
      </c>
      <c r="D302" s="54"/>
      <c r="E302" s="54"/>
      <c r="F302" s="54"/>
      <c r="G302" s="54"/>
    </row>
    <row r="303" spans="1:7" s="63" customFormat="1" ht="15" customHeight="1">
      <c r="A303" s="198"/>
      <c r="B303" s="117">
        <v>60</v>
      </c>
      <c r="C303" s="158" t="s">
        <v>262</v>
      </c>
      <c r="D303" s="159"/>
      <c r="E303" s="159"/>
      <c r="F303" s="160"/>
      <c r="G303" s="160"/>
    </row>
    <row r="304" spans="1:7" s="61" customFormat="1" ht="29.45" customHeight="1">
      <c r="A304" s="198"/>
      <c r="B304" s="143" t="s">
        <v>264</v>
      </c>
      <c r="C304" s="113" t="s">
        <v>265</v>
      </c>
      <c r="D304" s="53">
        <v>0</v>
      </c>
      <c r="E304" s="54">
        <v>3000</v>
      </c>
      <c r="F304" s="54">
        <v>3000</v>
      </c>
      <c r="G304" s="53">
        <v>0</v>
      </c>
    </row>
    <row r="305" spans="1:7" s="61" customFormat="1" ht="15" customHeight="1">
      <c r="A305" s="111" t="s">
        <v>5</v>
      </c>
      <c r="B305" s="117">
        <v>60</v>
      </c>
      <c r="C305" s="158" t="s">
        <v>262</v>
      </c>
      <c r="D305" s="65">
        <f t="shared" ref="D305:F305" si="40">D304</f>
        <v>0</v>
      </c>
      <c r="E305" s="68">
        <f t="shared" si="40"/>
        <v>3000</v>
      </c>
      <c r="F305" s="68">
        <f t="shared" si="40"/>
        <v>3000</v>
      </c>
      <c r="G305" s="65">
        <v>0</v>
      </c>
    </row>
    <row r="306" spans="1:7" s="61" customFormat="1" ht="12" customHeight="1">
      <c r="A306" s="111"/>
      <c r="B306" s="117"/>
      <c r="C306" s="158"/>
      <c r="D306" s="70"/>
      <c r="E306" s="70"/>
      <c r="F306" s="70"/>
      <c r="G306" s="70"/>
    </row>
    <row r="307" spans="1:7" s="63" customFormat="1" ht="15" customHeight="1">
      <c r="A307" s="198"/>
      <c r="B307" s="117">
        <v>61</v>
      </c>
      <c r="C307" s="158" t="s">
        <v>266</v>
      </c>
      <c r="D307" s="159"/>
      <c r="E307" s="159"/>
      <c r="F307" s="160"/>
      <c r="G307" s="160"/>
    </row>
    <row r="308" spans="1:7" s="61" customFormat="1" ht="15" customHeight="1">
      <c r="A308" s="198"/>
      <c r="B308" s="143" t="s">
        <v>267</v>
      </c>
      <c r="C308" s="113" t="s">
        <v>32</v>
      </c>
      <c r="D308" s="53">
        <v>0</v>
      </c>
      <c r="E308" s="54">
        <v>2000</v>
      </c>
      <c r="F308" s="54">
        <f>2000+1150</f>
        <v>3150</v>
      </c>
      <c r="G308" s="54">
        <v>4447</v>
      </c>
    </row>
    <row r="309" spans="1:7" s="61" customFormat="1" ht="15" customHeight="1">
      <c r="A309" s="111" t="s">
        <v>5</v>
      </c>
      <c r="B309" s="117">
        <v>61</v>
      </c>
      <c r="C309" s="158" t="s">
        <v>266</v>
      </c>
      <c r="D309" s="65">
        <f t="shared" ref="D309:F309" si="41">D308</f>
        <v>0</v>
      </c>
      <c r="E309" s="68">
        <f t="shared" si="41"/>
        <v>2000</v>
      </c>
      <c r="F309" s="68">
        <f t="shared" si="41"/>
        <v>3150</v>
      </c>
      <c r="G309" s="68">
        <v>4447</v>
      </c>
    </row>
    <row r="310" spans="1:7" s="61" customFormat="1" ht="12" customHeight="1">
      <c r="A310" s="111"/>
      <c r="B310" s="117"/>
      <c r="C310" s="158"/>
      <c r="D310" s="65"/>
      <c r="E310" s="68"/>
      <c r="F310" s="68"/>
      <c r="G310" s="68"/>
    </row>
    <row r="311" spans="1:7" s="63" customFormat="1" ht="15" customHeight="1">
      <c r="A311" s="198"/>
      <c r="B311" s="117">
        <v>62</v>
      </c>
      <c r="C311" s="158" t="s">
        <v>280</v>
      </c>
      <c r="D311" s="159"/>
      <c r="E311" s="159"/>
      <c r="F311" s="160"/>
      <c r="G311" s="160"/>
    </row>
    <row r="312" spans="1:7" s="61" customFormat="1" ht="15" customHeight="1">
      <c r="A312" s="194"/>
      <c r="B312" s="202" t="s">
        <v>282</v>
      </c>
      <c r="C312" s="195" t="s">
        <v>281</v>
      </c>
      <c r="D312" s="72">
        <v>0</v>
      </c>
      <c r="E312" s="72">
        <v>0</v>
      </c>
      <c r="F312" s="72">
        <v>0</v>
      </c>
      <c r="G312" s="66">
        <v>150</v>
      </c>
    </row>
    <row r="313" spans="1:7" s="61" customFormat="1" ht="15" customHeight="1">
      <c r="A313" s="111" t="s">
        <v>5</v>
      </c>
      <c r="B313" s="117">
        <v>62</v>
      </c>
      <c r="C313" s="158" t="s">
        <v>280</v>
      </c>
      <c r="D313" s="72">
        <f t="shared" ref="D313:F313" si="42">D312</f>
        <v>0</v>
      </c>
      <c r="E313" s="72">
        <f t="shared" si="42"/>
        <v>0</v>
      </c>
      <c r="F313" s="72">
        <f t="shared" si="42"/>
        <v>0</v>
      </c>
      <c r="G313" s="66">
        <v>150</v>
      </c>
    </row>
    <row r="314" spans="1:7" s="61" customFormat="1" ht="15" customHeight="1">
      <c r="A314" s="111" t="s">
        <v>5</v>
      </c>
      <c r="B314" s="157" t="s">
        <v>263</v>
      </c>
      <c r="C314" s="51" t="s">
        <v>9</v>
      </c>
      <c r="D314" s="65">
        <f>D305+D309+D313</f>
        <v>0</v>
      </c>
      <c r="E314" s="68">
        <f t="shared" ref="E314:F314" si="43">E305+E309+E313</f>
        <v>5000</v>
      </c>
      <c r="F314" s="68">
        <f t="shared" si="43"/>
        <v>6150</v>
      </c>
      <c r="G314" s="68">
        <v>4597</v>
      </c>
    </row>
    <row r="315" spans="1:7" s="61" customFormat="1" ht="15" customHeight="1">
      <c r="A315" s="111" t="s">
        <v>5</v>
      </c>
      <c r="B315" s="156" t="s">
        <v>261</v>
      </c>
      <c r="C315" s="44" t="s">
        <v>260</v>
      </c>
      <c r="D315" s="72">
        <f t="shared" ref="D315:F315" si="44">D314</f>
        <v>0</v>
      </c>
      <c r="E315" s="66">
        <f t="shared" si="44"/>
        <v>5000</v>
      </c>
      <c r="F315" s="66">
        <f t="shared" si="44"/>
        <v>6150</v>
      </c>
      <c r="G315" s="66">
        <v>4597</v>
      </c>
    </row>
    <row r="316" spans="1:7" s="61" customFormat="1" ht="15" customHeight="1">
      <c r="A316" s="111" t="s">
        <v>5</v>
      </c>
      <c r="B316" s="112">
        <v>1</v>
      </c>
      <c r="C316" s="113" t="s">
        <v>41</v>
      </c>
      <c r="D316" s="68">
        <f t="shared" ref="D316:F316" si="45">D299+D315</f>
        <v>20697</v>
      </c>
      <c r="E316" s="68">
        <f t="shared" si="45"/>
        <v>29597</v>
      </c>
      <c r="F316" s="68">
        <f t="shared" si="45"/>
        <v>21018</v>
      </c>
      <c r="G316" s="68">
        <v>4597</v>
      </c>
    </row>
    <row r="317" spans="1:7" s="61" customFormat="1">
      <c r="A317" s="111"/>
      <c r="B317" s="112"/>
      <c r="C317" s="113"/>
      <c r="D317" s="54"/>
      <c r="E317" s="54"/>
      <c r="F317" s="54"/>
      <c r="G317" s="54"/>
    </row>
    <row r="318" spans="1:7" s="61" customFormat="1" ht="15" customHeight="1">
      <c r="A318" s="111"/>
      <c r="B318" s="112">
        <v>2</v>
      </c>
      <c r="C318" s="113" t="s">
        <v>90</v>
      </c>
      <c r="D318" s="54"/>
      <c r="E318" s="54"/>
      <c r="F318" s="54"/>
      <c r="G318" s="54"/>
    </row>
    <row r="319" spans="1:7" s="61" customFormat="1" ht="15" customHeight="1">
      <c r="A319" s="111"/>
      <c r="B319" s="115">
        <v>2.101</v>
      </c>
      <c r="C319" s="118" t="s">
        <v>66</v>
      </c>
      <c r="D319" s="54"/>
      <c r="E319" s="54"/>
      <c r="F319" s="54"/>
      <c r="G319" s="54"/>
    </row>
    <row r="320" spans="1:7" s="61" customFormat="1" ht="15" customHeight="1">
      <c r="A320" s="111"/>
      <c r="B320" s="117">
        <v>60</v>
      </c>
      <c r="C320" s="113" t="s">
        <v>42</v>
      </c>
      <c r="D320" s="54"/>
      <c r="E320" s="54"/>
      <c r="F320" s="54"/>
      <c r="G320" s="54"/>
    </row>
    <row r="321" spans="1:7" s="61" customFormat="1" ht="15" customHeight="1">
      <c r="A321" s="111"/>
      <c r="B321" s="117">
        <v>71</v>
      </c>
      <c r="C321" s="113" t="s">
        <v>105</v>
      </c>
      <c r="D321" s="54"/>
      <c r="E321" s="54"/>
      <c r="F321" s="54"/>
      <c r="G321" s="54"/>
    </row>
    <row r="322" spans="1:7" s="61" customFormat="1" ht="15" customHeight="1">
      <c r="A322" s="111"/>
      <c r="B322" s="117" t="s">
        <v>279</v>
      </c>
      <c r="C322" s="113" t="s">
        <v>208</v>
      </c>
      <c r="D322" s="53">
        <v>0</v>
      </c>
      <c r="E322" s="53">
        <v>0</v>
      </c>
      <c r="F322" s="53">
        <v>0</v>
      </c>
      <c r="G322" s="54">
        <v>10700</v>
      </c>
    </row>
    <row r="323" spans="1:7" s="61" customFormat="1" ht="15" customHeight="1">
      <c r="A323" s="111"/>
      <c r="B323" s="117" t="s">
        <v>283</v>
      </c>
      <c r="C323" s="113" t="s">
        <v>284</v>
      </c>
      <c r="D323" s="72">
        <v>0</v>
      </c>
      <c r="E323" s="72">
        <v>0</v>
      </c>
      <c r="F323" s="72">
        <v>0</v>
      </c>
      <c r="G323" s="66">
        <v>256</v>
      </c>
    </row>
    <row r="324" spans="1:7" s="61" customFormat="1" ht="15" customHeight="1">
      <c r="A324" s="111" t="s">
        <v>5</v>
      </c>
      <c r="B324" s="117">
        <v>60</v>
      </c>
      <c r="C324" s="113" t="s">
        <v>42</v>
      </c>
      <c r="D324" s="72">
        <f t="shared" ref="D324:F324" si="46">SUM(D322:D323)</f>
        <v>0</v>
      </c>
      <c r="E324" s="72">
        <f t="shared" si="46"/>
        <v>0</v>
      </c>
      <c r="F324" s="72">
        <f t="shared" si="46"/>
        <v>0</v>
      </c>
      <c r="G324" s="66">
        <v>10956</v>
      </c>
    </row>
    <row r="325" spans="1:7" s="61" customFormat="1" ht="15" customHeight="1">
      <c r="A325" s="111" t="s">
        <v>5</v>
      </c>
      <c r="B325" s="115">
        <v>2.101</v>
      </c>
      <c r="C325" s="118" t="s">
        <v>66</v>
      </c>
      <c r="D325" s="65">
        <f t="shared" ref="D325:F326" si="47">D324</f>
        <v>0</v>
      </c>
      <c r="E325" s="65">
        <f t="shared" si="47"/>
        <v>0</v>
      </c>
      <c r="F325" s="65">
        <f t="shared" si="47"/>
        <v>0</v>
      </c>
      <c r="G325" s="68">
        <v>10956</v>
      </c>
    </row>
    <row r="326" spans="1:7" s="61" customFormat="1" ht="15" customHeight="1">
      <c r="A326" s="111" t="s">
        <v>5</v>
      </c>
      <c r="B326" s="112">
        <v>2</v>
      </c>
      <c r="C326" s="113" t="s">
        <v>90</v>
      </c>
      <c r="D326" s="72">
        <f t="shared" si="47"/>
        <v>0</v>
      </c>
      <c r="E326" s="72">
        <f t="shared" si="47"/>
        <v>0</v>
      </c>
      <c r="F326" s="72">
        <f t="shared" si="47"/>
        <v>0</v>
      </c>
      <c r="G326" s="66">
        <v>10956</v>
      </c>
    </row>
    <row r="327" spans="1:7" s="61" customFormat="1" ht="15" customHeight="1">
      <c r="A327" s="111" t="s">
        <v>5</v>
      </c>
      <c r="B327" s="119">
        <v>4408</v>
      </c>
      <c r="C327" s="118" t="s">
        <v>70</v>
      </c>
      <c r="D327" s="66">
        <f t="shared" ref="D327:F327" si="48">D316+D326</f>
        <v>20697</v>
      </c>
      <c r="E327" s="66">
        <f t="shared" si="48"/>
        <v>29597</v>
      </c>
      <c r="F327" s="66">
        <f t="shared" si="48"/>
        <v>21018</v>
      </c>
      <c r="G327" s="66">
        <v>15553</v>
      </c>
    </row>
    <row r="328" spans="1:7" s="61" customFormat="1">
      <c r="A328" s="111"/>
      <c r="B328" s="119"/>
      <c r="C328" s="118"/>
      <c r="D328" s="54"/>
      <c r="E328" s="54"/>
      <c r="F328" s="54"/>
      <c r="G328" s="54"/>
    </row>
    <row r="329" spans="1:7" s="61" customFormat="1" ht="25.5">
      <c r="A329" s="42" t="s">
        <v>7</v>
      </c>
      <c r="B329" s="119">
        <v>5475</v>
      </c>
      <c r="C329" s="95" t="s">
        <v>91</v>
      </c>
      <c r="D329" s="54"/>
      <c r="E329" s="54"/>
      <c r="F329" s="54"/>
      <c r="G329" s="54"/>
    </row>
    <row r="330" spans="1:7" s="61" customFormat="1" ht="14.45" customHeight="1">
      <c r="A330" s="198"/>
      <c r="B330" s="120">
        <v>0.10199999999999999</v>
      </c>
      <c r="C330" s="110" t="s">
        <v>0</v>
      </c>
      <c r="D330" s="54"/>
      <c r="E330" s="54"/>
      <c r="F330" s="54"/>
      <c r="G330" s="54"/>
    </row>
    <row r="331" spans="1:7" s="171" customFormat="1" ht="14.45" customHeight="1">
      <c r="A331" s="163"/>
      <c r="B331" s="76">
        <v>1</v>
      </c>
      <c r="C331" s="164" t="s">
        <v>99</v>
      </c>
      <c r="D331" s="165"/>
      <c r="E331" s="166"/>
      <c r="F331" s="165"/>
      <c r="G331" s="165"/>
    </row>
    <row r="332" spans="1:7" s="121" customFormat="1" ht="27" customHeight="1">
      <c r="A332" s="122"/>
      <c r="B332" s="123">
        <v>71</v>
      </c>
      <c r="C332" s="124" t="s">
        <v>287</v>
      </c>
      <c r="D332" s="54"/>
      <c r="E332" s="54"/>
      <c r="F332" s="54"/>
      <c r="G332" s="54"/>
    </row>
    <row r="333" spans="1:7" s="121" customFormat="1">
      <c r="A333" s="122"/>
      <c r="B333" s="123" t="s">
        <v>276</v>
      </c>
      <c r="C333" s="124" t="s">
        <v>257</v>
      </c>
      <c r="D333" s="53">
        <v>0</v>
      </c>
      <c r="E333" s="53">
        <v>0</v>
      </c>
      <c r="F333" s="53">
        <v>0</v>
      </c>
      <c r="G333" s="54">
        <v>1</v>
      </c>
    </row>
    <row r="334" spans="1:7" s="121" customFormat="1" ht="14.45" customHeight="1">
      <c r="A334" s="122"/>
      <c r="B334" s="123" t="s">
        <v>209</v>
      </c>
      <c r="C334" s="124" t="s">
        <v>208</v>
      </c>
      <c r="D334" s="53">
        <v>0</v>
      </c>
      <c r="E334" s="54">
        <v>7000</v>
      </c>
      <c r="F334" s="53">
        <v>0</v>
      </c>
      <c r="G334" s="54">
        <v>6999</v>
      </c>
    </row>
    <row r="335" spans="1:7" s="121" customFormat="1" ht="14.45" customHeight="1">
      <c r="A335" s="122"/>
      <c r="B335" s="123" t="s">
        <v>277</v>
      </c>
      <c r="C335" s="124" t="s">
        <v>278</v>
      </c>
      <c r="D335" s="72">
        <v>0</v>
      </c>
      <c r="E335" s="72">
        <v>0</v>
      </c>
      <c r="F335" s="72">
        <v>0</v>
      </c>
      <c r="G335" s="54">
        <v>1500</v>
      </c>
    </row>
    <row r="336" spans="1:7" s="121" customFormat="1" ht="28.15" customHeight="1">
      <c r="A336" s="198" t="s">
        <v>5</v>
      </c>
      <c r="B336" s="123">
        <v>71</v>
      </c>
      <c r="C336" s="124" t="s">
        <v>287</v>
      </c>
      <c r="D336" s="65">
        <f>SUM(D333:D335)</f>
        <v>0</v>
      </c>
      <c r="E336" s="68">
        <f t="shared" ref="E336:F336" si="49">SUM(E333:E335)</f>
        <v>7000</v>
      </c>
      <c r="F336" s="65">
        <f t="shared" si="49"/>
        <v>0</v>
      </c>
      <c r="G336" s="68">
        <v>8500</v>
      </c>
    </row>
    <row r="337" spans="1:7" s="61" customFormat="1" ht="8.25" customHeight="1">
      <c r="A337" s="198"/>
      <c r="D337" s="54"/>
      <c r="E337" s="54"/>
      <c r="F337" s="54"/>
      <c r="G337" s="54"/>
    </row>
    <row r="338" spans="1:7" s="61" customFormat="1" ht="28.15" customHeight="1">
      <c r="A338" s="111"/>
      <c r="B338" s="117">
        <v>72</v>
      </c>
      <c r="C338" s="113" t="s">
        <v>286</v>
      </c>
      <c r="D338" s="54"/>
      <c r="E338" s="54"/>
      <c r="F338" s="54"/>
      <c r="G338" s="54"/>
    </row>
    <row r="339" spans="1:7" s="61" customFormat="1" ht="14.45" customHeight="1">
      <c r="A339" s="111"/>
      <c r="B339" s="117" t="s">
        <v>100</v>
      </c>
      <c r="C339" s="113" t="s">
        <v>89</v>
      </c>
      <c r="D339" s="66">
        <v>558</v>
      </c>
      <c r="E339" s="72">
        <v>0</v>
      </c>
      <c r="F339" s="72">
        <v>0</v>
      </c>
      <c r="G339" s="72">
        <v>0</v>
      </c>
    </row>
    <row r="340" spans="1:7" s="61" customFormat="1" ht="28.5" customHeight="1">
      <c r="A340" s="111" t="s">
        <v>5</v>
      </c>
      <c r="B340" s="117">
        <v>72</v>
      </c>
      <c r="C340" s="113" t="s">
        <v>121</v>
      </c>
      <c r="D340" s="66">
        <f>D339</f>
        <v>558</v>
      </c>
      <c r="E340" s="72">
        <f t="shared" ref="E340:F340" si="50">E339</f>
        <v>0</v>
      </c>
      <c r="F340" s="72">
        <f t="shared" si="50"/>
        <v>0</v>
      </c>
      <c r="G340" s="72">
        <v>0</v>
      </c>
    </row>
    <row r="341" spans="1:7" s="61" customFormat="1" ht="14.45" customHeight="1">
      <c r="A341" s="111" t="s">
        <v>5</v>
      </c>
      <c r="B341" s="76">
        <v>1</v>
      </c>
      <c r="C341" s="97" t="s">
        <v>99</v>
      </c>
      <c r="D341" s="68">
        <f>D336+D340</f>
        <v>558</v>
      </c>
      <c r="E341" s="68">
        <f t="shared" ref="E341:F341" si="51">E336+E340</f>
        <v>7000</v>
      </c>
      <c r="F341" s="65">
        <f t="shared" si="51"/>
        <v>0</v>
      </c>
      <c r="G341" s="68">
        <v>8500</v>
      </c>
    </row>
    <row r="342" spans="1:7" s="61" customFormat="1" ht="9" customHeight="1">
      <c r="A342" s="111"/>
      <c r="B342" s="76"/>
      <c r="C342" s="97"/>
      <c r="D342" s="54"/>
      <c r="E342" s="54"/>
      <c r="F342" s="54"/>
      <c r="G342" s="54"/>
    </row>
    <row r="343" spans="1:7" s="121" customFormat="1" ht="14.45" customHeight="1">
      <c r="A343" s="163"/>
      <c r="B343" s="76">
        <v>2</v>
      </c>
      <c r="C343" s="196" t="s">
        <v>258</v>
      </c>
      <c r="D343" s="165"/>
      <c r="E343" s="165"/>
      <c r="F343" s="165"/>
      <c r="G343" s="165"/>
    </row>
    <row r="344" spans="1:7" s="61" customFormat="1" ht="14.45" customHeight="1">
      <c r="A344" s="111"/>
      <c r="B344" s="76">
        <v>44</v>
      </c>
      <c r="C344" s="196" t="s">
        <v>9</v>
      </c>
      <c r="D344" s="54"/>
      <c r="E344" s="54"/>
      <c r="F344" s="54"/>
      <c r="G344" s="54"/>
    </row>
    <row r="345" spans="1:7" s="61" customFormat="1" ht="14.45" customHeight="1">
      <c r="A345" s="111"/>
      <c r="B345" s="76" t="s">
        <v>259</v>
      </c>
      <c r="C345" s="196" t="s">
        <v>257</v>
      </c>
      <c r="D345" s="53">
        <v>0</v>
      </c>
      <c r="E345" s="54">
        <v>1180</v>
      </c>
      <c r="F345" s="54">
        <v>1180</v>
      </c>
      <c r="G345" s="53">
        <v>0</v>
      </c>
    </row>
    <row r="346" spans="1:7" s="61" customFormat="1" ht="14.45" customHeight="1">
      <c r="A346" s="111" t="s">
        <v>5</v>
      </c>
      <c r="B346" s="76">
        <v>44</v>
      </c>
      <c r="C346" s="196" t="s">
        <v>9</v>
      </c>
      <c r="D346" s="65">
        <f t="shared" ref="D346:F346" si="52">D345</f>
        <v>0</v>
      </c>
      <c r="E346" s="68">
        <f t="shared" si="52"/>
        <v>1180</v>
      </c>
      <c r="F346" s="68">
        <f t="shared" si="52"/>
        <v>1180</v>
      </c>
      <c r="G346" s="65">
        <v>0</v>
      </c>
    </row>
    <row r="347" spans="1:7" s="61" customFormat="1" ht="14.45" customHeight="1">
      <c r="A347" s="111" t="s">
        <v>5</v>
      </c>
      <c r="B347" s="76">
        <v>2</v>
      </c>
      <c r="C347" s="196" t="s">
        <v>258</v>
      </c>
      <c r="D347" s="65">
        <f>D346</f>
        <v>0</v>
      </c>
      <c r="E347" s="68">
        <f t="shared" ref="E347:F347" si="53">E346</f>
        <v>1180</v>
      </c>
      <c r="F347" s="68">
        <f t="shared" si="53"/>
        <v>1180</v>
      </c>
      <c r="G347" s="65">
        <v>0</v>
      </c>
    </row>
    <row r="348" spans="1:7" s="61" customFormat="1" ht="14.45" customHeight="1">
      <c r="A348" s="111" t="s">
        <v>5</v>
      </c>
      <c r="B348" s="150">
        <v>0.10199999999999999</v>
      </c>
      <c r="C348" s="118" t="s">
        <v>0</v>
      </c>
      <c r="D348" s="66">
        <f t="shared" ref="D348:F348" si="54">D341+D346</f>
        <v>558</v>
      </c>
      <c r="E348" s="66">
        <f>E341+E346</f>
        <v>8180</v>
      </c>
      <c r="F348" s="66">
        <f t="shared" si="54"/>
        <v>1180</v>
      </c>
      <c r="G348" s="66">
        <v>8500</v>
      </c>
    </row>
    <row r="349" spans="1:7" s="61" customFormat="1" ht="25.5">
      <c r="A349" s="67" t="s">
        <v>5</v>
      </c>
      <c r="B349" s="199">
        <v>5475</v>
      </c>
      <c r="C349" s="200" t="s">
        <v>91</v>
      </c>
      <c r="D349" s="66">
        <f t="shared" ref="D349:F349" si="55">D348</f>
        <v>558</v>
      </c>
      <c r="E349" s="66">
        <f>E348</f>
        <v>8180</v>
      </c>
      <c r="F349" s="66">
        <f t="shared" si="55"/>
        <v>1180</v>
      </c>
      <c r="G349" s="66">
        <v>8500</v>
      </c>
    </row>
    <row r="350" spans="1:7" ht="14.45" customHeight="1">
      <c r="A350" s="67" t="s">
        <v>5</v>
      </c>
      <c r="B350" s="83"/>
      <c r="C350" s="71" t="s">
        <v>40</v>
      </c>
      <c r="D350" s="58">
        <f>D327+D349+D336</f>
        <v>21255</v>
      </c>
      <c r="E350" s="58">
        <f t="shared" ref="E350:F350" si="56">E327+E349</f>
        <v>37777</v>
      </c>
      <c r="F350" s="58">
        <f t="shared" si="56"/>
        <v>22198</v>
      </c>
      <c r="G350" s="58">
        <v>24053</v>
      </c>
    </row>
    <row r="351" spans="1:7" ht="14.45" customHeight="1">
      <c r="A351" s="125" t="s">
        <v>5</v>
      </c>
      <c r="B351" s="126"/>
      <c r="C351" s="127" t="s">
        <v>3</v>
      </c>
      <c r="D351" s="128">
        <f t="shared" ref="D351:F351" si="57">D350+D287</f>
        <v>447124</v>
      </c>
      <c r="E351" s="128">
        <f t="shared" si="57"/>
        <v>466013</v>
      </c>
      <c r="F351" s="128">
        <f t="shared" si="57"/>
        <v>429314</v>
      </c>
      <c r="G351" s="128">
        <v>526860</v>
      </c>
    </row>
    <row r="352" spans="1:7" ht="8.25" customHeight="1">
      <c r="A352" s="42"/>
      <c r="B352" s="73"/>
      <c r="C352" s="44"/>
      <c r="D352" s="40"/>
      <c r="E352" s="40"/>
      <c r="F352" s="40"/>
      <c r="G352" s="40"/>
    </row>
    <row r="353" spans="1:7" ht="28.15" customHeight="1">
      <c r="A353" s="129" t="s">
        <v>98</v>
      </c>
      <c r="B353" s="130">
        <v>2408</v>
      </c>
      <c r="C353" s="149" t="s">
        <v>102</v>
      </c>
      <c r="D353" s="81">
        <v>204</v>
      </c>
      <c r="E353" s="56">
        <v>0</v>
      </c>
      <c r="F353" s="53">
        <v>0</v>
      </c>
      <c r="G353" s="53">
        <v>0</v>
      </c>
    </row>
    <row r="354" spans="1:7" s="101" customFormat="1" ht="28.15" customHeight="1">
      <c r="A354" s="129"/>
      <c r="B354" s="145"/>
      <c r="C354" s="99"/>
      <c r="D354" s="147"/>
      <c r="E354" s="56"/>
      <c r="F354" s="53"/>
      <c r="G354" s="53"/>
    </row>
    <row r="355" spans="1:7" s="101" customFormat="1">
      <c r="A355" s="129"/>
      <c r="B355" s="73"/>
      <c r="C355" s="131"/>
      <c r="D355" s="56"/>
      <c r="E355" s="56"/>
      <c r="F355" s="54"/>
      <c r="G355" s="54"/>
    </row>
    <row r="356" spans="1:7" s="101" customFormat="1">
      <c r="A356" s="42"/>
      <c r="B356" s="73"/>
      <c r="C356" s="44"/>
      <c r="D356" s="132"/>
      <c r="E356" s="132"/>
      <c r="F356" s="40"/>
      <c r="G356" s="40"/>
    </row>
    <row r="357" spans="1:7">
      <c r="A357" s="42"/>
      <c r="B357" s="73"/>
      <c r="C357" s="44"/>
      <c r="D357" s="40"/>
      <c r="E357" s="40"/>
      <c r="F357" s="40"/>
      <c r="G357" s="40"/>
    </row>
    <row r="358" spans="1:7">
      <c r="A358" s="42"/>
      <c r="B358" s="73"/>
      <c r="C358" s="44"/>
      <c r="D358" s="40"/>
      <c r="E358" s="40"/>
      <c r="F358" s="40"/>
      <c r="G358" s="40"/>
    </row>
    <row r="359" spans="1:7">
      <c r="E359" s="13"/>
    </row>
    <row r="360" spans="1:7">
      <c r="D360" s="148"/>
      <c r="E360" s="180"/>
      <c r="F360" s="181"/>
    </row>
    <row r="361" spans="1:7" s="185" customFormat="1">
      <c r="A361" s="182"/>
      <c r="B361" s="77"/>
      <c r="C361" s="183"/>
      <c r="D361" s="184"/>
      <c r="E361" s="184"/>
      <c r="F361" s="184"/>
      <c r="G361" s="17"/>
    </row>
    <row r="362" spans="1:7">
      <c r="C362" s="5"/>
      <c r="D362" s="161"/>
      <c r="E362" s="161"/>
      <c r="F362" s="161"/>
    </row>
    <row r="363" spans="1:7" s="185" customFormat="1">
      <c r="A363" s="182"/>
      <c r="B363" s="77"/>
      <c r="C363" s="183"/>
      <c r="D363" s="184"/>
      <c r="E363" s="184"/>
      <c r="F363" s="184"/>
      <c r="G363" s="17"/>
    </row>
    <row r="364" spans="1:7">
      <c r="C364" s="5"/>
      <c r="E364" s="13"/>
    </row>
    <row r="365" spans="1:7">
      <c r="C365" s="5"/>
      <c r="E365" s="13"/>
    </row>
    <row r="366" spans="1:7">
      <c r="C366" s="5"/>
      <c r="E366" s="13"/>
    </row>
    <row r="367" spans="1:7">
      <c r="C367" s="5"/>
      <c r="E367" s="13"/>
    </row>
    <row r="368" spans="1:7" s="185" customFormat="1">
      <c r="A368" s="182"/>
      <c r="B368" s="77"/>
      <c r="C368" s="183"/>
      <c r="D368" s="17"/>
      <c r="E368" s="17"/>
      <c r="F368" s="17"/>
      <c r="G368" s="17"/>
    </row>
    <row r="369" spans="1:7" s="185" customFormat="1">
      <c r="A369" s="182"/>
      <c r="B369" s="77"/>
      <c r="C369" s="183"/>
      <c r="D369" s="17"/>
      <c r="E369" s="17"/>
      <c r="F369" s="17"/>
      <c r="G369" s="17"/>
    </row>
    <row r="370" spans="1:7">
      <c r="C370" s="5"/>
      <c r="E370" s="13"/>
    </row>
    <row r="371" spans="1:7">
      <c r="C371" s="5"/>
      <c r="E371" s="13"/>
    </row>
    <row r="372" spans="1:7">
      <c r="C372" s="5"/>
      <c r="E372" s="13"/>
    </row>
    <row r="373" spans="1:7" s="185" customFormat="1">
      <c r="A373" s="182"/>
      <c r="B373" s="77"/>
      <c r="C373" s="183"/>
      <c r="D373" s="17"/>
      <c r="E373" s="17"/>
      <c r="F373" s="17"/>
      <c r="G373" s="17"/>
    </row>
    <row r="385" spans="1:1">
      <c r="A385" s="1" t="s">
        <v>138</v>
      </c>
    </row>
  </sheetData>
  <autoFilter ref="A20:G356"/>
  <mergeCells count="5">
    <mergeCell ref="A1:G1"/>
    <mergeCell ref="A2:G2"/>
    <mergeCell ref="E8:G8"/>
    <mergeCell ref="E10:G10"/>
    <mergeCell ref="A12:G12"/>
  </mergeCells>
  <phoneticPr fontId="2" type="noConversion"/>
  <printOptions horizontalCentered="1"/>
  <pageMargins left="0.55118110236220474" right="0.55118110236220474" top="0.74803149606299213" bottom="1.5748031496062993" header="0.51181102362204722" footer="1.1811023622047245"/>
  <pageSetup paperSize="9" scale="94" firstPageNumber="124" orientation="portrait" blackAndWhite="1" useFirstPageNumber="1" r:id="rId1"/>
  <headerFooter alignWithMargins="0">
    <oddHeader xml:space="preserve">&amp;C   </oddHeader>
    <oddFooter>&amp;C&amp;"Times New Roman,Bold"  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10</vt:i4>
      </vt:variant>
    </vt:vector>
  </HeadingPairs>
  <TitlesOfParts>
    <vt:vector size="11" baseType="lpstr">
      <vt:lpstr>dem11</vt:lpstr>
      <vt:lpstr>'dem11'!cs</vt:lpstr>
      <vt:lpstr>'dem11'!fsw</vt:lpstr>
      <vt:lpstr>'dem11'!fswcap</vt:lpstr>
      <vt:lpstr>'dem11'!ges</vt:lpstr>
      <vt:lpstr>'dem11'!oges</vt:lpstr>
      <vt:lpstr>'dem11'!Print_Area</vt:lpstr>
      <vt:lpstr>'dem11'!Print_Titles</vt:lpstr>
      <vt:lpstr>'dem11'!revise</vt:lpstr>
      <vt:lpstr>'dem11'!summary</vt:lpstr>
      <vt:lpstr>'dem11'!voted</vt:lpstr>
    </vt:vector>
  </TitlesOfParts>
  <Company>Government of Sikkim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Secretary Finance</dc:creator>
  <cp:lastModifiedBy>Budget JA1</cp:lastModifiedBy>
  <cp:lastPrinted>2024-08-03T10:33:42Z</cp:lastPrinted>
  <dcterms:created xsi:type="dcterms:W3CDTF">2004-06-02T16:14:39Z</dcterms:created>
  <dcterms:modified xsi:type="dcterms:W3CDTF">2024-08-09T09:24:52Z</dcterms:modified>
</cp:coreProperties>
</file>