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195" yWindow="-15" windowWidth="19650" windowHeight="12795"/>
  </bookViews>
  <sheets>
    <sheet name="dem13" sheetId="4" r:id="rId1"/>
    <sheet name="Sheet1" sheetId="5" r:id="rId2"/>
  </sheets>
  <definedNames>
    <definedName name="__123Graph_D" hidden="1">#REF!</definedName>
    <definedName name="_xlnm._FilterDatabase" localSheetId="0" hidden="1">'dem13'!$A$20:$G$1019</definedName>
    <definedName name="_Regression_Int" localSheetId="0" hidden="1">1</definedName>
    <definedName name="css" localSheetId="0">'dem13'!$D$826:$G$826</definedName>
    <definedName name="cssrec" localSheetId="0">'dem13'!#REF!</definedName>
    <definedName name="fw" localSheetId="0">'dem13'!$D$792:$G$792</definedName>
    <definedName name="health" localSheetId="0">'dem13'!$D$710:$G$710</definedName>
    <definedName name="healthcap" localSheetId="0">'dem13'!$D$1012:$G$1012</definedName>
    <definedName name="healthrec" localSheetId="0">'dem13'!$D$1016:$G$1016</definedName>
    <definedName name="healthrec2" localSheetId="0">'dem13'!#REF!</definedName>
    <definedName name="healthrec3" localSheetId="0">'dem13'!#REF!</definedName>
    <definedName name="housing" localSheetId="0">'dem13'!$D$811:$G$811</definedName>
    <definedName name="loan" localSheetId="0">'dem13'!#REF!</definedName>
    <definedName name="np" localSheetId="0">'dem13'!#REF!</definedName>
    <definedName name="_xlnm.Print_Area" localSheetId="0">'dem13'!$A$1:$G$1017</definedName>
    <definedName name="_xlnm.Print_Titles" localSheetId="0">'dem13'!$17:$20</definedName>
    <definedName name="pw" localSheetId="0">'dem13'!$D$44:$G$44</definedName>
    <definedName name="pwrec" localSheetId="0">'dem13'!#REF!</definedName>
    <definedName name="rec" localSheetId="0">'dem13'!#REF!</definedName>
    <definedName name="revise" localSheetId="0">'dem13'!$D$1041:$F$1041</definedName>
    <definedName name="summary" localSheetId="0">'dem13'!$D$1027:$F$1027</definedName>
    <definedName name="Z_239EE218_578E_4317_BEED_14D5D7089E27_.wvu.Cols" localSheetId="0" hidden="1">'dem13'!#REF!</definedName>
    <definedName name="Z_239EE218_578E_4317_BEED_14D5D7089E27_.wvu.FilterData" localSheetId="0" hidden="1">'dem13'!$A$1:$G$962</definedName>
    <definedName name="Z_239EE218_578E_4317_BEED_14D5D7089E27_.wvu.PrintArea" localSheetId="0" hidden="1">'dem13'!$A$1:$G$962</definedName>
    <definedName name="Z_239EE218_578E_4317_BEED_14D5D7089E27_.wvu.PrintTitles" localSheetId="0" hidden="1">'dem13'!$17:$20</definedName>
    <definedName name="Z_302A3EA3_AE96_11D5_A646_0050BA3D7AFD_.wvu.Cols" localSheetId="0" hidden="1">'dem13'!#REF!</definedName>
    <definedName name="Z_302A3EA3_AE96_11D5_A646_0050BA3D7AFD_.wvu.FilterData" localSheetId="0" hidden="1">'dem13'!$A$1:$G$962</definedName>
    <definedName name="Z_302A3EA3_AE96_11D5_A646_0050BA3D7AFD_.wvu.PrintArea" localSheetId="0" hidden="1">'dem13'!$A$1:$G$962</definedName>
    <definedName name="Z_302A3EA3_AE96_11D5_A646_0050BA3D7AFD_.wvu.PrintTitles" localSheetId="0" hidden="1">'dem13'!$17:$20</definedName>
    <definedName name="Z_36DBA021_0ECB_11D4_8064_004005726899_.wvu.Cols" localSheetId="0" hidden="1">'dem13'!#REF!</definedName>
    <definedName name="Z_36DBA021_0ECB_11D4_8064_004005726899_.wvu.FilterData" localSheetId="0" hidden="1">'dem13'!$C$21:$C$813</definedName>
    <definedName name="Z_36DBA021_0ECB_11D4_8064_004005726899_.wvu.PrintArea" localSheetId="0" hidden="1">'dem13'!$A$1:$G$962</definedName>
    <definedName name="Z_36DBA021_0ECB_11D4_8064_004005726899_.wvu.PrintTitles" localSheetId="0" hidden="1">'dem13'!$17:$20</definedName>
    <definedName name="Z_93EBE921_AE91_11D5_8685_004005726899_.wvu.Cols" localSheetId="0" hidden="1">'dem13'!#REF!</definedName>
    <definedName name="Z_93EBE921_AE91_11D5_8685_004005726899_.wvu.FilterData" localSheetId="0" hidden="1">'dem13'!$C$21:$C$813</definedName>
    <definedName name="Z_93EBE921_AE91_11D5_8685_004005726899_.wvu.PrintArea" localSheetId="0" hidden="1">'dem13'!$A$1:$G$962</definedName>
    <definedName name="Z_93EBE921_AE91_11D5_8685_004005726899_.wvu.PrintTitles" localSheetId="0" hidden="1">'dem13'!$17:$20</definedName>
    <definedName name="Z_94DA79C1_0FDE_11D5_9579_000021DAEEA2_.wvu.Cols" localSheetId="0" hidden="1">'dem13'!#REF!</definedName>
    <definedName name="Z_94DA79C1_0FDE_11D5_9579_000021DAEEA2_.wvu.FilterData" localSheetId="0" hidden="1">'dem13'!$C$21:$C$813</definedName>
    <definedName name="Z_94DA79C1_0FDE_11D5_9579_000021DAEEA2_.wvu.PrintArea" localSheetId="0" hidden="1">'dem13'!$A$1:$G$962</definedName>
    <definedName name="Z_94DA79C1_0FDE_11D5_9579_000021DAEEA2_.wvu.PrintTitles" localSheetId="0" hidden="1">'dem13'!$17:$20</definedName>
    <definedName name="Z_ABD99FA4_164C_11D6_A646_0050BA3D7AFD_.wvu.FilterData" localSheetId="0" hidden="1">'dem13'!$C$21:$C$813</definedName>
    <definedName name="Z_ABD99FA5_164C_11D6_A646_0050BA3D7AFD_.wvu.FilterData" localSheetId="0" hidden="1">'dem13'!$C$21:$C$813</definedName>
    <definedName name="Z_B4CB0972_161F_11D5_8064_004005726899_.wvu.FilterData" localSheetId="0" hidden="1">'dem13'!$C$21:$C$813</definedName>
    <definedName name="Z_B4CB098C_161F_11D5_8064_004005726899_.wvu.FilterData" localSheetId="0" hidden="1">'dem13'!$C$21:$C$813</definedName>
    <definedName name="Z_B4CB0999_161F_11D5_8064_004005726899_.wvu.FilterData" localSheetId="0" hidden="1">'dem13'!$C$21:$C$813</definedName>
    <definedName name="Z_C868F8C3_16D7_11D5_A68D_81D6213F5331_.wvu.Cols" localSheetId="0" hidden="1">'dem13'!#REF!</definedName>
    <definedName name="Z_C868F8C3_16D7_11D5_A68D_81D6213F5331_.wvu.FilterData" localSheetId="0" hidden="1">'dem13'!$C$21:$C$813</definedName>
    <definedName name="Z_C868F8C3_16D7_11D5_A68D_81D6213F5331_.wvu.PrintArea" localSheetId="0" hidden="1">'dem13'!$A$1:$G$962</definedName>
    <definedName name="Z_C868F8C3_16D7_11D5_A68D_81D6213F5331_.wvu.PrintTitles" localSheetId="0" hidden="1">'dem13'!$17:$20</definedName>
    <definedName name="Z_E5DF37BD_125C_11D5_8DC4_D0F5D88B3549_.wvu.Cols" localSheetId="0" hidden="1">'dem13'!#REF!</definedName>
    <definedName name="Z_E5DF37BD_125C_11D5_8DC4_D0F5D88B3549_.wvu.FilterData" localSheetId="0" hidden="1">'dem13'!$C$21:$C$813</definedName>
    <definedName name="Z_E5DF37BD_125C_11D5_8DC4_D0F5D88B3549_.wvu.PrintArea" localSheetId="0" hidden="1">'dem13'!$A$1:$G$962</definedName>
    <definedName name="Z_E5DF37BD_125C_11D5_8DC4_D0F5D88B3549_.wvu.PrintTitles" localSheetId="0" hidden="1">'dem13'!$17:$20</definedName>
    <definedName name="Z_F8ADACC1_164E_11D6_B603_000021DAEEA2_.wvu.Cols" localSheetId="0" hidden="1">'dem13'!#REF!</definedName>
    <definedName name="Z_F8ADACC1_164E_11D6_B603_000021DAEEA2_.wvu.FilterData" localSheetId="0" hidden="1">'dem13'!$C$21:$C$813</definedName>
    <definedName name="Z_F8ADACC1_164E_11D6_B603_000021DAEEA2_.wvu.PrintArea" localSheetId="0" hidden="1">'dem13'!$A$1:$G$962</definedName>
    <definedName name="Z_F8ADACC1_164E_11D6_B603_000021DAEEA2_.wvu.PrintTitles" localSheetId="0" hidden="1">'dem13'!$17:$20</definedName>
  </definedNames>
  <calcPr calcId="124519"/>
</workbook>
</file>

<file path=xl/calcChain.xml><?xml version="1.0" encoding="utf-8"?>
<calcChain xmlns="http://schemas.openxmlformats.org/spreadsheetml/2006/main">
  <c r="E807" i="4"/>
  <c r="E808" s="1"/>
  <c r="F807"/>
  <c r="F808" s="1"/>
  <c r="D807"/>
  <c r="D808" s="1"/>
  <c r="E800"/>
  <c r="E801" s="1"/>
  <c r="F800"/>
  <c r="F801" s="1"/>
  <c r="D800"/>
  <c r="D801" s="1"/>
  <c r="D90"/>
  <c r="D91" s="1"/>
  <c r="D92" s="1"/>
  <c r="F884" l="1"/>
  <c r="E884"/>
  <c r="D884"/>
  <c r="F943" l="1"/>
  <c r="F944" s="1"/>
  <c r="E943"/>
  <c r="E944" s="1"/>
  <c r="D943"/>
  <c r="D944" s="1"/>
  <c r="E99" l="1"/>
  <c r="D99"/>
  <c r="F971" l="1"/>
  <c r="E971"/>
  <c r="D971"/>
  <c r="F722"/>
  <c r="F1007"/>
  <c r="F555"/>
  <c r="F131"/>
  <c r="F571"/>
  <c r="F817"/>
  <c r="F104"/>
  <c r="F436"/>
  <c r="F565"/>
  <c r="F633"/>
  <c r="F364"/>
  <c r="F96"/>
  <c r="F99" s="1"/>
  <c r="F147"/>
  <c r="F503"/>
  <c r="F610"/>
  <c r="F513"/>
  <c r="F66"/>
  <c r="F50"/>
  <c r="F427"/>
  <c r="F689"/>
  <c r="F471"/>
  <c r="F160"/>
  <c r="F677"/>
  <c r="F419"/>
  <c r="F187"/>
  <c r="F603"/>
  <c r="F444"/>
  <c r="F223"/>
  <c r="F173"/>
  <c r="D662"/>
  <c r="D471"/>
  <c r="D131"/>
  <c r="D160"/>
  <c r="D187"/>
  <c r="D173"/>
  <c r="D334"/>
  <c r="F304"/>
  <c r="F902"/>
  <c r="F894"/>
  <c r="F871"/>
  <c r="F862"/>
  <c r="F558"/>
  <c r="F548"/>
  <c r="E325"/>
  <c r="F325"/>
  <c r="D325"/>
  <c r="F138"/>
  <c r="F78"/>
  <c r="F56"/>
  <c r="F1009" l="1"/>
  <c r="F1010" s="1"/>
  <c r="E1009"/>
  <c r="E1010" s="1"/>
  <c r="D1009"/>
  <c r="D1010" s="1"/>
  <c r="F1002"/>
  <c r="F1003" s="1"/>
  <c r="E1002"/>
  <c r="E1003" s="1"/>
  <c r="D1002"/>
  <c r="D1003" s="1"/>
  <c r="F995"/>
  <c r="F996" s="1"/>
  <c r="E995"/>
  <c r="E996" s="1"/>
  <c r="D995"/>
  <c r="D996" s="1"/>
  <c r="F987"/>
  <c r="F988" s="1"/>
  <c r="E987"/>
  <c r="E988" s="1"/>
  <c r="D987"/>
  <c r="D988" s="1"/>
  <c r="F979"/>
  <c r="F980" s="1"/>
  <c r="E979"/>
  <c r="E980" s="1"/>
  <c r="D979"/>
  <c r="D980" s="1"/>
  <c r="F967"/>
  <c r="F972" s="1"/>
  <c r="E967"/>
  <c r="E972" s="1"/>
  <c r="D967"/>
  <c r="D972" s="1"/>
  <c r="F959"/>
  <c r="E959"/>
  <c r="D959"/>
  <c r="F955"/>
  <c r="E955"/>
  <c r="D955"/>
  <c r="F937"/>
  <c r="F938" s="1"/>
  <c r="E937"/>
  <c r="E938" s="1"/>
  <c r="D937"/>
  <c r="D938" s="1"/>
  <c r="F931"/>
  <c r="F932" s="1"/>
  <c r="E931"/>
  <c r="E932" s="1"/>
  <c r="D931"/>
  <c r="D932" s="1"/>
  <c r="F925"/>
  <c r="E925"/>
  <c r="D925"/>
  <c r="F921"/>
  <c r="E921"/>
  <c r="D921"/>
  <c r="F917"/>
  <c r="E917"/>
  <c r="D917"/>
  <c r="F913"/>
  <c r="E913"/>
  <c r="D913"/>
  <c r="F909"/>
  <c r="E909"/>
  <c r="D909"/>
  <c r="F903"/>
  <c r="E903"/>
  <c r="D903"/>
  <c r="F899"/>
  <c r="E899"/>
  <c r="D899"/>
  <c r="F895"/>
  <c r="E895"/>
  <c r="D895"/>
  <c r="F891"/>
  <c r="E891"/>
  <c r="D891"/>
  <c r="F880"/>
  <c r="E880"/>
  <c r="D880"/>
  <c r="F876"/>
  <c r="E876"/>
  <c r="D876"/>
  <c r="F872"/>
  <c r="E872"/>
  <c r="D872"/>
  <c r="F868"/>
  <c r="E868"/>
  <c r="D868"/>
  <c r="F863"/>
  <c r="E863"/>
  <c r="D863"/>
  <c r="F855"/>
  <c r="F856" s="1"/>
  <c r="F857" s="1"/>
  <c r="E855"/>
  <c r="E856" s="1"/>
  <c r="E857" s="1"/>
  <c r="D855"/>
  <c r="D856" s="1"/>
  <c r="D857" s="1"/>
  <c r="F842"/>
  <c r="E842"/>
  <c r="D842"/>
  <c r="F837"/>
  <c r="E837"/>
  <c r="D837"/>
  <c r="F823"/>
  <c r="F824" s="1"/>
  <c r="F825" s="1"/>
  <c r="F826" s="1"/>
  <c r="E823"/>
  <c r="E824" s="1"/>
  <c r="E825" s="1"/>
  <c r="E826" s="1"/>
  <c r="D823"/>
  <c r="D824" s="1"/>
  <c r="D825" s="1"/>
  <c r="D826" s="1"/>
  <c r="F789"/>
  <c r="F790" s="1"/>
  <c r="F791" s="1"/>
  <c r="E789"/>
  <c r="E790" s="1"/>
  <c r="E791" s="1"/>
  <c r="D789"/>
  <c r="D790" s="1"/>
  <c r="D791" s="1"/>
  <c r="F779"/>
  <c r="E779"/>
  <c r="D779"/>
  <c r="F773"/>
  <c r="E773"/>
  <c r="D773"/>
  <c r="F767"/>
  <c r="E767"/>
  <c r="D767"/>
  <c r="F761"/>
  <c r="E761"/>
  <c r="D761"/>
  <c r="F752"/>
  <c r="F753" s="1"/>
  <c r="E752"/>
  <c r="E753" s="1"/>
  <c r="D752"/>
  <c r="D753" s="1"/>
  <c r="F743"/>
  <c r="E743"/>
  <c r="D743"/>
  <c r="F737"/>
  <c r="E737"/>
  <c r="D737"/>
  <c r="F731"/>
  <c r="E731"/>
  <c r="D731"/>
  <c r="F725"/>
  <c r="E725"/>
  <c r="D725"/>
  <c r="F719"/>
  <c r="E719"/>
  <c r="D719"/>
  <c r="F674"/>
  <c r="F680" s="1"/>
  <c r="F686" s="1"/>
  <c r="F692" s="1"/>
  <c r="F700" s="1"/>
  <c r="E674"/>
  <c r="E680" s="1"/>
  <c r="E686" s="1"/>
  <c r="E692" s="1"/>
  <c r="E700" s="1"/>
  <c r="D674"/>
  <c r="D680" s="1"/>
  <c r="D686" s="1"/>
  <c r="D692" s="1"/>
  <c r="D700" s="1"/>
  <c r="F656"/>
  <c r="F657" s="1"/>
  <c r="E656"/>
  <c r="E657" s="1"/>
  <c r="D656"/>
  <c r="D657" s="1"/>
  <c r="F648"/>
  <c r="F649" s="1"/>
  <c r="E648"/>
  <c r="E649" s="1"/>
  <c r="D648"/>
  <c r="D649" s="1"/>
  <c r="F638"/>
  <c r="F639" s="1"/>
  <c r="E638"/>
  <c r="E639" s="1"/>
  <c r="D638"/>
  <c r="D639" s="1"/>
  <c r="F628"/>
  <c r="E628"/>
  <c r="D628"/>
  <c r="F623"/>
  <c r="E623"/>
  <c r="D623"/>
  <c r="F619"/>
  <c r="E619"/>
  <c r="D619"/>
  <c r="F588"/>
  <c r="F594" s="1"/>
  <c r="F600" s="1"/>
  <c r="F606" s="1"/>
  <c r="E588"/>
  <c r="E594" s="1"/>
  <c r="E600" s="1"/>
  <c r="E606" s="1"/>
  <c r="D588"/>
  <c r="D594" s="1"/>
  <c r="D600" s="1"/>
  <c r="D606" s="1"/>
  <c r="F568"/>
  <c r="F574" s="1"/>
  <c r="F580" s="1"/>
  <c r="F581" s="1"/>
  <c r="E568"/>
  <c r="E574" s="1"/>
  <c r="E580" s="1"/>
  <c r="E581" s="1"/>
  <c r="D568"/>
  <c r="D574" s="1"/>
  <c r="D580" s="1"/>
  <c r="D581" s="1"/>
  <c r="F560"/>
  <c r="F561" s="1"/>
  <c r="E560"/>
  <c r="E561" s="1"/>
  <c r="D560"/>
  <c r="D561" s="1"/>
  <c r="F549"/>
  <c r="E549"/>
  <c r="D549"/>
  <c r="F545"/>
  <c r="E545"/>
  <c r="D545"/>
  <c r="F536"/>
  <c r="E536"/>
  <c r="D536"/>
  <c r="F531"/>
  <c r="E531"/>
  <c r="D531"/>
  <c r="F527"/>
  <c r="E527"/>
  <c r="D527"/>
  <c r="F500"/>
  <c r="F510" s="1"/>
  <c r="F520" s="1"/>
  <c r="E500"/>
  <c r="E510" s="1"/>
  <c r="E520" s="1"/>
  <c r="D500"/>
  <c r="D510" s="1"/>
  <c r="D520" s="1"/>
  <c r="F491"/>
  <c r="F492" s="1"/>
  <c r="E491"/>
  <c r="E492" s="1"/>
  <c r="D491"/>
  <c r="D492" s="1"/>
  <c r="F459"/>
  <c r="F468" s="1"/>
  <c r="F476" s="1"/>
  <c r="F483" s="1"/>
  <c r="E459"/>
  <c r="E468" s="1"/>
  <c r="E476" s="1"/>
  <c r="E483" s="1"/>
  <c r="D459"/>
  <c r="D468" s="1"/>
  <c r="D476" s="1"/>
  <c r="D483" s="1"/>
  <c r="F424"/>
  <c r="F433" s="1"/>
  <c r="F441" s="1"/>
  <c r="F449" s="1"/>
  <c r="E424"/>
  <c r="E433" s="1"/>
  <c r="E441" s="1"/>
  <c r="E449" s="1"/>
  <c r="F412"/>
  <c r="E412"/>
  <c r="D412"/>
  <c r="F408"/>
  <c r="E408"/>
  <c r="D408"/>
  <c r="F403"/>
  <c r="E403"/>
  <c r="D403"/>
  <c r="F399"/>
  <c r="E399"/>
  <c r="D399"/>
  <c r="F394"/>
  <c r="E394"/>
  <c r="D394"/>
  <c r="F390"/>
  <c r="E390"/>
  <c r="D390"/>
  <c r="F386"/>
  <c r="E386"/>
  <c r="D386"/>
  <c r="F382"/>
  <c r="E382"/>
  <c r="D382"/>
  <c r="F378"/>
  <c r="E378"/>
  <c r="D378"/>
  <c r="F367"/>
  <c r="F373" s="1"/>
  <c r="E367"/>
  <c r="E373" s="1"/>
  <c r="D367"/>
  <c r="D373" s="1"/>
  <c r="F360"/>
  <c r="E360"/>
  <c r="D360"/>
  <c r="F356"/>
  <c r="E356"/>
  <c r="D356"/>
  <c r="F352"/>
  <c r="E352"/>
  <c r="D352"/>
  <c r="F348"/>
  <c r="E348"/>
  <c r="D348"/>
  <c r="F344"/>
  <c r="E344"/>
  <c r="D344"/>
  <c r="F340"/>
  <c r="E340"/>
  <c r="D340"/>
  <c r="F321"/>
  <c r="E321"/>
  <c r="D321"/>
  <c r="F317"/>
  <c r="E317"/>
  <c r="D317"/>
  <c r="F313"/>
  <c r="E313"/>
  <c r="D313"/>
  <c r="F309"/>
  <c r="E309"/>
  <c r="D309"/>
  <c r="F305"/>
  <c r="E305"/>
  <c r="D305"/>
  <c r="F300"/>
  <c r="E300"/>
  <c r="D300"/>
  <c r="F296"/>
  <c r="E296"/>
  <c r="D296"/>
  <c r="F292"/>
  <c r="E292"/>
  <c r="D292"/>
  <c r="F288"/>
  <c r="E288"/>
  <c r="D288"/>
  <c r="F284"/>
  <c r="E284"/>
  <c r="D284"/>
  <c r="F280"/>
  <c r="E280"/>
  <c r="D280"/>
  <c r="F276"/>
  <c r="E276"/>
  <c r="D276"/>
  <c r="F270"/>
  <c r="E270"/>
  <c r="D270"/>
  <c r="F266"/>
  <c r="E266"/>
  <c r="D266"/>
  <c r="F262"/>
  <c r="E262"/>
  <c r="D262"/>
  <c r="F258"/>
  <c r="E258"/>
  <c r="D258"/>
  <c r="F254"/>
  <c r="E254"/>
  <c r="D254"/>
  <c r="F250"/>
  <c r="E250"/>
  <c r="D250"/>
  <c r="F246"/>
  <c r="E246"/>
  <c r="D246"/>
  <c r="F241"/>
  <c r="E241"/>
  <c r="D241"/>
  <c r="F237"/>
  <c r="E237"/>
  <c r="D237"/>
  <c r="F233"/>
  <c r="E233"/>
  <c r="D233"/>
  <c r="F157"/>
  <c r="F170" s="1"/>
  <c r="F184" s="1"/>
  <c r="F198" s="1"/>
  <c r="F209" s="1"/>
  <c r="F220" s="1"/>
  <c r="F228" s="1"/>
  <c r="E157"/>
  <c r="E170" s="1"/>
  <c r="E184" s="1"/>
  <c r="E198" s="1"/>
  <c r="E209" s="1"/>
  <c r="E220" s="1"/>
  <c r="E228" s="1"/>
  <c r="D157"/>
  <c r="D170" s="1"/>
  <c r="D184" s="1"/>
  <c r="D198" s="1"/>
  <c r="D209" s="1"/>
  <c r="D220" s="1"/>
  <c r="D228" s="1"/>
  <c r="F143"/>
  <c r="E143"/>
  <c r="D143"/>
  <c r="F128"/>
  <c r="E128"/>
  <c r="D128"/>
  <c r="F100"/>
  <c r="E100"/>
  <c r="D100"/>
  <c r="F90"/>
  <c r="E90"/>
  <c r="F83"/>
  <c r="E83"/>
  <c r="D83"/>
  <c r="F79"/>
  <c r="E79"/>
  <c r="D79"/>
  <c r="F63"/>
  <c r="F75" s="1"/>
  <c r="E63"/>
  <c r="E75" s="1"/>
  <c r="D63"/>
  <c r="D75" s="1"/>
  <c r="F40"/>
  <c r="E40"/>
  <c r="D40"/>
  <c r="F35"/>
  <c r="E35"/>
  <c r="D35"/>
  <c r="F28"/>
  <c r="F29" s="1"/>
  <c r="E28"/>
  <c r="E29" s="1"/>
  <c r="D28"/>
  <c r="D29" s="1"/>
  <c r="F91" l="1"/>
  <c r="F92" s="1"/>
  <c r="E91"/>
  <c r="E92" s="1"/>
  <c r="D550"/>
  <c r="D551" s="1"/>
  <c r="D926"/>
  <c r="E981"/>
  <c r="D981"/>
  <c r="F981"/>
  <c r="D1011"/>
  <c r="D885"/>
  <c r="D521"/>
  <c r="E521"/>
  <c r="E550"/>
  <c r="E551" s="1"/>
  <c r="E84"/>
  <c r="E271"/>
  <c r="E532"/>
  <c r="E537" s="1"/>
  <c r="E809"/>
  <c r="E810" s="1"/>
  <c r="E811" s="1"/>
  <c r="E885"/>
  <c r="E904"/>
  <c r="E926"/>
  <c r="E41"/>
  <c r="E42" s="1"/>
  <c r="E43" s="1"/>
  <c r="E44" s="1"/>
  <c r="D301"/>
  <c r="D271"/>
  <c r="D532"/>
  <c r="D537" s="1"/>
  <c r="D843"/>
  <c r="D844" s="1"/>
  <c r="D845" s="1"/>
  <c r="F1011"/>
  <c r="E301"/>
  <c r="D41"/>
  <c r="D42" s="1"/>
  <c r="D43" s="1"/>
  <c r="D44" s="1"/>
  <c r="D84"/>
  <c r="F301"/>
  <c r="F521"/>
  <c r="F809"/>
  <c r="F810" s="1"/>
  <c r="F811" s="1"/>
  <c r="D229"/>
  <c r="E374"/>
  <c r="E413" s="1"/>
  <c r="D484"/>
  <c r="D607"/>
  <c r="D615" s="1"/>
  <c r="D701"/>
  <c r="D702" s="1"/>
  <c r="E744"/>
  <c r="E745" s="1"/>
  <c r="D780"/>
  <c r="D781" s="1"/>
  <c r="E229"/>
  <c r="D374"/>
  <c r="D413" s="1"/>
  <c r="E450"/>
  <c r="E484"/>
  <c r="E607"/>
  <c r="E615" s="1"/>
  <c r="E701"/>
  <c r="E702" s="1"/>
  <c r="D744"/>
  <c r="D745" s="1"/>
  <c r="E780"/>
  <c r="E781" s="1"/>
  <c r="D809"/>
  <c r="D810" s="1"/>
  <c r="D811" s="1"/>
  <c r="D904"/>
  <c r="F885"/>
  <c r="F904"/>
  <c r="F926"/>
  <c r="E1011"/>
  <c r="E843"/>
  <c r="E844" s="1"/>
  <c r="E845" s="1"/>
  <c r="F843"/>
  <c r="F844" s="1"/>
  <c r="F845" s="1"/>
  <c r="F780"/>
  <c r="F781" s="1"/>
  <c r="F744"/>
  <c r="F745" s="1"/>
  <c r="F701"/>
  <c r="F702" s="1"/>
  <c r="F607"/>
  <c r="F615" s="1"/>
  <c r="F550"/>
  <c r="F551" s="1"/>
  <c r="F532"/>
  <c r="F537" s="1"/>
  <c r="F484"/>
  <c r="F450"/>
  <c r="F374"/>
  <c r="F413" s="1"/>
  <c r="F271"/>
  <c r="F229"/>
  <c r="F84"/>
  <c r="F41"/>
  <c r="F42" s="1"/>
  <c r="F43" s="1"/>
  <c r="F44" s="1"/>
  <c r="D629" l="1"/>
  <c r="E792"/>
  <c r="D326"/>
  <c r="D414" s="1"/>
  <c r="D424" s="1"/>
  <c r="D433" s="1"/>
  <c r="D441" s="1"/>
  <c r="D449" s="1"/>
  <c r="D450" s="1"/>
  <c r="D493" s="1"/>
  <c r="E326"/>
  <c r="E414" s="1"/>
  <c r="F326"/>
  <c r="F414" s="1"/>
  <c r="D538"/>
  <c r="E538"/>
  <c r="E493"/>
  <c r="E960"/>
  <c r="E961" s="1"/>
  <c r="F629"/>
  <c r="F960"/>
  <c r="F961" s="1"/>
  <c r="D960"/>
  <c r="D961" s="1"/>
  <c r="D792"/>
  <c r="F538"/>
  <c r="E629"/>
  <c r="F792"/>
  <c r="F493"/>
  <c r="E1012" l="1"/>
  <c r="E1013" s="1"/>
  <c r="F1012"/>
  <c r="F1013" s="1"/>
  <c r="D1012"/>
  <c r="D1013" s="1"/>
  <c r="E707" l="1"/>
  <c r="E708" s="1"/>
  <c r="E709" s="1"/>
  <c r="E710" s="1"/>
  <c r="E846" s="1"/>
  <c r="E1014" s="1"/>
  <c r="F707"/>
  <c r="F708" s="1"/>
  <c r="F709" s="1"/>
  <c r="F710" s="1"/>
  <c r="F846" s="1"/>
  <c r="F1014" s="1"/>
  <c r="D707"/>
  <c r="D708" s="1"/>
  <c r="D709" s="1"/>
  <c r="D710" s="1"/>
  <c r="D846" l="1"/>
  <c r="D1014" s="1"/>
  <c r="C959" l="1"/>
  <c r="D14" l="1"/>
  <c r="E14" l="1"/>
  <c r="F14" l="1"/>
</calcChain>
</file>

<file path=xl/sharedStrings.xml><?xml version="1.0" encoding="utf-8"?>
<sst xmlns="http://schemas.openxmlformats.org/spreadsheetml/2006/main" count="1598" uniqueCount="649">
  <si>
    <t>Public Works</t>
  </si>
  <si>
    <t>Medical and Public Health</t>
  </si>
  <si>
    <t>Family Welfare</t>
  </si>
  <si>
    <t>Housing</t>
  </si>
  <si>
    <t>Census Survey &amp; Statistics</t>
  </si>
  <si>
    <t>Capital Outlay on Medical &amp; Public Health</t>
  </si>
  <si>
    <t>Voted</t>
  </si>
  <si>
    <t>Major /Sub-Major/Minor/Sub/Detailed Heads</t>
  </si>
  <si>
    <t>Total</t>
  </si>
  <si>
    <t>REVENUE SECTION</t>
  </si>
  <si>
    <t>M.H.</t>
  </si>
  <si>
    <t>Other Buildings</t>
  </si>
  <si>
    <t>Maintenance and Repairs</t>
  </si>
  <si>
    <t>Direction and  Administration</t>
  </si>
  <si>
    <t>Establishment</t>
  </si>
  <si>
    <t>60.00.01</t>
  </si>
  <si>
    <t>Salaries</t>
  </si>
  <si>
    <t>60.00.02</t>
  </si>
  <si>
    <t>60.00.11</t>
  </si>
  <si>
    <t>60.00.13</t>
  </si>
  <si>
    <t>Office Expenses</t>
  </si>
  <si>
    <t>60.00.50</t>
  </si>
  <si>
    <t>Other Charges</t>
  </si>
  <si>
    <t>60.00.51</t>
  </si>
  <si>
    <t>Motor Vehicles</t>
  </si>
  <si>
    <t>Hospital and Dispensaries</t>
  </si>
  <si>
    <t>Central Health Stores</t>
  </si>
  <si>
    <t>61.00.01</t>
  </si>
  <si>
    <t>61.00.11</t>
  </si>
  <si>
    <t>61.00.13</t>
  </si>
  <si>
    <t>61.00.14</t>
  </si>
  <si>
    <t>61.00.16</t>
  </si>
  <si>
    <t>61.00.21</t>
  </si>
  <si>
    <t>61.00.27</t>
  </si>
  <si>
    <t>61.00.50</t>
  </si>
  <si>
    <t>61.00.51</t>
  </si>
  <si>
    <t>61.00.73</t>
  </si>
  <si>
    <t>Purchase of Hospital Equipments</t>
  </si>
  <si>
    <t>62.00.01</t>
  </si>
  <si>
    <t>62.00.02</t>
  </si>
  <si>
    <t>62.00.11</t>
  </si>
  <si>
    <t>62.00.13</t>
  </si>
  <si>
    <t>62.00.21</t>
  </si>
  <si>
    <t>62.00.51</t>
  </si>
  <si>
    <t>Gyalshing Hospital</t>
  </si>
  <si>
    <t>63.71.01</t>
  </si>
  <si>
    <t>63.71.11</t>
  </si>
  <si>
    <t>63.71.13</t>
  </si>
  <si>
    <t>63.71.21</t>
  </si>
  <si>
    <t>63.71.51</t>
  </si>
  <si>
    <t>Mangan Hospital</t>
  </si>
  <si>
    <t>63.72.01</t>
  </si>
  <si>
    <t>63.72.11</t>
  </si>
  <si>
    <t>63.72.13</t>
  </si>
  <si>
    <t>63.72.21</t>
  </si>
  <si>
    <t>63.72.51</t>
  </si>
  <si>
    <t>Namchi Hospital</t>
  </si>
  <si>
    <t>63.73.01</t>
  </si>
  <si>
    <t>63.73.11</t>
  </si>
  <si>
    <t>63.73.13</t>
  </si>
  <si>
    <t>63.73.21</t>
  </si>
  <si>
    <t>63.73.51</t>
  </si>
  <si>
    <t>Singtam Hospital</t>
  </si>
  <si>
    <t>63.74.01</t>
  </si>
  <si>
    <t>63.74.11</t>
  </si>
  <si>
    <t>63.74.13</t>
  </si>
  <si>
    <t>63.74.21</t>
  </si>
  <si>
    <t>63.74.51</t>
  </si>
  <si>
    <t>Other Expenditure</t>
  </si>
  <si>
    <t>Indigenous System of Medicines</t>
  </si>
  <si>
    <t>64.44.01</t>
  </si>
  <si>
    <t>S.T.N.M. Hospital, Gangtok</t>
  </si>
  <si>
    <t>64.59.01</t>
  </si>
  <si>
    <t>Head Office Establishment</t>
  </si>
  <si>
    <t>Centralised Purchase of Dietary Materials</t>
  </si>
  <si>
    <t>00.45.78</t>
  </si>
  <si>
    <t>00.46.78</t>
  </si>
  <si>
    <t>00.47.78</t>
  </si>
  <si>
    <t>00.48.78</t>
  </si>
  <si>
    <t>00.59.78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</si>
  <si>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</si>
  <si>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</si>
  <si>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</si>
  <si>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</si>
  <si>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</si>
  <si>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</si>
  <si>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</si>
  <si>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</si>
  <si>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</si>
  <si>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</si>
  <si>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</si>
  <si>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</si>
  <si>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Allopathy</t>
  </si>
  <si>
    <t>Training</t>
  </si>
  <si>
    <t>65.00.20</t>
  </si>
  <si>
    <t>Prevention &amp; Control of Diseases</t>
  </si>
  <si>
    <t>66.44.01</t>
  </si>
  <si>
    <t>Machinery &amp; Equipment</t>
  </si>
  <si>
    <t>66.45.01</t>
  </si>
  <si>
    <t>66.46.01</t>
  </si>
  <si>
    <t>67.44.01</t>
  </si>
  <si>
    <t>67.46.01</t>
  </si>
  <si>
    <t>67.47.01</t>
  </si>
  <si>
    <t>67.48.01</t>
  </si>
  <si>
    <t>69.00.01</t>
  </si>
  <si>
    <t>69.00.11</t>
  </si>
  <si>
    <t>69.00.13</t>
  </si>
  <si>
    <t>Prevention of Food Adulteration</t>
  </si>
  <si>
    <t>70.00.01</t>
  </si>
  <si>
    <t>Drug Control</t>
  </si>
  <si>
    <t>Drugs Cell</t>
  </si>
  <si>
    <t>71.00.01</t>
  </si>
  <si>
    <t>Public Health Education</t>
  </si>
  <si>
    <t>Health Campaign</t>
  </si>
  <si>
    <t>72.44.01</t>
  </si>
  <si>
    <t>72.44.11</t>
  </si>
  <si>
    <t>72.44.13</t>
  </si>
  <si>
    <t>72.44.21</t>
  </si>
  <si>
    <t>72.44.51</t>
  </si>
  <si>
    <t>72.44.52</t>
  </si>
  <si>
    <t>72.45.01</t>
  </si>
  <si>
    <t>72.46.01</t>
  </si>
  <si>
    <t>72.47.01</t>
  </si>
  <si>
    <t>72.48.01</t>
  </si>
  <si>
    <t>72.48.11</t>
  </si>
  <si>
    <t>72.48.13</t>
  </si>
  <si>
    <t>Rural Family Welfare Services</t>
  </si>
  <si>
    <t>Urban Family Welfare Services</t>
  </si>
  <si>
    <t>STNM Hospital</t>
  </si>
  <si>
    <t>Vital Statistics</t>
  </si>
  <si>
    <t>Registration of Birth &amp; Death</t>
  </si>
  <si>
    <t>CAPITAL SECTION</t>
  </si>
  <si>
    <t>Urban Health Services</t>
  </si>
  <si>
    <t>Hospitals and Dispensaries</t>
  </si>
  <si>
    <t>Construction</t>
  </si>
  <si>
    <t>Health Sub-Centres</t>
  </si>
  <si>
    <t>Primary Health Centres</t>
  </si>
  <si>
    <t>National Vector Borne Disease Control Programme</t>
  </si>
  <si>
    <t>State Health Mechanical Workshop</t>
  </si>
  <si>
    <t>61.00.02</t>
  </si>
  <si>
    <t>Development of Nursing Services</t>
  </si>
  <si>
    <t>Other Hospitals</t>
  </si>
  <si>
    <t>T.B. Hospital Namchi</t>
  </si>
  <si>
    <t>63.77.01</t>
  </si>
  <si>
    <t>63.77.11</t>
  </si>
  <si>
    <t>63.77.13</t>
  </si>
  <si>
    <t>Wages</t>
  </si>
  <si>
    <t>Other Maintenance Expenditure</t>
  </si>
  <si>
    <t>60.79.02</t>
  </si>
  <si>
    <t>61.80.21</t>
  </si>
  <si>
    <t>61.79.21</t>
  </si>
  <si>
    <t>60.75.02</t>
  </si>
  <si>
    <t>61.76.21</t>
  </si>
  <si>
    <t>66</t>
  </si>
  <si>
    <t>66.00.31</t>
  </si>
  <si>
    <t>II. Details of the estimates and the heads under which this grant will be accounted for:</t>
  </si>
  <si>
    <t>Revenue</t>
  </si>
  <si>
    <t>Capital</t>
  </si>
  <si>
    <t>61.00.84</t>
  </si>
  <si>
    <t>Other Charges (Uniforms)</t>
  </si>
  <si>
    <t>05.053</t>
  </si>
  <si>
    <t>A - General Services (d) Administrative Services</t>
  </si>
  <si>
    <t>B - Social Services (b) Health and Family Welfare</t>
  </si>
  <si>
    <t>C - Economic Services (j) General Economic Services</t>
  </si>
  <si>
    <t>Urban Health Services - Allopathy</t>
  </si>
  <si>
    <t>Public Health</t>
  </si>
  <si>
    <t>National Rural Health Mission</t>
  </si>
  <si>
    <t>State Health Society, Sikkim</t>
  </si>
  <si>
    <t>60</t>
  </si>
  <si>
    <t>61</t>
  </si>
  <si>
    <t>60.61.31</t>
  </si>
  <si>
    <t>Public Health Laboratories</t>
  </si>
  <si>
    <t>Supplies and Materials (Emergency Purchase of Medicine)</t>
  </si>
  <si>
    <t>Primary Health-Centres</t>
  </si>
  <si>
    <t>Medical Education, Training &amp; Research</t>
  </si>
  <si>
    <t>00.44</t>
  </si>
  <si>
    <t>61.00.71</t>
  </si>
  <si>
    <t>AMC for Hospital Equipment</t>
  </si>
  <si>
    <t>Sikkim Medical Council</t>
  </si>
  <si>
    <t>Major Works</t>
  </si>
  <si>
    <t>00.45</t>
  </si>
  <si>
    <t>00.59</t>
  </si>
  <si>
    <t>00.47</t>
  </si>
  <si>
    <t>00.48</t>
  </si>
  <si>
    <t>00.46</t>
  </si>
  <si>
    <t>Survey and Statistics</t>
  </si>
  <si>
    <t>Maintenance and Repairs of Quarters under Health Department</t>
  </si>
  <si>
    <t>School Health Scheme</t>
  </si>
  <si>
    <t>44.00.01</t>
  </si>
  <si>
    <t>Maintenance &amp; Repairs of Hospitals &amp; Health Centres etc.</t>
  </si>
  <si>
    <t>00.44.85</t>
  </si>
  <si>
    <t>Accredited Social Health Activists</t>
  </si>
  <si>
    <t>00.44.82</t>
  </si>
  <si>
    <t>Mukhya Mantri Jeevan Raksha Kosh</t>
  </si>
  <si>
    <t>Medical Education, Training and Research</t>
  </si>
  <si>
    <t>General Pool Accommodation</t>
  </si>
  <si>
    <t>Rec</t>
  </si>
  <si>
    <t>67</t>
  </si>
  <si>
    <t>Sikkim Pharmacy Council</t>
  </si>
  <si>
    <t>68</t>
  </si>
  <si>
    <t>Sikkim Nursing Council</t>
  </si>
  <si>
    <t>67.00.31</t>
  </si>
  <si>
    <t>68.00.31</t>
  </si>
  <si>
    <t>69</t>
  </si>
  <si>
    <t>Sikkim Dental Council</t>
  </si>
  <si>
    <t>69.00.31</t>
  </si>
  <si>
    <t>60.00.86</t>
  </si>
  <si>
    <t>60.00.87</t>
  </si>
  <si>
    <t>Other Administrative Expenses (Training)</t>
  </si>
  <si>
    <t>National Health Mission (NHM)</t>
  </si>
  <si>
    <t>Human Resource in Health and Medical Education</t>
  </si>
  <si>
    <t>National AIDS and STD Control Programme</t>
  </si>
  <si>
    <t>National Mission on Ayush including Mission on Medicinal Plants</t>
  </si>
  <si>
    <t xml:space="preserve">National Health Mission including NRHM </t>
  </si>
  <si>
    <t>15.00.82</t>
  </si>
  <si>
    <t>16.44.01</t>
  </si>
  <si>
    <t>16.45.01</t>
  </si>
  <si>
    <t>16.46.01</t>
  </si>
  <si>
    <t>16.47.01</t>
  </si>
  <si>
    <t>16.48.01</t>
  </si>
  <si>
    <t>16.00.01</t>
  </si>
  <si>
    <t>16.59.01</t>
  </si>
  <si>
    <t>Purchase of Consumables for Incinerators</t>
  </si>
  <si>
    <t>17.00.83</t>
  </si>
  <si>
    <t>17.00.84</t>
  </si>
  <si>
    <t>National Ayush Mission (State Share)</t>
  </si>
  <si>
    <t>National Ayush Mission (Central Share)</t>
  </si>
  <si>
    <t>Medical and Public Health, 01.911-Recoveries of over payments</t>
  </si>
  <si>
    <t>(In Thousands of Rupees)</t>
  </si>
  <si>
    <t>Construction of PHSC Buildings</t>
  </si>
  <si>
    <t>Construction of Pharmacy College</t>
  </si>
  <si>
    <t>60.00.88</t>
  </si>
  <si>
    <t>Reconstruction of Mangan Hospital</t>
  </si>
  <si>
    <t>Work Charged Establishment</t>
  </si>
  <si>
    <t>17.00.86</t>
  </si>
  <si>
    <t>17.00.87</t>
  </si>
  <si>
    <t>Maintenance &amp; Repairs of Health Secretariat</t>
  </si>
  <si>
    <t>Capital Outlay on Medical and Public Health</t>
  </si>
  <si>
    <t>Family Welfare,00.911-Recoveries of over payments</t>
  </si>
  <si>
    <t>Drug Testing Laboratory (Central Share)</t>
  </si>
  <si>
    <t>Rural Health Services- Allopathy</t>
  </si>
  <si>
    <t>Pharmacy College, Sajong</t>
  </si>
  <si>
    <t>66.00.13</t>
  </si>
  <si>
    <t>71.00.13</t>
  </si>
  <si>
    <t>Repayment/ interest payment of loan Contracted by STCS</t>
  </si>
  <si>
    <t>00.44.91</t>
  </si>
  <si>
    <t>63.71.02</t>
  </si>
  <si>
    <t>63.72.02</t>
  </si>
  <si>
    <t>63.73.02</t>
  </si>
  <si>
    <t>63.74.02</t>
  </si>
  <si>
    <t>00.46.02</t>
  </si>
  <si>
    <t>70</t>
  </si>
  <si>
    <t>PCPNDT, SADA &amp; Mental Health, Food Safety Act</t>
  </si>
  <si>
    <t>70.00.31</t>
  </si>
  <si>
    <t>60.00.92</t>
  </si>
  <si>
    <t>Water Supply to New STNM Hospital</t>
  </si>
  <si>
    <t>National Leprosy Control Programme</t>
  </si>
  <si>
    <t>71</t>
  </si>
  <si>
    <t xml:space="preserve">Sowa Rigpa Project </t>
  </si>
  <si>
    <t>71.00.31</t>
  </si>
  <si>
    <t>63.74.14</t>
  </si>
  <si>
    <t xml:space="preserve"> DEMAND NO. 13</t>
  </si>
  <si>
    <t xml:space="preserve"> HEALTH  AND FAMILY WELFARE</t>
  </si>
  <si>
    <t>61.00.85</t>
  </si>
  <si>
    <t>Orthopedic Instruments</t>
  </si>
  <si>
    <t>61.00.86</t>
  </si>
  <si>
    <t>CMC for New STNM Hospital at Sochyagang</t>
  </si>
  <si>
    <t>00.44.93</t>
  </si>
  <si>
    <t>Biomedical Waste Management</t>
  </si>
  <si>
    <t>Actuals</t>
  </si>
  <si>
    <t>Budget 
Estimate</t>
  </si>
  <si>
    <t>Revised 
Estimate</t>
  </si>
  <si>
    <t>Supplies and Materials (Purchase of Medicine &amp; Consumable only)</t>
  </si>
  <si>
    <t>00.44.94</t>
  </si>
  <si>
    <t>RTPCR Testing Kit</t>
  </si>
  <si>
    <t>00.44.96</t>
  </si>
  <si>
    <t>Contingent Fund for Microbiology Department</t>
  </si>
  <si>
    <t>00.44.98</t>
  </si>
  <si>
    <t>Tele- Radiology at STNM &amp; Namchi Hospital</t>
  </si>
  <si>
    <t>60.00.97</t>
  </si>
  <si>
    <t>70.00.13</t>
  </si>
  <si>
    <t>60.61.36</t>
  </si>
  <si>
    <t>Grants-in-Aid Salaries</t>
  </si>
  <si>
    <t>17.00.36</t>
  </si>
  <si>
    <t>Sikkim State Aids Control Society</t>
  </si>
  <si>
    <t>70.00.36</t>
  </si>
  <si>
    <t>Compensation and Assignments to local bodies and Panchayati Raj Institutions</t>
  </si>
  <si>
    <t>D. Grants-In-Aid and Contributions</t>
  </si>
  <si>
    <t>Compensation and Assignments to Local Bodies and Panchayati Raj Institutions</t>
  </si>
  <si>
    <t>Other Miscellaneous Compensations and Assignments</t>
  </si>
  <si>
    <t>60.61.61</t>
  </si>
  <si>
    <t>60.61.62</t>
  </si>
  <si>
    <t>60.61.64</t>
  </si>
  <si>
    <t>60.61.66</t>
  </si>
  <si>
    <t>60.61.67</t>
  </si>
  <si>
    <t>Grants recommended by 15th Finance Commission</t>
  </si>
  <si>
    <t>Support for Diagnostic Infrastructure to Primary Health facilities- Sub Centres</t>
  </si>
  <si>
    <t>Support for Diagnostic Infrastructure to Primary Health Care Facilities- PHCs</t>
  </si>
  <si>
    <t>Support for Diagnostic Infrastructure to Primary Health Care Facilities- UPHCs</t>
  </si>
  <si>
    <t>Establishing Block Level Public Health Units</t>
  </si>
  <si>
    <t>Support for Setting of Urban Health and Wellness Centres (UHWCs)</t>
  </si>
  <si>
    <t>Buildingless Sub- Centre, PHCs, CHCs</t>
  </si>
  <si>
    <t>Conversion of Rural PHCs and Sub- Centres (SC) into Health and Wellness Centres (HWCs)</t>
  </si>
  <si>
    <t>17.00.80</t>
  </si>
  <si>
    <t>Sowa Rigpa Project (Central Share)</t>
  </si>
  <si>
    <t>61.00.87</t>
  </si>
  <si>
    <t>Store Mangement System</t>
  </si>
  <si>
    <t>61.00.91</t>
  </si>
  <si>
    <t>Reconstruction of Mangan Hospital (Central Scheme)</t>
  </si>
  <si>
    <t>60.00.98</t>
  </si>
  <si>
    <t>Construction of PHCs</t>
  </si>
  <si>
    <t>60.00.99</t>
  </si>
  <si>
    <t xml:space="preserve">Central Warehouse at New STNM </t>
  </si>
  <si>
    <t>B - Social Services  (c) Water Supply, Sanitation, Housing &amp; Urban Development</t>
  </si>
  <si>
    <t>B - Capital Account of Social Services 
(b) Capital Account of  Health and Family Welfare</t>
  </si>
  <si>
    <t>Grants for Rural Local Bodies</t>
  </si>
  <si>
    <t>2022-23</t>
  </si>
  <si>
    <t>66.00.01</t>
  </si>
  <si>
    <t xml:space="preserve">Development of Trauma Care Facility and Emergency Medical Services </t>
  </si>
  <si>
    <t>78.00.50</t>
  </si>
  <si>
    <t xml:space="preserve">Bio-Medical Waste Management &amp; HFNO System </t>
  </si>
  <si>
    <t>61.00.81</t>
  </si>
  <si>
    <t>Other Programmes</t>
  </si>
  <si>
    <t>PM- Ayushman Bharat Healthcare Infrastructure Mission</t>
  </si>
  <si>
    <t>18.00.80</t>
  </si>
  <si>
    <t>PM- ABHIM (Central Share)</t>
  </si>
  <si>
    <t>Grants for Urban Local Bodies</t>
  </si>
  <si>
    <t>60.62.65</t>
  </si>
  <si>
    <t>60.62.63</t>
  </si>
  <si>
    <t>Minor Works and Maintenance of residential and non-residential building</t>
  </si>
  <si>
    <t>Gangtok District</t>
  </si>
  <si>
    <t>Gyalshing District</t>
  </si>
  <si>
    <t>Mangan District</t>
  </si>
  <si>
    <t>Namchi District</t>
  </si>
  <si>
    <t>Pakyong Hospital</t>
  </si>
  <si>
    <t>63.75.01</t>
  </si>
  <si>
    <t>63.75.02</t>
  </si>
  <si>
    <t>63.75.11</t>
  </si>
  <si>
    <t>63.75.13</t>
  </si>
  <si>
    <t>Soreng Hospital</t>
  </si>
  <si>
    <t>63.76.01</t>
  </si>
  <si>
    <t>63.76.02</t>
  </si>
  <si>
    <t>63.76.11</t>
  </si>
  <si>
    <t>63.76.13</t>
  </si>
  <si>
    <t>Pakyong District</t>
  </si>
  <si>
    <t>Soreng District</t>
  </si>
  <si>
    <t>61.00.92</t>
  </si>
  <si>
    <t>Repair of Maintenence of Generators upto PHC Level</t>
  </si>
  <si>
    <t>61.00.93</t>
  </si>
  <si>
    <t>Re Filling Of Oxygen Cylinders</t>
  </si>
  <si>
    <t>62.00.27</t>
  </si>
  <si>
    <t>00.44.31</t>
  </si>
  <si>
    <t xml:space="preserve">Grant in Aid to State Blood Transfusion </t>
  </si>
  <si>
    <t>00.44.81</t>
  </si>
  <si>
    <t>Payment of Health Insurance Liability</t>
  </si>
  <si>
    <t>Emergency Resonse Covid Package II</t>
  </si>
  <si>
    <t>71.00.51</t>
  </si>
  <si>
    <t>State Share of ERCP II</t>
  </si>
  <si>
    <t>60.00.55</t>
  </si>
  <si>
    <t>Digitization of Births &amp; Deaths Cell</t>
  </si>
  <si>
    <t>60.00.74</t>
  </si>
  <si>
    <t>Reconstruction of STNM Emergency Ward</t>
  </si>
  <si>
    <t>18.00.81</t>
  </si>
  <si>
    <t xml:space="preserve">Transformer for Sowa Rigpa Project </t>
  </si>
  <si>
    <t>17.00.82</t>
  </si>
  <si>
    <t>Medical Equipment for Namchi District Hospital and dedicated Covid Hospital at SICB Karfectar</t>
  </si>
  <si>
    <t>PM- ABHIM (State Share)</t>
  </si>
  <si>
    <t>2023-24</t>
  </si>
  <si>
    <t>71.00.36</t>
  </si>
  <si>
    <t>61.79.27</t>
  </si>
  <si>
    <t>Minor Civil and Electric Works</t>
  </si>
  <si>
    <t>61.80.27</t>
  </si>
  <si>
    <t>Medical Treatment</t>
  </si>
  <si>
    <t>Allowances</t>
  </si>
  <si>
    <t>Leave Travel Concession</t>
  </si>
  <si>
    <t>60.00.06</t>
  </si>
  <si>
    <t>60.00.07</t>
  </si>
  <si>
    <t>60.00.08</t>
  </si>
  <si>
    <t>Domestic Travel Expenses</t>
  </si>
  <si>
    <t>60.00.49</t>
  </si>
  <si>
    <t>Other Revenue Expenditure</t>
  </si>
  <si>
    <t>60.00.24</t>
  </si>
  <si>
    <t>Fuel and Lubricants</t>
  </si>
  <si>
    <t>61.00.06</t>
  </si>
  <si>
    <t>61.00.07</t>
  </si>
  <si>
    <t>Materials and Supplies</t>
  </si>
  <si>
    <t>61.00.49</t>
  </si>
  <si>
    <t>61.00.09</t>
  </si>
  <si>
    <t>Training Expenses</t>
  </si>
  <si>
    <t>61.00.12</t>
  </si>
  <si>
    <t>Foreign Travel Expenses</t>
  </si>
  <si>
    <t>Rent, Rates and Taxes for Land and Buildings</t>
  </si>
  <si>
    <t>Printing and Publication</t>
  </si>
  <si>
    <t>Purchase of Medicine &amp; Consumable</t>
  </si>
  <si>
    <t>61.00.24</t>
  </si>
  <si>
    <t>61.00.29</t>
  </si>
  <si>
    <t>Repair and Maintenance</t>
  </si>
  <si>
    <t>Consumables for Incinerators</t>
  </si>
  <si>
    <t>82.00.21</t>
  </si>
  <si>
    <t>72</t>
  </si>
  <si>
    <t xml:space="preserve">State Blood Transfusion </t>
  </si>
  <si>
    <t>72.00.31</t>
  </si>
  <si>
    <t>Grant in Aid General</t>
  </si>
  <si>
    <t>73</t>
  </si>
  <si>
    <t>73.00.49</t>
  </si>
  <si>
    <t>46</t>
  </si>
  <si>
    <t>47</t>
  </si>
  <si>
    <t>48</t>
  </si>
  <si>
    <t>49</t>
  </si>
  <si>
    <t>50</t>
  </si>
  <si>
    <t>59</t>
  </si>
  <si>
    <t>64.44.06</t>
  </si>
  <si>
    <t>64.44.07</t>
  </si>
  <si>
    <t>64.59.06</t>
  </si>
  <si>
    <t>64.59.07</t>
  </si>
  <si>
    <t>00.45.06</t>
  </si>
  <si>
    <t>00.45.07</t>
  </si>
  <si>
    <t>00.46.06</t>
  </si>
  <si>
    <t>00.46.07</t>
  </si>
  <si>
    <t>00.47.06</t>
  </si>
  <si>
    <t>00.47.07</t>
  </si>
  <si>
    <t>00.48.06</t>
  </si>
  <si>
    <t>00.48.07</t>
  </si>
  <si>
    <t>Grants-in-Aid General</t>
  </si>
  <si>
    <t>65.00.09</t>
  </si>
  <si>
    <t>66.00.06</t>
  </si>
  <si>
    <t>66.00.07</t>
  </si>
  <si>
    <t>66.00.21</t>
  </si>
  <si>
    <t>66.00.28</t>
  </si>
  <si>
    <t>Professional Services</t>
  </si>
  <si>
    <t>66.00.49</t>
  </si>
  <si>
    <t>71.00.06</t>
  </si>
  <si>
    <t>71.00.07</t>
  </si>
  <si>
    <t>71.00.21</t>
  </si>
  <si>
    <t>71.00.28</t>
  </si>
  <si>
    <t>71.00.49</t>
  </si>
  <si>
    <t>National Rural Health Mission (Central Share)</t>
  </si>
  <si>
    <t>66.44.06</t>
  </si>
  <si>
    <t>66.44.07</t>
  </si>
  <si>
    <t>66.45.06</t>
  </si>
  <si>
    <t>66.45.07</t>
  </si>
  <si>
    <t>66.46.06</t>
  </si>
  <si>
    <t>66.46.07</t>
  </si>
  <si>
    <t>67.44.06</t>
  </si>
  <si>
    <t>67.44.07</t>
  </si>
  <si>
    <t>67.46.06</t>
  </si>
  <si>
    <t>67.46.07</t>
  </si>
  <si>
    <t>67.47.06</t>
  </si>
  <si>
    <t>67.47.07</t>
  </si>
  <si>
    <t>67.48.06</t>
  </si>
  <si>
    <t>67.48.07</t>
  </si>
  <si>
    <t>69.00.06</t>
  </si>
  <si>
    <t>69.00.07</t>
  </si>
  <si>
    <t>Grants in Aid Salaries</t>
  </si>
  <si>
    <t>70.00.06</t>
  </si>
  <si>
    <t>70.00.07</t>
  </si>
  <si>
    <t>70.00.24</t>
  </si>
  <si>
    <t>71.00.24</t>
  </si>
  <si>
    <t>72.44.06</t>
  </si>
  <si>
    <t>72.44.07</t>
  </si>
  <si>
    <t>72.44.27</t>
  </si>
  <si>
    <t>Minor Civil and Electrical Works</t>
  </si>
  <si>
    <t>72.44.29</t>
  </si>
  <si>
    <t>72.44.24</t>
  </si>
  <si>
    <t>72.44.49</t>
  </si>
  <si>
    <t>72.45.06</t>
  </si>
  <si>
    <t>72.45.07</t>
  </si>
  <si>
    <t>72.47.06</t>
  </si>
  <si>
    <t>72.47.07</t>
  </si>
  <si>
    <t>72.48.06</t>
  </si>
  <si>
    <t>72.48.07</t>
  </si>
  <si>
    <t>16.44.06</t>
  </si>
  <si>
    <t>16.44.07</t>
  </si>
  <si>
    <t>16.46.06</t>
  </si>
  <si>
    <t>16.46.07</t>
  </si>
  <si>
    <t>16.47.06</t>
  </si>
  <si>
    <t>16.47.07</t>
  </si>
  <si>
    <t>16.48.06</t>
  </si>
  <si>
    <t>16.48.07</t>
  </si>
  <si>
    <t>16.00.06</t>
  </si>
  <si>
    <t>16.00.07</t>
  </si>
  <si>
    <t>16.45.06</t>
  </si>
  <si>
    <t>16.45.07</t>
  </si>
  <si>
    <t>16.59.06</t>
  </si>
  <si>
    <t>16.59.07</t>
  </si>
  <si>
    <t>61.76.27</t>
  </si>
  <si>
    <t>Medical Stores Depots</t>
  </si>
  <si>
    <t>61.70.21</t>
  </si>
  <si>
    <t>60.00.19</t>
  </si>
  <si>
    <t>Digital Equipment</t>
  </si>
  <si>
    <t>82</t>
  </si>
  <si>
    <t>15.82.31</t>
  </si>
  <si>
    <t>15.82.36</t>
  </si>
  <si>
    <t>83.46.21</t>
  </si>
  <si>
    <t>83.47.21</t>
  </si>
  <si>
    <t>83.48.21</t>
  </si>
  <si>
    <t>83.49.21</t>
  </si>
  <si>
    <t>Emergency Purchase of Medicine</t>
  </si>
  <si>
    <t>84.46.21</t>
  </si>
  <si>
    <t>84.47.21</t>
  </si>
  <si>
    <t>84.48.21</t>
  </si>
  <si>
    <t>84.49.21</t>
  </si>
  <si>
    <t>84.50.21</t>
  </si>
  <si>
    <t>84.59.21</t>
  </si>
  <si>
    <t>84.60.21</t>
  </si>
  <si>
    <t>63.71.06</t>
  </si>
  <si>
    <t>63.71.07</t>
  </si>
  <si>
    <t>63.71.24</t>
  </si>
  <si>
    <t>63.71.29</t>
  </si>
  <si>
    <t>62.00.06</t>
  </si>
  <si>
    <t>62.00.07</t>
  </si>
  <si>
    <t>83.60.21</t>
  </si>
  <si>
    <t>62.00.24</t>
  </si>
  <si>
    <t>62.00.29</t>
  </si>
  <si>
    <t>63.72.06</t>
  </si>
  <si>
    <t>63.72.07</t>
  </si>
  <si>
    <t>63.72.24</t>
  </si>
  <si>
    <t>63.72.29</t>
  </si>
  <si>
    <t>63.73.06</t>
  </si>
  <si>
    <t>63.73.07</t>
  </si>
  <si>
    <t>63.73.24</t>
  </si>
  <si>
    <t>63.73.29</t>
  </si>
  <si>
    <t>63.74.06</t>
  </si>
  <si>
    <t>63.74.07</t>
  </si>
  <si>
    <t>63.74.24</t>
  </si>
  <si>
    <t>63.74.29</t>
  </si>
  <si>
    <t>63.75.06</t>
  </si>
  <si>
    <t>63.75.07</t>
  </si>
  <si>
    <t>63.75.24</t>
  </si>
  <si>
    <t>63.75.29</t>
  </si>
  <si>
    <t>63.76.06</t>
  </si>
  <si>
    <t>63.76.07</t>
  </si>
  <si>
    <t>63.76.24</t>
  </si>
  <si>
    <t>63.76.29</t>
  </si>
  <si>
    <t>63.77.06</t>
  </si>
  <si>
    <t>63.77.07</t>
  </si>
  <si>
    <t>Grant in Aid Salaries</t>
  </si>
  <si>
    <t>Repayment/ Interest payment of loan Contracted by STCS</t>
  </si>
  <si>
    <t>70.00.49</t>
  </si>
  <si>
    <t>National Tuberculosis Control Programme</t>
  </si>
  <si>
    <t>60.00.60</t>
  </si>
  <si>
    <t>Purchase of Books</t>
  </si>
  <si>
    <t>Construction of Sikkim Medical College- Special Central Assistance (Capital)</t>
  </si>
  <si>
    <t>63.00.53</t>
  </si>
  <si>
    <t>00.44.79</t>
  </si>
  <si>
    <t>Chief Minister's Medical Assistance Scheme</t>
  </si>
  <si>
    <t>Other Systems</t>
  </si>
  <si>
    <t>Accredited Social Health Activists (ASHA)</t>
  </si>
  <si>
    <t>83.59.21</t>
  </si>
  <si>
    <t>Grants in Aid General</t>
  </si>
  <si>
    <t>60.00.29</t>
  </si>
  <si>
    <t>80.00.24</t>
  </si>
  <si>
    <t>CMC of Hospital Equipments- New STNM</t>
  </si>
  <si>
    <t>85.00.29</t>
  </si>
  <si>
    <t>AMC/ Repair of Hospital Equipments- Other Hospitals</t>
  </si>
  <si>
    <t>86.00.29</t>
  </si>
  <si>
    <t>Direction and Administration</t>
  </si>
  <si>
    <t>44.60.49</t>
  </si>
  <si>
    <t>44.61.49</t>
  </si>
  <si>
    <t>45.60.72</t>
  </si>
  <si>
    <t>Buildings and Structures</t>
  </si>
  <si>
    <t>73.00.21</t>
  </si>
  <si>
    <t>72.00.21</t>
  </si>
  <si>
    <t>72.00.49</t>
  </si>
  <si>
    <t>Tele- Radiology at Hospitals</t>
  </si>
  <si>
    <t>87.00.29</t>
  </si>
  <si>
    <t>Purchase of Equipments</t>
  </si>
  <si>
    <t>44.60.52</t>
  </si>
  <si>
    <t>Machinery and Equipment</t>
  </si>
  <si>
    <t>HSD for Incenerators</t>
  </si>
  <si>
    <t>88.00.24</t>
  </si>
  <si>
    <t>Mobile Village Clinic</t>
  </si>
  <si>
    <t>44.61.52</t>
  </si>
  <si>
    <t>44.61.51</t>
  </si>
  <si>
    <t>44.62.51</t>
  </si>
  <si>
    <t>Purchase of Vehicles</t>
  </si>
  <si>
    <t>Emergency Ward at Old STNM Complex</t>
  </si>
  <si>
    <t>45.61.72</t>
  </si>
  <si>
    <t>46.60.72</t>
  </si>
  <si>
    <t>49.60.72</t>
  </si>
  <si>
    <t>46.61.72</t>
  </si>
  <si>
    <t>46.62.72</t>
  </si>
  <si>
    <t>46.63.72</t>
  </si>
  <si>
    <t>Construction of PHC at Darap</t>
  </si>
  <si>
    <t>46.64.72</t>
  </si>
  <si>
    <t>Scientific Research on Total Fertility Rate (TFR)</t>
  </si>
  <si>
    <t>Research and Evaluation</t>
  </si>
  <si>
    <t>60.50.49</t>
  </si>
  <si>
    <t>Acquisition of Land</t>
  </si>
  <si>
    <t>47.60.78</t>
  </si>
  <si>
    <t xml:space="preserve">Land </t>
  </si>
  <si>
    <t>60.51.49</t>
  </si>
  <si>
    <t>Research &amp; Development and Training</t>
  </si>
  <si>
    <t>Medical Stores Depot</t>
  </si>
  <si>
    <t>Central Medical Stores</t>
  </si>
  <si>
    <t>Automation of Central Medical Stores</t>
  </si>
  <si>
    <t>60.60.52</t>
  </si>
  <si>
    <t>Award for Best Nurse</t>
  </si>
  <si>
    <t>Awards and Prizes</t>
  </si>
  <si>
    <t>89.00.40</t>
  </si>
  <si>
    <t>Pharma College, Sajong</t>
  </si>
  <si>
    <t>45.60.74</t>
  </si>
  <si>
    <t>Furniture and Fixtures</t>
  </si>
  <si>
    <t>Civil Works for Incenerator</t>
  </si>
  <si>
    <t>45.62.72</t>
  </si>
  <si>
    <t>75</t>
  </si>
  <si>
    <t>State Allied and Health Care Council</t>
  </si>
  <si>
    <t>75.00.31</t>
  </si>
  <si>
    <t>Construction of PHSC at Saku</t>
  </si>
  <si>
    <t>Construction of PHSC at Khechopalri</t>
  </si>
  <si>
    <t>Construction of PHSC at Melli- Aching</t>
  </si>
  <si>
    <t>Construction of PHSC at Samsing</t>
  </si>
  <si>
    <t>Repair of Hee PHSC</t>
  </si>
  <si>
    <t>Hiring of Accomodation for Patients requiring Isolation</t>
  </si>
  <si>
    <t>44.63.72</t>
  </si>
  <si>
    <t>Para Medical Training Centre, Kyongsa, Gyalshing</t>
  </si>
  <si>
    <t>61.00.52</t>
  </si>
  <si>
    <t>Information, Computer, Telecommunication (ICT) Equipment</t>
  </si>
  <si>
    <t>61.00.77</t>
  </si>
  <si>
    <t>Other Fixed Assets</t>
  </si>
  <si>
    <t>Mukhya Mantri Swastha Suvidha Yojana</t>
  </si>
  <si>
    <t>44.64.72</t>
  </si>
  <si>
    <t>Construction of Government Medical College</t>
  </si>
  <si>
    <t>45.63.72</t>
  </si>
  <si>
    <t>83.50.21</t>
  </si>
  <si>
    <t>I.  Estimate of the amount required in the year ending 31st March, 2025 to defray the charges in respect of Health and Family Welfare</t>
  </si>
  <si>
    <t>Medical Supplies</t>
  </si>
  <si>
    <t>90.00.21</t>
  </si>
  <si>
    <t>Construction of New Nursing College</t>
  </si>
  <si>
    <t>64.00.72</t>
  </si>
  <si>
    <t>44.00.06</t>
  </si>
  <si>
    <t>44.00.07</t>
  </si>
  <si>
    <t>62.00.49</t>
  </si>
  <si>
    <t>63.73.27</t>
  </si>
  <si>
    <t>17.00.77</t>
  </si>
  <si>
    <t>Construction of PHC at Sombaria</t>
  </si>
  <si>
    <t>50.60.72</t>
  </si>
  <si>
    <t>44.65.72</t>
  </si>
  <si>
    <t>Construction of Tashiding PHC</t>
  </si>
  <si>
    <t>RTPCR Testing Kits and Genome Sequencing</t>
  </si>
  <si>
    <t>72.46.06</t>
  </si>
  <si>
    <t>72.46.07</t>
  </si>
  <si>
    <t xml:space="preserve">Family Welfare </t>
  </si>
  <si>
    <t>Repair and Renovation of Other Hospitals</t>
  </si>
  <si>
    <t>Construction of Drug Testing Laboratory (State Share)</t>
  </si>
  <si>
    <t>Procurement of Equipment  (NESIDS- Central Share)</t>
  </si>
  <si>
    <t>Repair and Renovation of STNM Hospital</t>
  </si>
  <si>
    <t>Budget 
 Estimate</t>
  </si>
  <si>
    <t>2024-25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</si>
</sst>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64" formatCode="00#"/>
    <numFmt numFmtId="165" formatCode="0#"/>
    <numFmt numFmtId="166" formatCode="##"/>
    <numFmt numFmtId="167" formatCode="00000#"/>
    <numFmt numFmtId="168" formatCode="00.00#"/>
    <numFmt numFmtId="169" formatCode="00.###"/>
    <numFmt numFmtId="170" formatCode="0#.00#"/>
    <numFmt numFmtId="171" formatCode="00.#0"/>
    <numFmt numFmtId="172" formatCode="0#.#00"/>
    <numFmt numFmtId="173" formatCode="0#.000"/>
    <numFmt numFmtId="174" formatCode="#0.0##"/>
    <numFmt numFmtId="175" formatCode="00.#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1" fillId="0" borderId="0"/>
  </cellStyleXfs>
  <cellXfs count="225">
    <xf numFmtId="0" fontId="0" fillId="0" borderId="0" xfId="0"/>
    <xf numFmtId="165" fontId="3" fillId="0" borderId="0" xfId="0" applyNumberFormat="1" applyFont="1"/>
    <xf numFmtId="0" fontId="3" fillId="0" borderId="0" xfId="0" applyFont="1"/>
    <xf numFmtId="0" fontId="3" fillId="0" borderId="0" xfId="0" applyFont="1" applyFill="1" applyBorder="1" applyAlignment="1"/>
    <xf numFmtId="0" fontId="3" fillId="0" borderId="0" xfId="5" applyFont="1" applyFill="1" applyBorder="1" applyAlignment="1">
      <alignment horizontal="left" vertical="top" wrapText="1"/>
    </xf>
    <xf numFmtId="0" fontId="3" fillId="0" borderId="0" xfId="10" applyFont="1" applyFill="1" applyBorder="1" applyAlignment="1" applyProtection="1">
      <alignment horizontal="left" vertical="center" wrapText="1"/>
    </xf>
    <xf numFmtId="0" fontId="3" fillId="0" borderId="0" xfId="4" applyFont="1" applyFill="1"/>
    <xf numFmtId="0" fontId="3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 applyProtection="1">
      <alignment vertical="top"/>
    </xf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right" vertical="top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4" applyNumberFormat="1" applyFont="1" applyFill="1"/>
    <xf numFmtId="0" fontId="3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4" fillId="0" borderId="0" xfId="9" applyNumberFormat="1" applyFont="1" applyFill="1" applyAlignment="1">
      <alignment horizontal="center" vertical="top"/>
    </xf>
    <xf numFmtId="0" fontId="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center"/>
    </xf>
    <xf numFmtId="0" fontId="5" fillId="0" borderId="0" xfId="4" applyNumberFormat="1" applyFont="1" applyFill="1" applyBorder="1" applyAlignment="1">
      <alignment horizontal="right"/>
    </xf>
    <xf numFmtId="0" fontId="3" fillId="0" borderId="0" xfId="4" applyFont="1" applyFill="1" applyBorder="1" applyAlignment="1" applyProtection="1">
      <alignment horizontal="left"/>
    </xf>
    <xf numFmtId="0" fontId="3" fillId="0" borderId="0" xfId="4" applyFont="1" applyFill="1" applyBorder="1"/>
    <xf numFmtId="0" fontId="3" fillId="0" borderId="0" xfId="4" applyNumberFormat="1" applyFont="1" applyFill="1" applyAlignment="1">
      <alignment horizontal="right"/>
    </xf>
    <xf numFmtId="0" fontId="3" fillId="0" borderId="0" xfId="5" applyNumberFormat="1" applyFont="1" applyFill="1"/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7" applyNumberFormat="1" applyFont="1" applyFill="1" applyBorder="1" applyProtection="1"/>
    <xf numFmtId="0" fontId="3" fillId="0" borderId="1" xfId="7" applyNumberFormat="1" applyFont="1" applyFill="1" applyBorder="1" applyAlignment="1" applyProtection="1">
      <alignment horizontal="right"/>
    </xf>
    <xf numFmtId="0" fontId="6" fillId="0" borderId="1" xfId="7" applyNumberFormat="1" applyFont="1" applyFill="1" applyBorder="1" applyAlignment="1" applyProtection="1">
      <alignment horizontal="right"/>
    </xf>
    <xf numFmtId="0" fontId="3" fillId="0" borderId="0" xfId="8" applyFont="1" applyFill="1" applyProtection="1"/>
    <xf numFmtId="0" fontId="3" fillId="0" borderId="3" xfId="8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/>
    </xf>
    <xf numFmtId="0" fontId="3" fillId="0" borderId="3" xfId="7" applyNumberFormat="1" applyFont="1" applyFill="1" applyBorder="1" applyAlignment="1" applyProtection="1">
      <alignment horizontal="right"/>
    </xf>
    <xf numFmtId="0" fontId="3" fillId="0" borderId="3" xfId="7" applyNumberFormat="1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NumberFormat="1" applyFont="1" applyFill="1" applyBorder="1" applyAlignment="1" applyProtection="1">
      <alignment vertical="center" wrapText="1"/>
    </xf>
    <xf numFmtId="0" fontId="3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/>
    <xf numFmtId="0" fontId="3" fillId="0" borderId="0" xfId="5" applyNumberFormat="1" applyFont="1" applyFill="1" applyBorder="1" applyAlignment="1">
      <alignment horizontal="right"/>
    </xf>
    <xf numFmtId="174" fontId="4" fillId="0" borderId="0" xfId="9" applyNumberFormat="1" applyFont="1" applyFill="1" applyBorder="1" applyAlignment="1">
      <alignment horizontal="right" vertical="top" wrapText="1"/>
    </xf>
    <xf numFmtId="165" fontId="3" fillId="0" borderId="0" xfId="6" applyNumberFormat="1" applyFont="1" applyFill="1" applyBorder="1" applyAlignment="1">
      <alignment horizontal="right" vertical="top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5" applyNumberFormat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5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9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5" applyNumberFormat="1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vertical="top" wrapText="1"/>
    </xf>
    <xf numFmtId="165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vertical="top" wrapText="1"/>
    </xf>
    <xf numFmtId="170" fontId="4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vertical="top" wrapText="1"/>
    </xf>
    <xf numFmtId="0" fontId="3" fillId="0" borderId="0" xfId="5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3" xfId="5" applyNumberFormat="1" applyFont="1" applyFill="1" applyBorder="1" applyAlignment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0" borderId="2" xfId="5" applyNumberFormat="1" applyFont="1" applyFill="1" applyBorder="1" applyAlignment="1" applyProtection="1">
      <alignment horizontal="right" wrapText="1"/>
    </xf>
    <xf numFmtId="164" fontId="4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 wrapText="1"/>
    </xf>
    <xf numFmtId="173" fontId="4" fillId="0" borderId="0" xfId="5" applyNumberFormat="1" applyFont="1" applyFill="1" applyBorder="1" applyAlignment="1">
      <alignment horizontal="right" vertical="top" wrapText="1"/>
    </xf>
    <xf numFmtId="0" fontId="3" fillId="0" borderId="0" xfId="4" applyFont="1" applyFill="1" applyAlignment="1">
      <alignment vertical="top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>
      <alignment horizontal="left" vertical="top" wrapText="1"/>
    </xf>
    <xf numFmtId="0" fontId="3" fillId="0" borderId="1" xfId="5" applyFont="1" applyFill="1" applyBorder="1" applyAlignment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49" fontId="3" fillId="0" borderId="0" xfId="5" applyNumberFormat="1" applyFont="1" applyFill="1" applyBorder="1" applyAlignment="1">
      <alignment horizontal="right" vertical="top" wrapText="1"/>
    </xf>
    <xf numFmtId="167" fontId="3" fillId="0" borderId="0" xfId="5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173" fontId="3" fillId="0" borderId="0" xfId="5" applyNumberFormat="1" applyFont="1" applyFill="1" applyBorder="1" applyAlignment="1">
      <alignment horizontal="right" vertical="center" wrapText="1"/>
    </xf>
    <xf numFmtId="173" fontId="3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 wrapText="1"/>
    </xf>
    <xf numFmtId="171" fontId="3" fillId="0" borderId="0" xfId="5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69" fontId="4" fillId="0" borderId="0" xfId="5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3" xfId="1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>
      <alignment horizontal="right" vertical="top" wrapText="1"/>
    </xf>
    <xf numFmtId="49" fontId="3" fillId="0" borderId="1" xfId="5" applyNumberFormat="1" applyFont="1" applyFill="1" applyBorder="1" applyAlignment="1">
      <alignment horizontal="right" vertical="top" wrapText="1"/>
    </xf>
    <xf numFmtId="168" fontId="4" fillId="0" borderId="0" xfId="5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wrapText="1"/>
    </xf>
    <xf numFmtId="165" fontId="3" fillId="0" borderId="0" xfId="9" applyNumberFormat="1" applyFont="1" applyFill="1" applyBorder="1" applyAlignment="1">
      <alignment horizontal="right" vertical="top"/>
    </xf>
    <xf numFmtId="49" fontId="4" fillId="0" borderId="0" xfId="9" applyNumberFormat="1" applyFont="1" applyFill="1" applyBorder="1" applyAlignment="1">
      <alignment horizontal="right" vertical="top"/>
    </xf>
    <xf numFmtId="0" fontId="3" fillId="0" borderId="1" xfId="5" applyNumberFormat="1" applyFont="1" applyFill="1" applyBorder="1" applyAlignment="1">
      <alignment horizontal="right" wrapText="1"/>
    </xf>
    <xf numFmtId="172" fontId="4" fillId="0" borderId="0" xfId="5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horizontal="left" vertical="top" wrapText="1"/>
    </xf>
    <xf numFmtId="0" fontId="3" fillId="0" borderId="0" xfId="9" applyNumberFormat="1" applyFont="1" applyFill="1" applyBorder="1" applyAlignment="1">
      <alignment horizontal="right"/>
    </xf>
    <xf numFmtId="165" fontId="3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Alignment="1">
      <alignment horizontal="right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horizontal="left" vertical="top" wrapText="1"/>
    </xf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10" applyFont="1" applyFill="1" applyBorder="1" applyAlignment="1">
      <alignment horizontal="right" vertical="top" wrapText="1"/>
    </xf>
    <xf numFmtId="165" fontId="3" fillId="0" borderId="0" xfId="10" applyNumberFormat="1" applyFont="1" applyFill="1" applyBorder="1" applyAlignment="1">
      <alignment horizontal="right" vertical="top" wrapText="1"/>
    </xf>
    <xf numFmtId="0" fontId="3" fillId="0" borderId="0" xfId="10" applyFont="1" applyFill="1" applyBorder="1" applyAlignment="1">
      <alignment horizontal="left" vertical="top" wrapText="1"/>
    </xf>
    <xf numFmtId="0" fontId="3" fillId="0" borderId="2" xfId="9" applyNumberFormat="1" applyFont="1" applyFill="1" applyBorder="1" applyAlignment="1" applyProtection="1">
      <alignment horizontal="right"/>
    </xf>
    <xf numFmtId="0" fontId="3" fillId="0" borderId="1" xfId="9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>
      <alignment horizontal="left" vertical="top" wrapText="1"/>
    </xf>
    <xf numFmtId="0" fontId="4" fillId="0" borderId="2" xfId="5" applyFont="1" applyFill="1" applyBorder="1" applyAlignment="1">
      <alignment horizontal="right" vertical="top" wrapText="1"/>
    </xf>
    <xf numFmtId="0" fontId="4" fillId="0" borderId="2" xfId="5" applyFont="1" applyFill="1" applyBorder="1" applyAlignment="1">
      <alignment vertical="top" wrapText="1"/>
    </xf>
    <xf numFmtId="0" fontId="3" fillId="0" borderId="0" xfId="4" applyFont="1" applyFill="1" applyAlignment="1" applyProtection="1">
      <alignment horizontal="left" vertical="top" wrapText="1"/>
    </xf>
    <xf numFmtId="0" fontId="4" fillId="0" borderId="0" xfId="5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8" applyNumberFormat="1" applyFont="1" applyFill="1" applyAlignment="1" applyProtection="1">
      <alignment horizontal="right"/>
    </xf>
    <xf numFmtId="0" fontId="3" fillId="0" borderId="0" xfId="8" applyFont="1" applyFill="1" applyBorder="1" applyAlignment="1" applyProtection="1">
      <alignment vertical="top" wrapText="1"/>
    </xf>
    <xf numFmtId="0" fontId="3" fillId="0" borderId="0" xfId="5" applyNumberFormat="1" applyFont="1" applyFill="1" applyAlignment="1"/>
    <xf numFmtId="0" fontId="3" fillId="0" borderId="0" xfId="9" applyFont="1" applyFill="1" applyAlignment="1" applyProtection="1">
      <alignment horizontal="right" vertical="top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6" applyNumberFormat="1" applyFont="1" applyFill="1" applyBorder="1" applyAlignment="1" applyProtection="1">
      <alignment horizontal="right" vertical="top"/>
    </xf>
    <xf numFmtId="0" fontId="4" fillId="0" borderId="0" xfId="9" applyFont="1" applyFill="1" applyBorder="1" applyAlignment="1">
      <alignment horizontal="left" vertical="top" wrapText="1"/>
    </xf>
    <xf numFmtId="0" fontId="4" fillId="0" borderId="0" xfId="4" applyNumberFormat="1" applyFont="1" applyFill="1" applyBorder="1" applyAlignment="1" applyProtection="1"/>
    <xf numFmtId="0" fontId="3" fillId="0" borderId="0" xfId="10" applyFont="1" applyFill="1" applyBorder="1" applyAlignment="1" applyProtection="1">
      <alignment vertical="center" wrapText="1"/>
    </xf>
    <xf numFmtId="0" fontId="3" fillId="0" borderId="1" xfId="9" applyNumberFormat="1" applyFont="1" applyFill="1" applyBorder="1" applyAlignment="1" applyProtection="1">
      <alignment horizontal="right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/>
    <xf numFmtId="0" fontId="3" fillId="0" borderId="0" xfId="5" applyFont="1" applyFill="1" applyBorder="1" applyAlignment="1">
      <alignment horizontal="center" vertical="top" wrapText="1"/>
    </xf>
    <xf numFmtId="0" fontId="3" fillId="0" borderId="0" xfId="10" applyFont="1" applyFill="1" applyBorder="1" applyAlignment="1">
      <alignment horizontal="center" vertical="top" wrapText="1"/>
    </xf>
    <xf numFmtId="0" fontId="3" fillId="0" borderId="0" xfId="9" applyNumberFormat="1" applyFont="1" applyFill="1" applyAlignment="1" applyProtection="1">
      <alignment horizontal="left" wrapText="1"/>
    </xf>
    <xf numFmtId="0" fontId="3" fillId="0" borderId="0" xfId="10" applyFont="1" applyFill="1" applyBorder="1" applyAlignment="1" applyProtection="1">
      <alignment horizontal="left" vertical="top"/>
    </xf>
    <xf numFmtId="0" fontId="3" fillId="0" borderId="2" xfId="5" applyNumberFormat="1" applyFont="1" applyFill="1" applyBorder="1" applyAlignment="1">
      <alignment horizontal="right"/>
    </xf>
    <xf numFmtId="167" fontId="3" fillId="0" borderId="1" xfId="5" applyNumberFormat="1" applyFont="1" applyFill="1" applyBorder="1" applyAlignment="1">
      <alignment horizontal="right" vertical="top" wrapText="1"/>
    </xf>
    <xf numFmtId="0" fontId="3" fillId="0" borderId="0" xfId="7" applyNumberFormat="1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>
      <alignment horizontal="right" wrapText="1"/>
    </xf>
    <xf numFmtId="0" fontId="3" fillId="0" borderId="0" xfId="8" applyNumberFormat="1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4" fillId="0" borderId="0" xfId="6" applyFont="1" applyFill="1" applyBorder="1" applyAlignment="1">
      <alignment horizontal="right" vertical="top"/>
    </xf>
    <xf numFmtId="0" fontId="4" fillId="0" borderId="0" xfId="6" applyFont="1" applyFill="1" applyBorder="1" applyAlignment="1">
      <alignment vertical="top" wrapText="1"/>
    </xf>
    <xf numFmtId="175" fontId="4" fillId="0" borderId="0" xfId="6" applyNumberFormat="1" applyFont="1" applyFill="1" applyBorder="1" applyAlignment="1">
      <alignment horizontal="right" vertical="top"/>
    </xf>
    <xf numFmtId="0" fontId="3" fillId="0" borderId="0" xfId="6" applyFont="1" applyFill="1" applyBorder="1" applyAlignment="1">
      <alignment vertical="top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right" vertical="top" wrapText="1"/>
    </xf>
    <xf numFmtId="0" fontId="4" fillId="0" borderId="2" xfId="5" applyFont="1" applyFill="1" applyBorder="1" applyAlignment="1" applyProtection="1">
      <alignment horizontal="left" vertical="center" wrapText="1"/>
    </xf>
    <xf numFmtId="0" fontId="3" fillId="0" borderId="3" xfId="9" applyNumberFormat="1" applyFont="1" applyFill="1" applyBorder="1" applyAlignment="1"/>
    <xf numFmtId="0" fontId="3" fillId="0" borderId="0" xfId="9" applyNumberFormat="1" applyFont="1" applyFill="1" applyBorder="1" applyAlignment="1"/>
    <xf numFmtId="0" fontId="3" fillId="0" borderId="0" xfId="8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 applyProtection="1">
      <alignment horizontal="left" vertical="center" wrapText="1"/>
    </xf>
    <xf numFmtId="0" fontId="3" fillId="0" borderId="1" xfId="9" applyFont="1" applyFill="1" applyBorder="1" applyAlignment="1">
      <alignment horizontal="right" vertical="top" wrapText="1"/>
    </xf>
    <xf numFmtId="173" fontId="4" fillId="0" borderId="1" xfId="5" applyNumberFormat="1" applyFont="1" applyFill="1" applyBorder="1" applyAlignment="1">
      <alignment horizontal="right" vertical="top" wrapText="1"/>
    </xf>
    <xf numFmtId="0" fontId="3" fillId="0" borderId="0" xfId="8" applyFont="1" applyFill="1" applyBorder="1" applyProtection="1"/>
    <xf numFmtId="0" fontId="4" fillId="0" borderId="1" xfId="5" applyFont="1" applyFill="1" applyBorder="1" applyAlignment="1">
      <alignment horizontal="right" vertical="top" wrapText="1"/>
    </xf>
    <xf numFmtId="0" fontId="3" fillId="0" borderId="0" xfId="9" applyFont="1" applyFill="1" applyBorder="1"/>
    <xf numFmtId="0" fontId="4" fillId="0" borderId="0" xfId="4" applyNumberFormat="1" applyFont="1" applyFill="1" applyBorder="1" applyAlignment="1" applyProtection="1">
      <alignment horizontal="right"/>
    </xf>
    <xf numFmtId="0" fontId="3" fillId="0" borderId="0" xfId="9" applyNumberFormat="1" applyFont="1" applyFill="1" applyAlignment="1" applyProtection="1">
      <alignment horizontal="left"/>
    </xf>
    <xf numFmtId="0" fontId="3" fillId="0" borderId="0" xfId="4" applyNumberFormat="1" applyFont="1" applyFill="1" applyAlignment="1">
      <alignment horizontal="left"/>
    </xf>
    <xf numFmtId="0" fontId="3" fillId="0" borderId="0" xfId="9" applyNumberFormat="1" applyFont="1" applyFill="1" applyAlignment="1" applyProtection="1">
      <alignment horizontal="left" vertical="top"/>
    </xf>
    <xf numFmtId="0" fontId="3" fillId="0" borderId="0" xfId="1" applyNumberFormat="1" applyFont="1" applyFill="1" applyAlignment="1"/>
    <xf numFmtId="43" fontId="3" fillId="0" borderId="1" xfId="1" applyFont="1" applyFill="1" applyBorder="1" applyAlignment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/>
    <xf numFmtId="43" fontId="3" fillId="0" borderId="0" xfId="1" applyFont="1" applyFill="1" applyAlignment="1">
      <alignment horizontal="right"/>
    </xf>
    <xf numFmtId="164" fontId="3" fillId="0" borderId="0" xfId="5" applyNumberFormat="1" applyFont="1" applyFill="1" applyBorder="1" applyAlignment="1">
      <alignment horizontal="right" vertical="top" wrapText="1"/>
    </xf>
    <xf numFmtId="171" fontId="3" fillId="0" borderId="1" xfId="5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right"/>
    </xf>
    <xf numFmtId="0" fontId="3" fillId="0" borderId="0" xfId="7" applyFont="1" applyFill="1" applyBorder="1" applyAlignment="1" applyProtection="1"/>
    <xf numFmtId="0" fontId="1" fillId="0" borderId="0" xfId="0" applyFont="1" applyFill="1" applyAlignment="1"/>
    <xf numFmtId="0" fontId="3" fillId="0" borderId="0" xfId="7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Alignment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4" applyNumberFormat="1" applyFont="1" applyFill="1"/>
    <xf numFmtId="0" fontId="4" fillId="0" borderId="0" xfId="4" applyFont="1" applyFill="1" applyBorder="1" applyAlignment="1">
      <alignment horizontal="right"/>
    </xf>
    <xf numFmtId="0" fontId="4" fillId="0" borderId="0" xfId="8" applyNumberFormat="1" applyFont="1" applyFill="1" applyAlignment="1" applyProtection="1">
      <alignment horizontal="right"/>
    </xf>
    <xf numFmtId="0" fontId="4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 applyProtection="1">
      <alignment horizontal="right" vertical="top" wrapText="1"/>
    </xf>
    <xf numFmtId="0" fontId="4" fillId="0" borderId="1" xfId="9" applyFont="1" applyFill="1" applyBorder="1" applyAlignment="1">
      <alignment horizontal="right" vertical="top" wrapText="1"/>
    </xf>
    <xf numFmtId="0" fontId="3" fillId="0" borderId="1" xfId="5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 wrapText="1"/>
    </xf>
    <xf numFmtId="0" fontId="3" fillId="0" borderId="1" xfId="5" applyNumberFormat="1" applyFont="1" applyFill="1" applyBorder="1" applyAlignment="1">
      <alignment horizontal="right" vertical="top" wrapText="1"/>
    </xf>
    <xf numFmtId="172" fontId="4" fillId="0" borderId="1" xfId="5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8" applyNumberFormat="1" applyFont="1" applyFill="1" applyAlignment="1" applyProtection="1">
      <alignment horizontal="right" vertical="top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>
      <alignment horizontal="center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NumberFormat="1" applyFont="1" applyFill="1" applyAlignment="1" applyProtection="1">
      <alignment horizontal="left" vertical="top" wrapText="1"/>
    </xf>
    <xf numFmtId="0" fontId="3" fillId="0" borderId="0" xfId="9" applyFont="1" applyFill="1" applyBorder="1" applyAlignment="1">
      <alignment vertical="center"/>
    </xf>
  </cellXfs>
  <cellStyles count="12">
    <cellStyle name="Comma" xfId="1" builtinId="3"/>
    <cellStyle name="Comma 2" xfId="2"/>
    <cellStyle name="Normal" xfId="0" builtinId="0"/>
    <cellStyle name="Normal 2" xfId="3"/>
    <cellStyle name="Normal 2 14" xfId="11"/>
    <cellStyle name="Normal_budget 2004-05_2.6.04" xfId="4"/>
    <cellStyle name="Normal_BUDGET FOR  03-04..." xfId="5"/>
    <cellStyle name="Normal_budget for 03-04" xfId="6"/>
    <cellStyle name="Normal_BUDGET-2000" xfId="7"/>
    <cellStyle name="Normal_budgetDocNIC02-03" xfId="8"/>
    <cellStyle name="Normal_DEMAND17" xfId="9"/>
    <cellStyle name="Normal_DEMAND17 2" xfId="10"/>
  </cellStyles>
  <dxfs count="0"/>
  <tableStyles count="0" defaultTableStyle="TableStyleMedium9" defaultPivotStyle="PivotStyleLight16"/>
  <colors>
    <mruColors>
      <color rgb="FFFF0066"/>
      <color rgb="FFFFCCFF"/>
      <color rgb="FFFF99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1048"/>
  <sheetViews>
    <sheetView tabSelected="1" view="pageBreakPreview" zoomScale="115" zoomScaleNormal="160" zoomScaleSheetLayoutView="115" workbookViewId="0">
      <selection activeCell="L81" sqref="L81"/>
    </sheetView>
  </sheetViews>
  <sheetFormatPr defaultColWidth="8.85546875" defaultRowHeight="12.75"/>
  <cols>
    <col min="1" max="1" width="5.7109375" style="7" customWidth="1"/>
    <col min="2" max="2" width="8.140625" style="12" customWidth="1"/>
    <col min="3" max="3" width="41.7109375" style="23" customWidth="1"/>
    <col min="4" max="4" width="10.7109375" style="15" customWidth="1"/>
    <col min="5" max="5" width="10.7109375" style="24" customWidth="1"/>
    <col min="6" max="7" width="10.7109375" style="15" customWidth="1"/>
    <col min="8" max="16384" width="8.85546875" style="23"/>
  </cols>
  <sheetData>
    <row r="1" spans="1:7" s="6" customFormat="1" ht="14.1" customHeight="1">
      <c r="A1" s="7"/>
      <c r="B1" s="8"/>
      <c r="C1" s="15"/>
      <c r="D1" s="11" t="s">
        <v>261</v>
      </c>
      <c r="E1" s="137"/>
      <c r="F1" s="15"/>
      <c r="G1" s="15"/>
    </row>
    <row r="2" spans="1:7" s="6" customFormat="1" ht="14.1" customHeight="1">
      <c r="A2" s="7"/>
      <c r="B2" s="8"/>
      <c r="C2" s="15"/>
      <c r="D2" s="11" t="s">
        <v>262</v>
      </c>
      <c r="E2" s="137"/>
      <c r="F2" s="15"/>
      <c r="G2" s="15"/>
    </row>
    <row r="3" spans="1:7" s="6" customFormat="1" ht="6.75" customHeight="1">
      <c r="A3" s="9"/>
      <c r="B3" s="10"/>
      <c r="C3" s="11"/>
      <c r="D3" s="175"/>
      <c r="E3" s="11"/>
      <c r="F3" s="15"/>
      <c r="G3" s="15"/>
    </row>
    <row r="4" spans="1:7" s="6" customFormat="1" ht="14.45" customHeight="1">
      <c r="A4" s="7"/>
      <c r="B4" s="12"/>
      <c r="C4" s="13" t="s">
        <v>161</v>
      </c>
      <c r="D4" s="14">
        <v>2059</v>
      </c>
      <c r="E4" s="176" t="s">
        <v>0</v>
      </c>
      <c r="F4" s="15"/>
      <c r="G4" s="15"/>
    </row>
    <row r="5" spans="1:7" s="6" customFormat="1" ht="14.45" customHeight="1">
      <c r="A5" s="7"/>
      <c r="B5" s="12"/>
      <c r="C5" s="16" t="s">
        <v>162</v>
      </c>
      <c r="D5" s="17">
        <v>2210</v>
      </c>
      <c r="E5" s="177" t="s">
        <v>1</v>
      </c>
      <c r="F5" s="15"/>
      <c r="G5" s="15"/>
    </row>
    <row r="6" spans="1:7" s="6" customFormat="1" ht="14.45" customHeight="1">
      <c r="A6" s="7"/>
      <c r="B6" s="12"/>
      <c r="C6" s="15"/>
      <c r="D6" s="17">
        <v>2211</v>
      </c>
      <c r="E6" s="19" t="s">
        <v>2</v>
      </c>
      <c r="F6" s="15"/>
      <c r="G6" s="15"/>
    </row>
    <row r="7" spans="1:7" s="6" customFormat="1" ht="27.6" customHeight="1">
      <c r="A7" s="7"/>
      <c r="B7" s="133"/>
      <c r="C7" s="133" t="s">
        <v>313</v>
      </c>
      <c r="D7" s="18">
        <v>2216</v>
      </c>
      <c r="E7" s="178" t="s">
        <v>3</v>
      </c>
      <c r="F7" s="15"/>
      <c r="G7" s="15"/>
    </row>
    <row r="8" spans="1:7" s="6" customFormat="1" ht="29.45" customHeight="1">
      <c r="A8" s="7"/>
      <c r="B8" s="133"/>
      <c r="C8" s="135" t="s">
        <v>287</v>
      </c>
      <c r="D8" s="18">
        <v>3604</v>
      </c>
      <c r="E8" s="223" t="s">
        <v>286</v>
      </c>
      <c r="F8" s="223"/>
      <c r="G8" s="223"/>
    </row>
    <row r="9" spans="1:7" s="6" customFormat="1" ht="14.45" customHeight="1">
      <c r="A9" s="7"/>
      <c r="B9" s="12"/>
      <c r="C9" s="16" t="s">
        <v>163</v>
      </c>
      <c r="D9" s="17">
        <v>3454</v>
      </c>
      <c r="E9" s="19" t="s">
        <v>4</v>
      </c>
      <c r="F9" s="15"/>
      <c r="G9" s="15"/>
    </row>
    <row r="10" spans="1:7" s="6" customFormat="1" ht="29.25" customHeight="1">
      <c r="A10" s="7"/>
      <c r="B10" s="134"/>
      <c r="C10" s="207" t="s">
        <v>314</v>
      </c>
      <c r="D10" s="18">
        <v>4210</v>
      </c>
      <c r="E10" s="223" t="s">
        <v>5</v>
      </c>
      <c r="F10" s="223"/>
      <c r="G10" s="223"/>
    </row>
    <row r="11" spans="1:7" s="6" customFormat="1" ht="7.5" customHeight="1">
      <c r="A11" s="7"/>
      <c r="B11" s="12"/>
      <c r="C11" s="18"/>
      <c r="D11" s="15"/>
      <c r="E11" s="144"/>
      <c r="F11" s="144"/>
      <c r="G11" s="15"/>
    </row>
    <row r="12" spans="1:7" s="6" customFormat="1" ht="24.95" customHeight="1">
      <c r="A12" s="222" t="s">
        <v>625</v>
      </c>
      <c r="B12" s="222"/>
      <c r="C12" s="222"/>
      <c r="D12" s="222"/>
      <c r="E12" s="222"/>
      <c r="F12" s="222"/>
      <c r="G12" s="222"/>
    </row>
    <row r="13" spans="1:7" s="6" customFormat="1" ht="15" customHeight="1">
      <c r="A13" s="7"/>
      <c r="B13" s="12"/>
      <c r="C13" s="15"/>
      <c r="D13" s="20" t="s">
        <v>156</v>
      </c>
      <c r="E13" s="20" t="s">
        <v>157</v>
      </c>
      <c r="F13" s="20" t="s">
        <v>8</v>
      </c>
      <c r="G13" s="15"/>
    </row>
    <row r="14" spans="1:7" s="6" customFormat="1" ht="15" customHeight="1">
      <c r="A14" s="7"/>
      <c r="B14" s="12"/>
      <c r="C14" s="193" t="s">
        <v>6</v>
      </c>
      <c r="D14" s="17">
        <f>G846</f>
        <v>7200744</v>
      </c>
      <c r="E14" s="20">
        <f>G1013</f>
        <v>1109041</v>
      </c>
      <c r="F14" s="17">
        <f>SUM(D14:E14)</f>
        <v>8309785</v>
      </c>
      <c r="G14" s="15"/>
    </row>
    <row r="15" spans="1:7" s="6" customFormat="1" ht="6.75" customHeight="1">
      <c r="A15" s="7"/>
      <c r="B15" s="12"/>
      <c r="C15" s="20"/>
      <c r="D15" s="20"/>
      <c r="E15" s="20"/>
      <c r="F15" s="20"/>
      <c r="G15" s="21"/>
    </row>
    <row r="16" spans="1:7" s="6" customFormat="1" ht="15" customHeight="1">
      <c r="A16" s="22" t="s">
        <v>155</v>
      </c>
      <c r="B16" s="12"/>
      <c r="C16" s="23"/>
      <c r="D16" s="15"/>
      <c r="E16" s="24"/>
      <c r="F16" s="15"/>
      <c r="G16" s="21"/>
    </row>
    <row r="17" spans="1:7" s="32" customFormat="1" ht="13.5" customHeight="1">
      <c r="A17" s="26"/>
      <c r="B17" s="27"/>
      <c r="C17" s="28"/>
      <c r="D17" s="29"/>
      <c r="E17" s="30"/>
      <c r="F17" s="29"/>
      <c r="G17" s="31" t="s">
        <v>228</v>
      </c>
    </row>
    <row r="18" spans="1:7" s="32" customFormat="1" ht="26.45" customHeight="1">
      <c r="A18" s="33"/>
      <c r="B18" s="34"/>
      <c r="C18" s="35"/>
      <c r="D18" s="36" t="s">
        <v>269</v>
      </c>
      <c r="E18" s="37" t="s">
        <v>270</v>
      </c>
      <c r="F18" s="37" t="s">
        <v>271</v>
      </c>
      <c r="G18" s="148" t="s">
        <v>647</v>
      </c>
    </row>
    <row r="19" spans="1:7" s="172" customFormat="1">
      <c r="A19" s="26"/>
      <c r="B19" s="194" t="s">
        <v>7</v>
      </c>
      <c r="C19" s="195"/>
      <c r="D19" s="196" t="s">
        <v>316</v>
      </c>
      <c r="E19" s="196" t="s">
        <v>367</v>
      </c>
      <c r="F19" s="196" t="s">
        <v>367</v>
      </c>
      <c r="G19" s="219" t="s">
        <v>648</v>
      </c>
    </row>
    <row r="20" spans="1:7" s="32" customFormat="1" ht="12.75" customHeight="1">
      <c r="A20" s="38"/>
      <c r="B20" s="39"/>
      <c r="C20" s="28"/>
      <c r="D20" s="30"/>
      <c r="E20" s="30"/>
      <c r="F20" s="30"/>
      <c r="G20" s="40"/>
    </row>
    <row r="21" spans="1:7" s="6" customFormat="1" ht="14.1" customHeight="1">
      <c r="A21" s="4"/>
      <c r="B21" s="41"/>
      <c r="C21" s="42" t="s">
        <v>9</v>
      </c>
      <c r="D21" s="49"/>
      <c r="E21" s="50"/>
      <c r="F21" s="141"/>
      <c r="G21" s="49"/>
    </row>
    <row r="22" spans="1:7" s="6" customFormat="1" ht="14.1" customHeight="1">
      <c r="A22" s="4" t="s">
        <v>10</v>
      </c>
      <c r="B22" s="45">
        <v>2059</v>
      </c>
      <c r="C22" s="46" t="s">
        <v>0</v>
      </c>
      <c r="D22" s="25"/>
      <c r="E22" s="43"/>
      <c r="F22" s="25"/>
      <c r="G22" s="25"/>
    </row>
    <row r="23" spans="1:7" s="6" customFormat="1" ht="14.1" customHeight="1">
      <c r="A23" s="218"/>
      <c r="B23" s="47">
        <v>60</v>
      </c>
      <c r="C23" s="48" t="s">
        <v>11</v>
      </c>
      <c r="D23" s="49"/>
      <c r="E23" s="50"/>
      <c r="F23" s="49"/>
      <c r="G23" s="25"/>
    </row>
    <row r="24" spans="1:7" s="6" customFormat="1" ht="14.1" customHeight="1">
      <c r="A24" s="218"/>
      <c r="B24" s="51">
        <v>60.052999999999997</v>
      </c>
      <c r="C24" s="46" t="s">
        <v>12</v>
      </c>
      <c r="D24" s="132"/>
      <c r="E24" s="43"/>
      <c r="F24" s="132"/>
      <c r="G24" s="132"/>
    </row>
    <row r="25" spans="1:7" s="6" customFormat="1" ht="14.1" customHeight="1">
      <c r="A25" s="218"/>
      <c r="B25" s="52">
        <v>60</v>
      </c>
      <c r="C25" s="48" t="s">
        <v>233</v>
      </c>
      <c r="D25" s="132"/>
      <c r="E25" s="43"/>
      <c r="F25" s="132"/>
      <c r="G25" s="132"/>
    </row>
    <row r="26" spans="1:7" s="6" customFormat="1" ht="27" customHeight="1">
      <c r="A26" s="218"/>
      <c r="B26" s="52">
        <v>79</v>
      </c>
      <c r="C26" s="48" t="s">
        <v>189</v>
      </c>
      <c r="D26" s="132"/>
      <c r="E26" s="43"/>
      <c r="F26" s="132"/>
      <c r="G26" s="132"/>
    </row>
    <row r="27" spans="1:7" s="6" customFormat="1" ht="14.1" customHeight="1">
      <c r="A27" s="218"/>
      <c r="B27" s="52" t="s">
        <v>148</v>
      </c>
      <c r="C27" s="48" t="s">
        <v>146</v>
      </c>
      <c r="D27" s="53">
        <v>437</v>
      </c>
      <c r="E27" s="53">
        <v>328</v>
      </c>
      <c r="F27" s="53">
        <v>328</v>
      </c>
      <c r="G27" s="54">
        <v>548</v>
      </c>
    </row>
    <row r="28" spans="1:7" s="6" customFormat="1" ht="27" customHeight="1">
      <c r="A28" s="218" t="s">
        <v>8</v>
      </c>
      <c r="B28" s="52">
        <v>79</v>
      </c>
      <c r="C28" s="48" t="s">
        <v>189</v>
      </c>
      <c r="D28" s="55">
        <f t="shared" ref="D28:F29" si="0">D27</f>
        <v>437</v>
      </c>
      <c r="E28" s="55">
        <f t="shared" si="0"/>
        <v>328</v>
      </c>
      <c r="F28" s="55">
        <f t="shared" si="0"/>
        <v>328</v>
      </c>
      <c r="G28" s="55">
        <v>548</v>
      </c>
    </row>
    <row r="29" spans="1:7" s="6" customFormat="1" ht="13.9" customHeight="1">
      <c r="A29" s="218" t="s">
        <v>8</v>
      </c>
      <c r="B29" s="52">
        <v>60</v>
      </c>
      <c r="C29" s="48" t="s">
        <v>233</v>
      </c>
      <c r="D29" s="56">
        <f t="shared" si="0"/>
        <v>437</v>
      </c>
      <c r="E29" s="56">
        <f t="shared" si="0"/>
        <v>328</v>
      </c>
      <c r="F29" s="56">
        <f t="shared" si="0"/>
        <v>328</v>
      </c>
      <c r="G29" s="56">
        <v>548</v>
      </c>
    </row>
    <row r="30" spans="1:7" s="6" customFormat="1" ht="11.1" customHeight="1">
      <c r="A30" s="218"/>
      <c r="B30" s="52"/>
      <c r="C30" s="48"/>
      <c r="D30" s="57"/>
      <c r="E30" s="57"/>
      <c r="F30" s="57"/>
      <c r="G30" s="58"/>
    </row>
    <row r="31" spans="1:7" s="6" customFormat="1" ht="14.1" customHeight="1">
      <c r="A31" s="218"/>
      <c r="B31" s="52">
        <v>61</v>
      </c>
      <c r="C31" s="48" t="s">
        <v>147</v>
      </c>
      <c r="D31" s="50"/>
      <c r="E31" s="50"/>
      <c r="F31" s="50"/>
      <c r="G31" s="43"/>
    </row>
    <row r="32" spans="1:7" s="6" customFormat="1" ht="27" customHeight="1">
      <c r="A32" s="218"/>
      <c r="B32" s="52">
        <v>79</v>
      </c>
      <c r="C32" s="48" t="s">
        <v>189</v>
      </c>
      <c r="D32" s="50"/>
      <c r="E32" s="50"/>
      <c r="F32" s="50"/>
      <c r="G32" s="50"/>
    </row>
    <row r="33" spans="1:7" s="6" customFormat="1" ht="27" customHeight="1">
      <c r="A33" s="218"/>
      <c r="B33" s="52" t="s">
        <v>150</v>
      </c>
      <c r="C33" s="48" t="s">
        <v>329</v>
      </c>
      <c r="D33" s="57">
        <v>2817</v>
      </c>
      <c r="E33" s="183">
        <v>0</v>
      </c>
      <c r="F33" s="183">
        <v>0</v>
      </c>
      <c r="G33" s="183">
        <v>0</v>
      </c>
    </row>
    <row r="34" spans="1:7" s="6" customFormat="1" ht="14.1" customHeight="1">
      <c r="A34" s="218"/>
      <c r="B34" s="52" t="s">
        <v>369</v>
      </c>
      <c r="C34" s="48" t="s">
        <v>370</v>
      </c>
      <c r="D34" s="180">
        <v>0</v>
      </c>
      <c r="E34" s="53">
        <v>2823</v>
      </c>
      <c r="F34" s="53">
        <v>2823</v>
      </c>
      <c r="G34" s="54">
        <v>2823</v>
      </c>
    </row>
    <row r="35" spans="1:7" s="6" customFormat="1" ht="27" customHeight="1">
      <c r="A35" s="218" t="s">
        <v>8</v>
      </c>
      <c r="B35" s="52">
        <v>79</v>
      </c>
      <c r="C35" s="48" t="s">
        <v>189</v>
      </c>
      <c r="D35" s="53">
        <f t="shared" ref="D35:F35" si="1">SUM(D33:D34)</f>
        <v>2817</v>
      </c>
      <c r="E35" s="53">
        <f t="shared" si="1"/>
        <v>2823</v>
      </c>
      <c r="F35" s="53">
        <f t="shared" si="1"/>
        <v>2823</v>
      </c>
      <c r="G35" s="53">
        <v>2823</v>
      </c>
    </row>
    <row r="36" spans="1:7" s="6" customFormat="1" ht="11.1" customHeight="1">
      <c r="A36" s="218"/>
      <c r="B36" s="52"/>
      <c r="C36" s="48"/>
      <c r="D36" s="50"/>
      <c r="E36" s="50"/>
      <c r="F36" s="50"/>
      <c r="G36" s="50"/>
    </row>
    <row r="37" spans="1:7" s="6" customFormat="1" ht="14.1" customHeight="1">
      <c r="A37" s="218"/>
      <c r="B37" s="52">
        <v>80</v>
      </c>
      <c r="C37" s="48" t="s">
        <v>236</v>
      </c>
      <c r="D37" s="50"/>
      <c r="E37" s="50"/>
      <c r="F37" s="50"/>
      <c r="G37" s="50"/>
    </row>
    <row r="38" spans="1:7" s="6" customFormat="1" ht="28.15" customHeight="1">
      <c r="A38" s="218"/>
      <c r="B38" s="52" t="s">
        <v>149</v>
      </c>
      <c r="C38" s="48" t="s">
        <v>329</v>
      </c>
      <c r="D38" s="57">
        <v>248</v>
      </c>
      <c r="E38" s="183">
        <v>0</v>
      </c>
      <c r="F38" s="183">
        <v>0</v>
      </c>
      <c r="G38" s="183">
        <v>0</v>
      </c>
    </row>
    <row r="39" spans="1:7" s="6" customFormat="1" ht="14.1" customHeight="1">
      <c r="A39" s="218"/>
      <c r="B39" s="52" t="s">
        <v>371</v>
      </c>
      <c r="C39" s="48" t="s">
        <v>370</v>
      </c>
      <c r="D39" s="180">
        <v>0</v>
      </c>
      <c r="E39" s="53">
        <v>248</v>
      </c>
      <c r="F39" s="53">
        <v>248</v>
      </c>
      <c r="G39" s="54">
        <v>248</v>
      </c>
    </row>
    <row r="40" spans="1:7" s="6" customFormat="1" ht="14.1" customHeight="1">
      <c r="A40" s="218" t="s">
        <v>8</v>
      </c>
      <c r="B40" s="52">
        <v>80</v>
      </c>
      <c r="C40" s="48" t="s">
        <v>236</v>
      </c>
      <c r="D40" s="53">
        <f t="shared" ref="D40:F40" si="2">SUM(D38:D39)</f>
        <v>248</v>
      </c>
      <c r="E40" s="53">
        <f t="shared" si="2"/>
        <v>248</v>
      </c>
      <c r="F40" s="53">
        <f t="shared" si="2"/>
        <v>248</v>
      </c>
      <c r="G40" s="53">
        <v>248</v>
      </c>
    </row>
    <row r="41" spans="1:7" ht="14.1" customHeight="1">
      <c r="A41" s="218" t="s">
        <v>8</v>
      </c>
      <c r="B41" s="52">
        <v>61</v>
      </c>
      <c r="C41" s="48" t="s">
        <v>147</v>
      </c>
      <c r="D41" s="53">
        <f t="shared" ref="D41:F41" si="3">D35+D40</f>
        <v>3065</v>
      </c>
      <c r="E41" s="53">
        <f t="shared" si="3"/>
        <v>3071</v>
      </c>
      <c r="F41" s="53">
        <f t="shared" si="3"/>
        <v>3071</v>
      </c>
      <c r="G41" s="53">
        <v>3071</v>
      </c>
    </row>
    <row r="42" spans="1:7" s="174" customFormat="1" ht="14.1" customHeight="1">
      <c r="A42" s="4" t="s">
        <v>8</v>
      </c>
      <c r="B42" s="51">
        <v>60.052999999999997</v>
      </c>
      <c r="C42" s="46" t="s">
        <v>12</v>
      </c>
      <c r="D42" s="59">
        <f t="shared" ref="D42:F42" si="4">D41+D29</f>
        <v>3502</v>
      </c>
      <c r="E42" s="59">
        <f t="shared" si="4"/>
        <v>3399</v>
      </c>
      <c r="F42" s="59">
        <f t="shared" si="4"/>
        <v>3399</v>
      </c>
      <c r="G42" s="60">
        <v>3619</v>
      </c>
    </row>
    <row r="43" spans="1:7" s="174" customFormat="1" ht="14.1" customHeight="1">
      <c r="A43" s="4" t="s">
        <v>8</v>
      </c>
      <c r="B43" s="47">
        <v>60</v>
      </c>
      <c r="C43" s="48" t="s">
        <v>11</v>
      </c>
      <c r="D43" s="59">
        <f t="shared" ref="D43:F44" si="5">D42</f>
        <v>3502</v>
      </c>
      <c r="E43" s="59">
        <f t="shared" si="5"/>
        <v>3399</v>
      </c>
      <c r="F43" s="59">
        <f t="shared" si="5"/>
        <v>3399</v>
      </c>
      <c r="G43" s="60">
        <v>3619</v>
      </c>
    </row>
    <row r="44" spans="1:7" ht="14.1" customHeight="1">
      <c r="A44" s="84" t="s">
        <v>8</v>
      </c>
      <c r="B44" s="208">
        <v>2059</v>
      </c>
      <c r="C44" s="150" t="s">
        <v>0</v>
      </c>
      <c r="D44" s="53">
        <f t="shared" si="5"/>
        <v>3502</v>
      </c>
      <c r="E44" s="53">
        <f t="shared" si="5"/>
        <v>3399</v>
      </c>
      <c r="F44" s="53">
        <f t="shared" si="5"/>
        <v>3399</v>
      </c>
      <c r="G44" s="110">
        <v>3619</v>
      </c>
    </row>
    <row r="45" spans="1:7" s="6" customFormat="1" ht="4.5" customHeight="1">
      <c r="A45" s="4"/>
      <c r="B45" s="45"/>
      <c r="C45" s="48"/>
      <c r="D45" s="50"/>
      <c r="E45" s="50"/>
      <c r="F45" s="50"/>
      <c r="G45" s="50"/>
    </row>
    <row r="46" spans="1:7" s="6" customFormat="1" ht="14.85" customHeight="1">
      <c r="A46" s="4" t="s">
        <v>10</v>
      </c>
      <c r="B46" s="63">
        <v>2210</v>
      </c>
      <c r="C46" s="64" t="s">
        <v>1</v>
      </c>
      <c r="D46" s="50"/>
      <c r="E46" s="50"/>
      <c r="F46" s="50"/>
      <c r="G46" s="50"/>
    </row>
    <row r="47" spans="1:7" s="6" customFormat="1" ht="14.85" customHeight="1">
      <c r="A47" s="4"/>
      <c r="B47" s="65">
        <v>1</v>
      </c>
      <c r="C47" s="66" t="s">
        <v>164</v>
      </c>
      <c r="D47" s="43"/>
      <c r="E47" s="43"/>
      <c r="F47" s="43"/>
      <c r="G47" s="43"/>
    </row>
    <row r="48" spans="1:7" s="6" customFormat="1" ht="14.85" customHeight="1">
      <c r="A48" s="4"/>
      <c r="B48" s="67">
        <v>1.0009999999999999</v>
      </c>
      <c r="C48" s="42" t="s">
        <v>13</v>
      </c>
      <c r="D48" s="43"/>
      <c r="E48" s="43"/>
      <c r="F48" s="43"/>
      <c r="G48" s="43"/>
    </row>
    <row r="49" spans="1:7" s="6" customFormat="1" ht="14.85" customHeight="1">
      <c r="A49" s="4"/>
      <c r="B49" s="41">
        <v>60</v>
      </c>
      <c r="C49" s="68" t="s">
        <v>14</v>
      </c>
      <c r="D49" s="50"/>
      <c r="E49" s="50"/>
      <c r="F49" s="50"/>
      <c r="G49" s="50"/>
    </row>
    <row r="50" spans="1:7" s="6" customFormat="1" ht="14.85" customHeight="1">
      <c r="A50" s="4"/>
      <c r="B50" s="90" t="s">
        <v>15</v>
      </c>
      <c r="C50" s="69" t="s">
        <v>16</v>
      </c>
      <c r="D50" s="58">
        <v>192830</v>
      </c>
      <c r="E50" s="57">
        <v>222104</v>
      </c>
      <c r="F50" s="58">
        <f>222104-10000</f>
        <v>212104</v>
      </c>
      <c r="G50" s="77">
        <v>123354</v>
      </c>
    </row>
    <row r="51" spans="1:7" s="6" customFormat="1" ht="14.85" customHeight="1">
      <c r="A51" s="4"/>
      <c r="B51" s="90" t="s">
        <v>17</v>
      </c>
      <c r="C51" s="71" t="s">
        <v>146</v>
      </c>
      <c r="D51" s="197">
        <v>35180</v>
      </c>
      <c r="E51" s="55">
        <v>41691</v>
      </c>
      <c r="F51" s="197">
        <v>41691</v>
      </c>
      <c r="G51" s="81">
        <v>250474</v>
      </c>
    </row>
    <row r="52" spans="1:7" s="32" customFormat="1" ht="14.65" customHeight="1">
      <c r="A52" s="155"/>
      <c r="B52" s="166" t="s">
        <v>375</v>
      </c>
      <c r="C52" s="155" t="s">
        <v>372</v>
      </c>
      <c r="D52" s="185">
        <v>0</v>
      </c>
      <c r="E52" s="82">
        <v>1</v>
      </c>
      <c r="F52" s="82">
        <v>1</v>
      </c>
      <c r="G52" s="82">
        <v>6168</v>
      </c>
    </row>
    <row r="53" spans="1:7" s="32" customFormat="1" ht="14.65" customHeight="1">
      <c r="A53" s="155"/>
      <c r="B53" s="166" t="s">
        <v>376</v>
      </c>
      <c r="C53" s="155" t="s">
        <v>373</v>
      </c>
      <c r="D53" s="185">
        <v>0</v>
      </c>
      <c r="E53" s="82">
        <v>1</v>
      </c>
      <c r="F53" s="82">
        <v>1</v>
      </c>
      <c r="G53" s="82">
        <v>101048</v>
      </c>
    </row>
    <row r="54" spans="1:7" s="32" customFormat="1" ht="14.65" customHeight="1">
      <c r="A54" s="155"/>
      <c r="B54" s="166" t="s">
        <v>377</v>
      </c>
      <c r="C54" s="155" t="s">
        <v>374</v>
      </c>
      <c r="D54" s="185">
        <v>0</v>
      </c>
      <c r="E54" s="82">
        <v>1</v>
      </c>
      <c r="F54" s="82">
        <v>1</v>
      </c>
      <c r="G54" s="82">
        <v>1</v>
      </c>
    </row>
    <row r="55" spans="1:7" s="6" customFormat="1" ht="14.85" customHeight="1">
      <c r="A55" s="4"/>
      <c r="B55" s="90" t="s">
        <v>18</v>
      </c>
      <c r="C55" s="71" t="s">
        <v>378</v>
      </c>
      <c r="D55" s="57">
        <v>825</v>
      </c>
      <c r="E55" s="55">
        <v>825</v>
      </c>
      <c r="F55" s="57">
        <v>825</v>
      </c>
      <c r="G55" s="87">
        <v>825</v>
      </c>
    </row>
    <row r="56" spans="1:7" s="6" customFormat="1" ht="14.85" customHeight="1">
      <c r="A56" s="4"/>
      <c r="B56" s="90" t="s">
        <v>19</v>
      </c>
      <c r="C56" s="71" t="s">
        <v>20</v>
      </c>
      <c r="D56" s="57">
        <v>7775</v>
      </c>
      <c r="E56" s="57">
        <v>5775</v>
      </c>
      <c r="F56" s="57">
        <f>5775+1000</f>
        <v>6775</v>
      </c>
      <c r="G56" s="87">
        <v>5775</v>
      </c>
    </row>
    <row r="57" spans="1:7" s="6" customFormat="1" ht="14.85" customHeight="1">
      <c r="A57" s="4"/>
      <c r="B57" s="90" t="s">
        <v>381</v>
      </c>
      <c r="C57" s="71" t="s">
        <v>382</v>
      </c>
      <c r="D57" s="181">
        <v>0</v>
      </c>
      <c r="E57" s="55">
        <v>16355</v>
      </c>
      <c r="F57" s="55">
        <v>16355</v>
      </c>
      <c r="G57" s="81">
        <v>17355</v>
      </c>
    </row>
    <row r="58" spans="1:7" s="6" customFormat="1" ht="14.85" customHeight="1">
      <c r="A58" s="4"/>
      <c r="B58" s="90" t="s">
        <v>550</v>
      </c>
      <c r="C58" s="71" t="s">
        <v>396</v>
      </c>
      <c r="D58" s="181">
        <v>0</v>
      </c>
      <c r="E58" s="55">
        <v>15000</v>
      </c>
      <c r="F58" s="55">
        <v>15000</v>
      </c>
      <c r="G58" s="81">
        <v>20500</v>
      </c>
    </row>
    <row r="59" spans="1:7" s="6" customFormat="1" ht="14.85" customHeight="1">
      <c r="A59" s="4"/>
      <c r="B59" s="90" t="s">
        <v>379</v>
      </c>
      <c r="C59" s="71" t="s">
        <v>380</v>
      </c>
      <c r="D59" s="183">
        <v>0</v>
      </c>
      <c r="E59" s="57">
        <v>865</v>
      </c>
      <c r="F59" s="57">
        <v>865</v>
      </c>
      <c r="G59" s="82">
        <v>865</v>
      </c>
    </row>
    <row r="60" spans="1:7" s="6" customFormat="1" ht="14.85" customHeight="1">
      <c r="A60" s="4"/>
      <c r="B60" s="90" t="s">
        <v>21</v>
      </c>
      <c r="C60" s="71" t="s">
        <v>22</v>
      </c>
      <c r="D60" s="55">
        <v>765</v>
      </c>
      <c r="E60" s="181">
        <v>0</v>
      </c>
      <c r="F60" s="181">
        <v>0</v>
      </c>
      <c r="G60" s="186">
        <v>0</v>
      </c>
    </row>
    <row r="61" spans="1:7" s="6" customFormat="1" ht="14.85" customHeight="1">
      <c r="A61" s="4"/>
      <c r="B61" s="90" t="s">
        <v>23</v>
      </c>
      <c r="C61" s="71" t="s">
        <v>24</v>
      </c>
      <c r="D61" s="197">
        <v>14055</v>
      </c>
      <c r="E61" s="181">
        <v>0</v>
      </c>
      <c r="F61" s="181">
        <v>0</v>
      </c>
      <c r="G61" s="186">
        <v>0</v>
      </c>
    </row>
    <row r="62" spans="1:7" s="6" customFormat="1" ht="14.85" customHeight="1">
      <c r="A62" s="4"/>
      <c r="B62" s="90" t="s">
        <v>540</v>
      </c>
      <c r="C62" s="71" t="s">
        <v>541</v>
      </c>
      <c r="D62" s="55">
        <v>1800</v>
      </c>
      <c r="E62" s="181">
        <v>0</v>
      </c>
      <c r="F62" s="181">
        <v>0</v>
      </c>
      <c r="G62" s="186">
        <v>0</v>
      </c>
    </row>
    <row r="63" spans="1:7" s="6" customFormat="1" ht="14.85" customHeight="1">
      <c r="A63" s="4" t="s">
        <v>8</v>
      </c>
      <c r="B63" s="41">
        <v>60</v>
      </c>
      <c r="C63" s="68" t="s">
        <v>14</v>
      </c>
      <c r="D63" s="62">
        <f t="shared" ref="D63:F63" si="6">SUM(D50:D62)</f>
        <v>253230</v>
      </c>
      <c r="E63" s="62">
        <f t="shared" si="6"/>
        <v>302618</v>
      </c>
      <c r="F63" s="62">
        <f t="shared" si="6"/>
        <v>293618</v>
      </c>
      <c r="G63" s="62">
        <v>526365</v>
      </c>
    </row>
    <row r="64" spans="1:7" s="6" customFormat="1">
      <c r="A64" s="4"/>
      <c r="B64" s="41"/>
      <c r="C64" s="68"/>
      <c r="D64" s="72"/>
      <c r="E64" s="72"/>
      <c r="F64" s="72"/>
      <c r="G64" s="72"/>
    </row>
    <row r="65" spans="1:7" s="6" customFormat="1" ht="13.9" customHeight="1">
      <c r="A65" s="4"/>
      <c r="B65" s="41">
        <v>61</v>
      </c>
      <c r="C65" s="68" t="s">
        <v>138</v>
      </c>
      <c r="D65" s="50"/>
      <c r="E65" s="50"/>
      <c r="F65" s="50"/>
      <c r="G65" s="50"/>
    </row>
    <row r="66" spans="1:7" s="6" customFormat="1" ht="13.9" customHeight="1">
      <c r="A66" s="4"/>
      <c r="B66" s="90" t="s">
        <v>27</v>
      </c>
      <c r="C66" s="69" t="s">
        <v>16</v>
      </c>
      <c r="D66" s="58">
        <v>53989</v>
      </c>
      <c r="E66" s="57">
        <v>64847</v>
      </c>
      <c r="F66" s="58">
        <f>64847-10000</f>
        <v>54847</v>
      </c>
      <c r="G66" s="50">
        <v>39273</v>
      </c>
    </row>
    <row r="67" spans="1:7" s="6" customFormat="1" ht="13.9" customHeight="1">
      <c r="A67" s="4"/>
      <c r="B67" s="90" t="s">
        <v>139</v>
      </c>
      <c r="C67" s="73" t="s">
        <v>146</v>
      </c>
      <c r="D67" s="58">
        <v>8829</v>
      </c>
      <c r="E67" s="57">
        <v>8610</v>
      </c>
      <c r="F67" s="58">
        <v>8610</v>
      </c>
      <c r="G67" s="57">
        <v>12815</v>
      </c>
    </row>
    <row r="68" spans="1:7" s="32" customFormat="1" ht="13.9" customHeight="1">
      <c r="A68" s="155"/>
      <c r="B68" s="166" t="s">
        <v>383</v>
      </c>
      <c r="C68" s="155" t="s">
        <v>372</v>
      </c>
      <c r="D68" s="185">
        <v>0</v>
      </c>
      <c r="E68" s="82">
        <v>1</v>
      </c>
      <c r="F68" s="82">
        <v>1</v>
      </c>
      <c r="G68" s="82">
        <v>1649</v>
      </c>
    </row>
    <row r="69" spans="1:7" s="32" customFormat="1" ht="13.9" customHeight="1">
      <c r="A69" s="155"/>
      <c r="B69" s="166" t="s">
        <v>384</v>
      </c>
      <c r="C69" s="155" t="s">
        <v>373</v>
      </c>
      <c r="D69" s="185">
        <v>0</v>
      </c>
      <c r="E69" s="82">
        <v>1</v>
      </c>
      <c r="F69" s="82">
        <v>1</v>
      </c>
      <c r="G69" s="82">
        <v>26853</v>
      </c>
    </row>
    <row r="70" spans="1:7" s="6" customFormat="1" ht="13.9" customHeight="1">
      <c r="A70" s="4"/>
      <c r="B70" s="90" t="s">
        <v>32</v>
      </c>
      <c r="C70" s="48" t="s">
        <v>385</v>
      </c>
      <c r="D70" s="57">
        <v>8336</v>
      </c>
      <c r="E70" s="57">
        <v>8337</v>
      </c>
      <c r="F70" s="58">
        <v>8337</v>
      </c>
      <c r="G70" s="50">
        <v>8337</v>
      </c>
    </row>
    <row r="71" spans="1:7" s="6" customFormat="1" ht="14.85" customHeight="1">
      <c r="A71" s="4"/>
      <c r="B71" s="90" t="s">
        <v>33</v>
      </c>
      <c r="C71" s="71" t="s">
        <v>370</v>
      </c>
      <c r="D71" s="181">
        <v>0</v>
      </c>
      <c r="E71" s="181">
        <v>0</v>
      </c>
      <c r="F71" s="181">
        <v>0</v>
      </c>
      <c r="G71" s="81">
        <v>6500</v>
      </c>
    </row>
    <row r="72" spans="1:7" s="6" customFormat="1" ht="13.9" customHeight="1">
      <c r="A72" s="4"/>
      <c r="B72" s="90" t="s">
        <v>386</v>
      </c>
      <c r="C72" s="48" t="s">
        <v>380</v>
      </c>
      <c r="D72" s="183">
        <v>0</v>
      </c>
      <c r="E72" s="57">
        <v>2</v>
      </c>
      <c r="F72" s="57">
        <v>2</v>
      </c>
      <c r="G72" s="50">
        <v>2</v>
      </c>
    </row>
    <row r="73" spans="1:7" s="6" customFormat="1" ht="13.9" customHeight="1">
      <c r="A73" s="4"/>
      <c r="B73" s="90" t="s">
        <v>34</v>
      </c>
      <c r="C73" s="71" t="s">
        <v>22</v>
      </c>
      <c r="D73" s="57">
        <v>21501</v>
      </c>
      <c r="E73" s="183">
        <v>0</v>
      </c>
      <c r="F73" s="183">
        <v>0</v>
      </c>
      <c r="G73" s="183">
        <v>0</v>
      </c>
    </row>
    <row r="74" spans="1:7" s="6" customFormat="1" ht="13.9" customHeight="1">
      <c r="A74" s="4"/>
      <c r="B74" s="90" t="s">
        <v>35</v>
      </c>
      <c r="C74" s="71" t="s">
        <v>24</v>
      </c>
      <c r="D74" s="57">
        <v>21742</v>
      </c>
      <c r="E74" s="183">
        <v>0</v>
      </c>
      <c r="F74" s="183">
        <v>0</v>
      </c>
      <c r="G74" s="183">
        <v>0</v>
      </c>
    </row>
    <row r="75" spans="1:7" s="6" customFormat="1" ht="13.9" customHeight="1">
      <c r="A75" s="4" t="s">
        <v>8</v>
      </c>
      <c r="B75" s="41">
        <v>61</v>
      </c>
      <c r="C75" s="68" t="s">
        <v>138</v>
      </c>
      <c r="D75" s="62">
        <f t="shared" ref="D75:F75" si="7">SUM(D66:D74)</f>
        <v>114397</v>
      </c>
      <c r="E75" s="62">
        <f t="shared" si="7"/>
        <v>81798</v>
      </c>
      <c r="F75" s="62">
        <f t="shared" si="7"/>
        <v>71798</v>
      </c>
      <c r="G75" s="62">
        <v>95429</v>
      </c>
    </row>
    <row r="76" spans="1:7" s="6" customFormat="1">
      <c r="A76" s="4"/>
      <c r="B76" s="41"/>
      <c r="C76" s="68"/>
      <c r="D76" s="154"/>
      <c r="E76" s="154"/>
      <c r="F76" s="154"/>
      <c r="G76" s="154"/>
    </row>
    <row r="77" spans="1:7" s="6" customFormat="1" ht="25.5">
      <c r="A77" s="4"/>
      <c r="B77" s="41">
        <v>70</v>
      </c>
      <c r="C77" s="68" t="s">
        <v>537</v>
      </c>
      <c r="D77" s="58"/>
      <c r="E77" s="58"/>
      <c r="F77" s="58"/>
      <c r="G77" s="58"/>
    </row>
    <row r="78" spans="1:7" s="6" customFormat="1" ht="14.85" customHeight="1">
      <c r="A78" s="4"/>
      <c r="B78" s="41" t="s">
        <v>538</v>
      </c>
      <c r="C78" s="68" t="s">
        <v>380</v>
      </c>
      <c r="D78" s="183">
        <v>0</v>
      </c>
      <c r="E78" s="57">
        <v>567936</v>
      </c>
      <c r="F78" s="57">
        <f>567936+18164</f>
        <v>586100</v>
      </c>
      <c r="G78" s="82">
        <v>561200</v>
      </c>
    </row>
    <row r="79" spans="1:7" s="6" customFormat="1" ht="25.5">
      <c r="A79" s="4" t="s">
        <v>8</v>
      </c>
      <c r="B79" s="41">
        <v>70</v>
      </c>
      <c r="C79" s="68" t="s">
        <v>537</v>
      </c>
      <c r="D79" s="182">
        <f t="shared" ref="D79:F79" si="8">SUM(D78)</f>
        <v>0</v>
      </c>
      <c r="E79" s="56">
        <f t="shared" si="8"/>
        <v>567936</v>
      </c>
      <c r="F79" s="56">
        <f t="shared" si="8"/>
        <v>586100</v>
      </c>
      <c r="G79" s="56">
        <v>561200</v>
      </c>
    </row>
    <row r="80" spans="1:7" s="6" customFormat="1">
      <c r="A80" s="4"/>
      <c r="B80" s="41"/>
      <c r="C80" s="68"/>
      <c r="D80" s="156"/>
      <c r="E80" s="156"/>
      <c r="F80" s="156"/>
      <c r="G80" s="154"/>
    </row>
    <row r="81" spans="1:7" s="6" customFormat="1" ht="14.45" customHeight="1">
      <c r="A81" s="4"/>
      <c r="B81" s="41">
        <v>71</v>
      </c>
      <c r="C81" s="68" t="s">
        <v>613</v>
      </c>
      <c r="D81" s="58"/>
      <c r="E81" s="58"/>
      <c r="F81" s="58"/>
      <c r="G81" s="58"/>
    </row>
    <row r="82" spans="1:7" ht="14.85" customHeight="1">
      <c r="A82" s="4"/>
      <c r="B82" s="41" t="s">
        <v>435</v>
      </c>
      <c r="C82" s="68" t="s">
        <v>380</v>
      </c>
      <c r="D82" s="180">
        <v>0</v>
      </c>
      <c r="E82" s="53">
        <v>3000</v>
      </c>
      <c r="F82" s="53">
        <v>3000</v>
      </c>
      <c r="G82" s="184">
        <v>0</v>
      </c>
    </row>
    <row r="83" spans="1:7" ht="14.45" customHeight="1">
      <c r="A83" s="4" t="s">
        <v>8</v>
      </c>
      <c r="B83" s="41">
        <v>71</v>
      </c>
      <c r="C83" s="68" t="s">
        <v>613</v>
      </c>
      <c r="D83" s="180">
        <f t="shared" ref="D83:F83" si="9">SUM(D82)</f>
        <v>0</v>
      </c>
      <c r="E83" s="53">
        <f t="shared" si="9"/>
        <v>3000</v>
      </c>
      <c r="F83" s="53">
        <f t="shared" si="9"/>
        <v>3000</v>
      </c>
      <c r="G83" s="180">
        <v>0</v>
      </c>
    </row>
    <row r="84" spans="1:7" ht="14.85" customHeight="1">
      <c r="A84" s="4" t="s">
        <v>8</v>
      </c>
      <c r="B84" s="67">
        <v>1.0009999999999999</v>
      </c>
      <c r="C84" s="42" t="s">
        <v>13</v>
      </c>
      <c r="D84" s="75">
        <f t="shared" ref="D84:F84" si="10">D63+D75+D79+D83</f>
        <v>367627</v>
      </c>
      <c r="E84" s="75">
        <f t="shared" si="10"/>
        <v>955352</v>
      </c>
      <c r="F84" s="75">
        <f t="shared" si="10"/>
        <v>954516</v>
      </c>
      <c r="G84" s="75">
        <v>1182994</v>
      </c>
    </row>
    <row r="85" spans="1:7">
      <c r="A85" s="4"/>
      <c r="B85" s="76"/>
      <c r="C85" s="42"/>
      <c r="D85" s="77"/>
      <c r="E85" s="77"/>
      <c r="F85" s="77"/>
      <c r="G85" s="77"/>
    </row>
    <row r="86" spans="1:7" ht="15" customHeight="1">
      <c r="A86" s="4"/>
      <c r="B86" s="67">
        <v>1.1040000000000001</v>
      </c>
      <c r="C86" s="42" t="s">
        <v>486</v>
      </c>
      <c r="D86" s="77"/>
      <c r="E86" s="77"/>
      <c r="F86" s="77"/>
      <c r="G86" s="77"/>
    </row>
    <row r="87" spans="1:7" ht="15" customHeight="1">
      <c r="A87" s="4"/>
      <c r="B87" s="41">
        <v>61</v>
      </c>
      <c r="C87" s="73" t="s">
        <v>26</v>
      </c>
      <c r="D87" s="77"/>
      <c r="E87" s="77"/>
      <c r="F87" s="77"/>
      <c r="G87" s="77"/>
    </row>
    <row r="88" spans="1:7" ht="15" customHeight="1">
      <c r="A88" s="4"/>
      <c r="B88" s="41">
        <v>70</v>
      </c>
      <c r="C88" s="73" t="s">
        <v>393</v>
      </c>
      <c r="D88" s="77"/>
      <c r="E88" s="77"/>
      <c r="F88" s="77"/>
      <c r="G88" s="77"/>
    </row>
    <row r="89" spans="1:7" ht="15" customHeight="1">
      <c r="A89" s="4"/>
      <c r="B89" s="191" t="s">
        <v>487</v>
      </c>
      <c r="C89" s="73" t="s">
        <v>385</v>
      </c>
      <c r="D89" s="185">
        <v>0</v>
      </c>
      <c r="E89" s="82">
        <v>493575</v>
      </c>
      <c r="F89" s="82">
        <v>493575</v>
      </c>
      <c r="G89" s="57">
        <v>550000</v>
      </c>
    </row>
    <row r="90" spans="1:7" ht="15" customHeight="1">
      <c r="A90" s="84" t="s">
        <v>8</v>
      </c>
      <c r="B90" s="85">
        <v>70</v>
      </c>
      <c r="C90" s="86" t="s">
        <v>393</v>
      </c>
      <c r="D90" s="187">
        <f>D89</f>
        <v>0</v>
      </c>
      <c r="E90" s="61">
        <f t="shared" ref="E90:F92" si="11">E89</f>
        <v>493575</v>
      </c>
      <c r="F90" s="61">
        <f t="shared" si="11"/>
        <v>493575</v>
      </c>
      <c r="G90" s="83">
        <v>550000</v>
      </c>
    </row>
    <row r="91" spans="1:7" ht="15" customHeight="1">
      <c r="A91" s="4" t="s">
        <v>8</v>
      </c>
      <c r="B91" s="41">
        <v>61</v>
      </c>
      <c r="C91" s="73" t="s">
        <v>26</v>
      </c>
      <c r="D91" s="184">
        <f>D90</f>
        <v>0</v>
      </c>
      <c r="E91" s="59">
        <f t="shared" ref="E91:F91" si="12">E90</f>
        <v>493575</v>
      </c>
      <c r="F91" s="61">
        <f t="shared" si="12"/>
        <v>493575</v>
      </c>
      <c r="G91" s="61">
        <v>550000</v>
      </c>
    </row>
    <row r="92" spans="1:7" ht="15" customHeight="1">
      <c r="A92" s="4" t="s">
        <v>8</v>
      </c>
      <c r="B92" s="67">
        <v>1.1040000000000001</v>
      </c>
      <c r="C92" s="42" t="s">
        <v>486</v>
      </c>
      <c r="D92" s="187">
        <f>D91+D90</f>
        <v>0</v>
      </c>
      <c r="E92" s="61">
        <f t="shared" si="11"/>
        <v>493575</v>
      </c>
      <c r="F92" s="61">
        <f t="shared" si="11"/>
        <v>493575</v>
      </c>
      <c r="G92" s="83">
        <v>550000</v>
      </c>
    </row>
    <row r="93" spans="1:7" ht="12" customHeight="1">
      <c r="A93" s="4"/>
      <c r="B93" s="76"/>
      <c r="C93" s="42"/>
      <c r="D93" s="77"/>
      <c r="E93" s="77"/>
      <c r="F93" s="77"/>
      <c r="G93" s="77"/>
    </row>
    <row r="94" spans="1:7" ht="13.9" customHeight="1">
      <c r="A94" s="4"/>
      <c r="B94" s="67">
        <v>1.109</v>
      </c>
      <c r="C94" s="42" t="s">
        <v>187</v>
      </c>
      <c r="D94" s="77"/>
      <c r="E94" s="77"/>
      <c r="F94" s="77"/>
      <c r="G94" s="77"/>
    </row>
    <row r="95" spans="1:7" ht="13.9" customHeight="1">
      <c r="A95" s="4"/>
      <c r="B95" s="41">
        <v>44</v>
      </c>
      <c r="C95" s="73" t="s">
        <v>73</v>
      </c>
      <c r="D95" s="77"/>
      <c r="E95" s="77"/>
      <c r="F95" s="77"/>
      <c r="G95" s="77"/>
    </row>
    <row r="96" spans="1:7" ht="13.9" customHeight="1">
      <c r="A96" s="4"/>
      <c r="B96" s="90" t="s">
        <v>188</v>
      </c>
      <c r="C96" s="73" t="s">
        <v>16</v>
      </c>
      <c r="D96" s="82">
        <v>6367</v>
      </c>
      <c r="E96" s="82">
        <v>3353</v>
      </c>
      <c r="F96" s="82">
        <f>3353-2</f>
        <v>3351</v>
      </c>
      <c r="G96" s="57">
        <v>1966</v>
      </c>
    </row>
    <row r="97" spans="1:7" ht="13.9" customHeight="1">
      <c r="A97" s="4"/>
      <c r="B97" s="90" t="s">
        <v>630</v>
      </c>
      <c r="C97" s="155" t="s">
        <v>372</v>
      </c>
      <c r="D97" s="185">
        <v>0</v>
      </c>
      <c r="E97" s="185">
        <v>0</v>
      </c>
      <c r="F97" s="185">
        <v>0</v>
      </c>
      <c r="G97" s="57">
        <v>98</v>
      </c>
    </row>
    <row r="98" spans="1:7" ht="13.9" customHeight="1">
      <c r="A98" s="4"/>
      <c r="B98" s="90" t="s">
        <v>631</v>
      </c>
      <c r="C98" s="155" t="s">
        <v>373</v>
      </c>
      <c r="D98" s="185">
        <v>0</v>
      </c>
      <c r="E98" s="185">
        <v>0</v>
      </c>
      <c r="F98" s="185">
        <v>0</v>
      </c>
      <c r="G98" s="57">
        <v>1625</v>
      </c>
    </row>
    <row r="99" spans="1:7" ht="13.9" customHeight="1">
      <c r="A99" s="4" t="s">
        <v>8</v>
      </c>
      <c r="B99" s="41">
        <v>44</v>
      </c>
      <c r="C99" s="73" t="s">
        <v>73</v>
      </c>
      <c r="D99" s="61">
        <f t="shared" ref="D99:F99" si="13">SUM(D96:D98)</f>
        <v>6367</v>
      </c>
      <c r="E99" s="61">
        <f t="shared" si="13"/>
        <v>3353</v>
      </c>
      <c r="F99" s="61">
        <f t="shared" si="13"/>
        <v>3351</v>
      </c>
      <c r="G99" s="61">
        <v>3689</v>
      </c>
    </row>
    <row r="100" spans="1:7" ht="13.9" customHeight="1">
      <c r="A100" s="4" t="s">
        <v>8</v>
      </c>
      <c r="B100" s="67">
        <v>1.109</v>
      </c>
      <c r="C100" s="42" t="s">
        <v>187</v>
      </c>
      <c r="D100" s="59">
        <f t="shared" ref="D100:F100" si="14">D99</f>
        <v>6367</v>
      </c>
      <c r="E100" s="59">
        <f t="shared" si="14"/>
        <v>3353</v>
      </c>
      <c r="F100" s="59">
        <f t="shared" si="14"/>
        <v>3351</v>
      </c>
      <c r="G100" s="78">
        <v>3689</v>
      </c>
    </row>
    <row r="101" spans="1:7">
      <c r="A101" s="4"/>
      <c r="B101" s="76"/>
      <c r="C101" s="42"/>
      <c r="D101" s="77"/>
      <c r="E101" s="77"/>
      <c r="F101" s="77"/>
      <c r="G101" s="77"/>
    </row>
    <row r="102" spans="1:7" ht="14.45" customHeight="1">
      <c r="A102" s="4"/>
      <c r="B102" s="79">
        <v>1.1100000000000001</v>
      </c>
      <c r="C102" s="42" t="s">
        <v>25</v>
      </c>
      <c r="D102" s="43"/>
      <c r="E102" s="43"/>
      <c r="F102" s="43"/>
      <c r="G102" s="43"/>
    </row>
    <row r="103" spans="1:7" ht="14.45" customHeight="1">
      <c r="A103" s="4"/>
      <c r="B103" s="41">
        <v>61</v>
      </c>
      <c r="C103" s="73" t="s">
        <v>26</v>
      </c>
      <c r="D103" s="50"/>
      <c r="E103" s="50"/>
      <c r="F103" s="50"/>
      <c r="G103" s="50"/>
    </row>
    <row r="104" spans="1:7" ht="14.45" customHeight="1">
      <c r="A104" s="4"/>
      <c r="B104" s="90" t="s">
        <v>27</v>
      </c>
      <c r="C104" s="73" t="s">
        <v>16</v>
      </c>
      <c r="D104" s="82">
        <v>25702</v>
      </c>
      <c r="E104" s="82">
        <v>23840</v>
      </c>
      <c r="F104" s="82">
        <f>23840-108</f>
        <v>23732</v>
      </c>
      <c r="G104" s="77">
        <v>13441</v>
      </c>
    </row>
    <row r="105" spans="1:7" s="172" customFormat="1" ht="14.45" customHeight="1">
      <c r="A105" s="155"/>
      <c r="B105" s="166" t="s">
        <v>383</v>
      </c>
      <c r="C105" s="155" t="s">
        <v>372</v>
      </c>
      <c r="D105" s="185">
        <v>0</v>
      </c>
      <c r="E105" s="82">
        <v>1</v>
      </c>
      <c r="F105" s="82">
        <v>1</v>
      </c>
      <c r="G105" s="82">
        <v>672</v>
      </c>
    </row>
    <row r="106" spans="1:7" s="172" customFormat="1" ht="14.45" customHeight="1">
      <c r="A106" s="155"/>
      <c r="B106" s="166" t="s">
        <v>384</v>
      </c>
      <c r="C106" s="155" t="s">
        <v>373</v>
      </c>
      <c r="D106" s="185">
        <v>0</v>
      </c>
      <c r="E106" s="82">
        <v>1</v>
      </c>
      <c r="F106" s="82">
        <v>1</v>
      </c>
      <c r="G106" s="82">
        <v>11070</v>
      </c>
    </row>
    <row r="107" spans="1:7" ht="14.45" customHeight="1">
      <c r="A107" s="4"/>
      <c r="B107" s="90" t="s">
        <v>387</v>
      </c>
      <c r="C107" s="73" t="s">
        <v>388</v>
      </c>
      <c r="D107" s="185">
        <v>0</v>
      </c>
      <c r="E107" s="82">
        <v>1</v>
      </c>
      <c r="F107" s="82">
        <v>1</v>
      </c>
      <c r="G107" s="82">
        <v>1</v>
      </c>
    </row>
    <row r="108" spans="1:7" ht="14.45" customHeight="1">
      <c r="A108" s="4"/>
      <c r="B108" s="90" t="s">
        <v>28</v>
      </c>
      <c r="C108" s="71" t="s">
        <v>378</v>
      </c>
      <c r="D108" s="82">
        <v>124</v>
      </c>
      <c r="E108" s="82">
        <v>123</v>
      </c>
      <c r="F108" s="82">
        <v>123</v>
      </c>
      <c r="G108" s="77">
        <v>123</v>
      </c>
    </row>
    <row r="109" spans="1:7" ht="14.45" customHeight="1">
      <c r="A109" s="4"/>
      <c r="B109" s="90" t="s">
        <v>389</v>
      </c>
      <c r="C109" s="71" t="s">
        <v>390</v>
      </c>
      <c r="D109" s="185">
        <v>0</v>
      </c>
      <c r="E109" s="82">
        <v>1</v>
      </c>
      <c r="F109" s="82">
        <v>1</v>
      </c>
      <c r="G109" s="77">
        <v>1</v>
      </c>
    </row>
    <row r="110" spans="1:7" ht="14.45" customHeight="1">
      <c r="A110" s="4"/>
      <c r="B110" s="90" t="s">
        <v>29</v>
      </c>
      <c r="C110" s="73" t="s">
        <v>20</v>
      </c>
      <c r="D110" s="82">
        <v>867</v>
      </c>
      <c r="E110" s="82">
        <v>8367</v>
      </c>
      <c r="F110" s="82">
        <v>8367</v>
      </c>
      <c r="G110" s="77">
        <v>1367</v>
      </c>
    </row>
    <row r="111" spans="1:7" ht="14.45" customHeight="1">
      <c r="A111" s="4"/>
      <c r="B111" s="90" t="s">
        <v>30</v>
      </c>
      <c r="C111" s="73" t="s">
        <v>391</v>
      </c>
      <c r="D111" s="82">
        <v>340</v>
      </c>
      <c r="E111" s="82">
        <v>340</v>
      </c>
      <c r="F111" s="82">
        <v>340</v>
      </c>
      <c r="G111" s="77">
        <v>340</v>
      </c>
    </row>
    <row r="112" spans="1:7" ht="14.45" customHeight="1">
      <c r="A112" s="4"/>
      <c r="B112" s="90" t="s">
        <v>31</v>
      </c>
      <c r="C112" s="73" t="s">
        <v>392</v>
      </c>
      <c r="D112" s="82">
        <v>347</v>
      </c>
      <c r="E112" s="82">
        <v>347</v>
      </c>
      <c r="F112" s="82">
        <v>347</v>
      </c>
      <c r="G112" s="77">
        <v>347</v>
      </c>
    </row>
    <row r="113" spans="1:7" ht="28.15" customHeight="1">
      <c r="A113" s="4"/>
      <c r="B113" s="90" t="s">
        <v>32</v>
      </c>
      <c r="C113" s="73" t="s">
        <v>272</v>
      </c>
      <c r="D113" s="57">
        <v>345000</v>
      </c>
      <c r="E113" s="183">
        <v>0</v>
      </c>
      <c r="F113" s="183">
        <v>0</v>
      </c>
      <c r="G113" s="185">
        <v>0</v>
      </c>
    </row>
    <row r="114" spans="1:7" ht="14.45" customHeight="1">
      <c r="A114" s="4"/>
      <c r="B114" s="90" t="s">
        <v>394</v>
      </c>
      <c r="C114" s="73" t="s">
        <v>382</v>
      </c>
      <c r="D114" s="183">
        <v>0</v>
      </c>
      <c r="E114" s="57">
        <v>164</v>
      </c>
      <c r="F114" s="57">
        <v>164</v>
      </c>
      <c r="G114" s="77">
        <v>164</v>
      </c>
    </row>
    <row r="115" spans="1:7" ht="14.45" customHeight="1">
      <c r="A115" s="4"/>
      <c r="B115" s="90" t="s">
        <v>33</v>
      </c>
      <c r="C115" s="73" t="s">
        <v>370</v>
      </c>
      <c r="D115" s="82">
        <v>25</v>
      </c>
      <c r="E115" s="82">
        <v>25</v>
      </c>
      <c r="F115" s="57">
        <v>25</v>
      </c>
      <c r="G115" s="77">
        <v>25</v>
      </c>
    </row>
    <row r="116" spans="1:7" ht="14.45" customHeight="1">
      <c r="A116" s="4"/>
      <c r="B116" s="90" t="s">
        <v>395</v>
      </c>
      <c r="C116" s="73" t="s">
        <v>396</v>
      </c>
      <c r="D116" s="185">
        <v>0</v>
      </c>
      <c r="E116" s="82">
        <v>1600</v>
      </c>
      <c r="F116" s="57">
        <v>1600</v>
      </c>
      <c r="G116" s="185">
        <v>0</v>
      </c>
    </row>
    <row r="117" spans="1:7" ht="14.45" customHeight="1">
      <c r="A117" s="4"/>
      <c r="B117" s="90" t="s">
        <v>34</v>
      </c>
      <c r="C117" s="71" t="s">
        <v>159</v>
      </c>
      <c r="D117" s="82">
        <v>7500</v>
      </c>
      <c r="E117" s="185">
        <v>0</v>
      </c>
      <c r="F117" s="185">
        <v>0</v>
      </c>
      <c r="G117" s="185">
        <v>0</v>
      </c>
    </row>
    <row r="118" spans="1:7" ht="14.45" customHeight="1">
      <c r="A118" s="4"/>
      <c r="B118" s="90" t="s">
        <v>35</v>
      </c>
      <c r="C118" s="73" t="s">
        <v>24</v>
      </c>
      <c r="D118" s="82">
        <v>149</v>
      </c>
      <c r="E118" s="185">
        <v>0</v>
      </c>
      <c r="F118" s="185">
        <v>0</v>
      </c>
      <c r="G118" s="185">
        <v>0</v>
      </c>
    </row>
    <row r="119" spans="1:7" ht="14.45" customHeight="1">
      <c r="A119" s="4"/>
      <c r="B119" s="90" t="s">
        <v>176</v>
      </c>
      <c r="C119" s="73" t="s">
        <v>177</v>
      </c>
      <c r="D119" s="81">
        <v>30000</v>
      </c>
      <c r="E119" s="185">
        <v>0</v>
      </c>
      <c r="F119" s="186">
        <v>0</v>
      </c>
      <c r="G119" s="186">
        <v>0</v>
      </c>
    </row>
    <row r="120" spans="1:7" ht="14.45" customHeight="1">
      <c r="A120" s="4"/>
      <c r="B120" s="41" t="s">
        <v>36</v>
      </c>
      <c r="C120" s="68" t="s">
        <v>37</v>
      </c>
      <c r="D120" s="55">
        <v>77004</v>
      </c>
      <c r="E120" s="185">
        <v>0</v>
      </c>
      <c r="F120" s="181">
        <v>0</v>
      </c>
      <c r="G120" s="185">
        <v>0</v>
      </c>
    </row>
    <row r="121" spans="1:7" ht="14.45" customHeight="1">
      <c r="A121" s="4"/>
      <c r="B121" s="41" t="s">
        <v>158</v>
      </c>
      <c r="C121" s="68" t="s">
        <v>222</v>
      </c>
      <c r="D121" s="81">
        <v>2988</v>
      </c>
      <c r="E121" s="185">
        <v>0</v>
      </c>
      <c r="F121" s="181">
        <v>0</v>
      </c>
      <c r="G121" s="185">
        <v>0</v>
      </c>
    </row>
    <row r="122" spans="1:7" ht="14.45" customHeight="1">
      <c r="A122" s="4"/>
      <c r="B122" s="41" t="s">
        <v>263</v>
      </c>
      <c r="C122" s="68" t="s">
        <v>264</v>
      </c>
      <c r="D122" s="82">
        <v>2999</v>
      </c>
      <c r="E122" s="185">
        <v>0</v>
      </c>
      <c r="F122" s="183">
        <v>0</v>
      </c>
      <c r="G122" s="185">
        <v>0</v>
      </c>
    </row>
    <row r="123" spans="1:7" ht="14.45" customHeight="1">
      <c r="A123" s="4"/>
      <c r="B123" s="41" t="s">
        <v>265</v>
      </c>
      <c r="C123" s="68" t="s">
        <v>266</v>
      </c>
      <c r="D123" s="82">
        <v>64925</v>
      </c>
      <c r="E123" s="185">
        <v>0</v>
      </c>
      <c r="F123" s="183">
        <v>0</v>
      </c>
      <c r="G123" s="185">
        <v>0</v>
      </c>
    </row>
    <row r="124" spans="1:7" ht="14.45" customHeight="1">
      <c r="A124" s="4"/>
      <c r="B124" s="41" t="s">
        <v>305</v>
      </c>
      <c r="C124" s="68" t="s">
        <v>306</v>
      </c>
      <c r="D124" s="82">
        <v>877</v>
      </c>
      <c r="E124" s="185">
        <v>0</v>
      </c>
      <c r="F124" s="183">
        <v>0</v>
      </c>
      <c r="G124" s="185">
        <v>0</v>
      </c>
    </row>
    <row r="125" spans="1:7" ht="27" customHeight="1">
      <c r="B125" s="41" t="s">
        <v>307</v>
      </c>
      <c r="C125" s="149" t="s">
        <v>365</v>
      </c>
      <c r="D125" s="57">
        <v>9000</v>
      </c>
      <c r="E125" s="183">
        <v>0</v>
      </c>
      <c r="F125" s="183">
        <v>0</v>
      </c>
      <c r="G125" s="185">
        <v>0</v>
      </c>
    </row>
    <row r="126" spans="1:7" ht="14.45" customHeight="1">
      <c r="B126" s="41" t="s">
        <v>346</v>
      </c>
      <c r="C126" s="149" t="s">
        <v>347</v>
      </c>
      <c r="D126" s="57">
        <v>800</v>
      </c>
      <c r="E126" s="183">
        <v>0</v>
      </c>
      <c r="F126" s="183">
        <v>0</v>
      </c>
      <c r="G126" s="185">
        <v>0</v>
      </c>
    </row>
    <row r="127" spans="1:7" ht="14.45" customHeight="1">
      <c r="B127" s="41" t="s">
        <v>348</v>
      </c>
      <c r="C127" s="149" t="s">
        <v>349</v>
      </c>
      <c r="D127" s="55">
        <v>12301</v>
      </c>
      <c r="E127" s="181">
        <v>0</v>
      </c>
      <c r="F127" s="181">
        <v>0</v>
      </c>
      <c r="G127" s="185">
        <v>0</v>
      </c>
    </row>
    <row r="128" spans="1:7" ht="14.45" customHeight="1">
      <c r="A128" s="4" t="s">
        <v>8</v>
      </c>
      <c r="B128" s="41">
        <v>61</v>
      </c>
      <c r="C128" s="73" t="s">
        <v>26</v>
      </c>
      <c r="D128" s="83">
        <f t="shared" ref="D128:F128" si="15">SUM(D104:D127)</f>
        <v>580948</v>
      </c>
      <c r="E128" s="83">
        <f t="shared" si="15"/>
        <v>34810</v>
      </c>
      <c r="F128" s="83">
        <f t="shared" si="15"/>
        <v>34702</v>
      </c>
      <c r="G128" s="83">
        <v>27551</v>
      </c>
    </row>
    <row r="129" spans="1:7">
      <c r="A129" s="4"/>
      <c r="B129" s="41"/>
      <c r="C129" s="73"/>
      <c r="D129" s="77"/>
      <c r="E129" s="77"/>
      <c r="F129" s="77"/>
      <c r="G129" s="77"/>
    </row>
    <row r="130" spans="1:7" ht="13.9" customHeight="1">
      <c r="A130" s="4"/>
      <c r="B130" s="41">
        <v>62</v>
      </c>
      <c r="C130" s="73" t="s">
        <v>71</v>
      </c>
      <c r="D130" s="50"/>
      <c r="E130" s="50"/>
      <c r="F130" s="50"/>
      <c r="G130" s="50"/>
    </row>
    <row r="131" spans="1:7" ht="13.15" customHeight="1">
      <c r="A131" s="4"/>
      <c r="B131" s="90" t="s">
        <v>38</v>
      </c>
      <c r="C131" s="73" t="s">
        <v>16</v>
      </c>
      <c r="D131" s="58">
        <f>1080475-1</f>
        <v>1080474</v>
      </c>
      <c r="E131" s="57">
        <v>1179531</v>
      </c>
      <c r="F131" s="58">
        <f>1179531-63100-1-70</f>
        <v>1116360</v>
      </c>
      <c r="G131" s="77">
        <v>640849</v>
      </c>
    </row>
    <row r="132" spans="1:7" ht="13.15" customHeight="1">
      <c r="A132" s="4"/>
      <c r="B132" s="90" t="s">
        <v>39</v>
      </c>
      <c r="C132" s="73" t="s">
        <v>146</v>
      </c>
      <c r="D132" s="57">
        <v>96194</v>
      </c>
      <c r="E132" s="82">
        <v>116430</v>
      </c>
      <c r="F132" s="57">
        <v>116430</v>
      </c>
      <c r="G132" s="82">
        <v>132239</v>
      </c>
    </row>
    <row r="133" spans="1:7" s="172" customFormat="1" ht="14.65" customHeight="1">
      <c r="A133" s="155"/>
      <c r="B133" s="166" t="s">
        <v>509</v>
      </c>
      <c r="C133" s="155" t="s">
        <v>372</v>
      </c>
      <c r="D133" s="185">
        <v>0</v>
      </c>
      <c r="E133" s="82">
        <v>1</v>
      </c>
      <c r="F133" s="82">
        <v>1</v>
      </c>
      <c r="G133" s="82">
        <v>32042</v>
      </c>
    </row>
    <row r="134" spans="1:7" s="172" customFormat="1" ht="14.65" customHeight="1">
      <c r="A134" s="155"/>
      <c r="B134" s="166" t="s">
        <v>510</v>
      </c>
      <c r="C134" s="155" t="s">
        <v>373</v>
      </c>
      <c r="D134" s="185">
        <v>0</v>
      </c>
      <c r="E134" s="82">
        <v>1</v>
      </c>
      <c r="F134" s="82">
        <v>1</v>
      </c>
      <c r="G134" s="82">
        <v>574652</v>
      </c>
    </row>
    <row r="135" spans="1:7" ht="13.15" customHeight="1">
      <c r="A135" s="4"/>
      <c r="B135" s="90" t="s">
        <v>40</v>
      </c>
      <c r="C135" s="71" t="s">
        <v>378</v>
      </c>
      <c r="D135" s="55">
        <v>396</v>
      </c>
      <c r="E135" s="82">
        <v>706</v>
      </c>
      <c r="F135" s="57">
        <v>706</v>
      </c>
      <c r="G135" s="77">
        <v>706</v>
      </c>
    </row>
    <row r="136" spans="1:7" ht="13.15" customHeight="1">
      <c r="A136" s="84"/>
      <c r="B136" s="147" t="s">
        <v>41</v>
      </c>
      <c r="C136" s="86" t="s">
        <v>20</v>
      </c>
      <c r="D136" s="53">
        <v>17311</v>
      </c>
      <c r="E136" s="59">
        <v>3398</v>
      </c>
      <c r="F136" s="53">
        <v>3398</v>
      </c>
      <c r="G136" s="88">
        <v>3398</v>
      </c>
    </row>
    <row r="137" spans="1:7" ht="27.6" customHeight="1">
      <c r="A137" s="4"/>
      <c r="B137" s="90" t="s">
        <v>42</v>
      </c>
      <c r="C137" s="73" t="s">
        <v>172</v>
      </c>
      <c r="D137" s="57">
        <v>4996</v>
      </c>
      <c r="E137" s="185">
        <v>0</v>
      </c>
      <c r="F137" s="183">
        <v>0</v>
      </c>
      <c r="G137" s="185">
        <v>0</v>
      </c>
    </row>
    <row r="138" spans="1:7">
      <c r="A138" s="4"/>
      <c r="B138" s="90" t="s">
        <v>512</v>
      </c>
      <c r="C138" s="73" t="s">
        <v>382</v>
      </c>
      <c r="D138" s="183">
        <v>0</v>
      </c>
      <c r="E138" s="82">
        <v>2101</v>
      </c>
      <c r="F138" s="57">
        <f>2101+540</f>
        <v>2641</v>
      </c>
      <c r="G138" s="77">
        <v>2101</v>
      </c>
    </row>
    <row r="139" spans="1:7" ht="15" customHeight="1">
      <c r="A139" s="4"/>
      <c r="B139" s="90" t="s">
        <v>350</v>
      </c>
      <c r="C139" s="73" t="s">
        <v>370</v>
      </c>
      <c r="D139" s="57">
        <v>24450</v>
      </c>
      <c r="E139" s="185">
        <v>0</v>
      </c>
      <c r="F139" s="183">
        <v>0</v>
      </c>
      <c r="G139" s="82">
        <v>25420</v>
      </c>
    </row>
    <row r="140" spans="1:7" ht="15" customHeight="1">
      <c r="A140" s="4"/>
      <c r="B140" s="90" t="s">
        <v>513</v>
      </c>
      <c r="C140" s="73" t="s">
        <v>396</v>
      </c>
      <c r="D140" s="183">
        <v>0</v>
      </c>
      <c r="E140" s="82">
        <v>25500</v>
      </c>
      <c r="F140" s="57">
        <v>25500</v>
      </c>
      <c r="G140" s="77">
        <v>8000</v>
      </c>
    </row>
    <row r="141" spans="1:7">
      <c r="A141" s="4"/>
      <c r="B141" s="90" t="s">
        <v>632</v>
      </c>
      <c r="C141" s="73" t="s">
        <v>380</v>
      </c>
      <c r="D141" s="185">
        <v>0</v>
      </c>
      <c r="E141" s="185">
        <v>0</v>
      </c>
      <c r="F141" s="183">
        <v>0</v>
      </c>
      <c r="G141" s="82">
        <v>5000</v>
      </c>
    </row>
    <row r="142" spans="1:7" ht="13.9" customHeight="1">
      <c r="A142" s="4"/>
      <c r="B142" s="90" t="s">
        <v>43</v>
      </c>
      <c r="C142" s="73" t="s">
        <v>24</v>
      </c>
      <c r="D142" s="57">
        <v>2103</v>
      </c>
      <c r="E142" s="185">
        <v>0</v>
      </c>
      <c r="F142" s="183">
        <v>0</v>
      </c>
      <c r="G142" s="185">
        <v>0</v>
      </c>
    </row>
    <row r="143" spans="1:7" ht="13.9" customHeight="1">
      <c r="A143" s="4" t="s">
        <v>8</v>
      </c>
      <c r="B143" s="41">
        <v>62</v>
      </c>
      <c r="C143" s="73" t="s">
        <v>71</v>
      </c>
      <c r="D143" s="75">
        <f t="shared" ref="D143:F143" si="16">SUM(D131:D142)</f>
        <v>1225924</v>
      </c>
      <c r="E143" s="75">
        <f t="shared" si="16"/>
        <v>1327668</v>
      </c>
      <c r="F143" s="75">
        <f t="shared" si="16"/>
        <v>1265037</v>
      </c>
      <c r="G143" s="75">
        <v>1424407</v>
      </c>
    </row>
    <row r="144" spans="1:7">
      <c r="A144" s="4"/>
      <c r="B144" s="41"/>
      <c r="C144" s="73"/>
      <c r="D144" s="77"/>
      <c r="E144" s="77"/>
      <c r="F144" s="77"/>
      <c r="G144" s="77"/>
    </row>
    <row r="145" spans="1:7" ht="15" customHeight="1">
      <c r="A145" s="4"/>
      <c r="B145" s="41">
        <v>63</v>
      </c>
      <c r="C145" s="73" t="s">
        <v>141</v>
      </c>
      <c r="D145" s="77"/>
      <c r="E145" s="77"/>
      <c r="F145" s="77"/>
      <c r="G145" s="77"/>
    </row>
    <row r="146" spans="1:7" ht="15" customHeight="1">
      <c r="A146" s="4"/>
      <c r="B146" s="41">
        <v>71</v>
      </c>
      <c r="C146" s="73" t="s">
        <v>44</v>
      </c>
      <c r="D146" s="50"/>
      <c r="E146" s="50"/>
      <c r="F146" s="50"/>
      <c r="G146" s="50"/>
    </row>
    <row r="147" spans="1:7" ht="15" customHeight="1">
      <c r="A147" s="4"/>
      <c r="B147" s="89" t="s">
        <v>45</v>
      </c>
      <c r="C147" s="73" t="s">
        <v>16</v>
      </c>
      <c r="D147" s="58">
        <v>134837</v>
      </c>
      <c r="E147" s="57">
        <v>271728</v>
      </c>
      <c r="F147" s="58">
        <f>271728-12759</f>
        <v>258969</v>
      </c>
      <c r="G147" s="77">
        <v>87702</v>
      </c>
    </row>
    <row r="148" spans="1:7" ht="15" customHeight="1">
      <c r="A148" s="4"/>
      <c r="B148" s="89" t="s">
        <v>246</v>
      </c>
      <c r="C148" s="73" t="s">
        <v>146</v>
      </c>
      <c r="D148" s="57">
        <v>22358</v>
      </c>
      <c r="E148" s="57">
        <v>48451</v>
      </c>
      <c r="F148" s="57">
        <v>48451</v>
      </c>
      <c r="G148" s="77">
        <v>30905</v>
      </c>
    </row>
    <row r="149" spans="1:7" s="172" customFormat="1" ht="14.65" customHeight="1">
      <c r="A149" s="155"/>
      <c r="B149" s="166" t="s">
        <v>505</v>
      </c>
      <c r="C149" s="155" t="s">
        <v>372</v>
      </c>
      <c r="D149" s="185">
        <v>0</v>
      </c>
      <c r="E149" s="82">
        <v>1</v>
      </c>
      <c r="F149" s="82">
        <v>1</v>
      </c>
      <c r="G149" s="82">
        <v>4386</v>
      </c>
    </row>
    <row r="150" spans="1:7" s="172" customFormat="1" ht="14.65" customHeight="1">
      <c r="A150" s="155"/>
      <c r="B150" s="166" t="s">
        <v>506</v>
      </c>
      <c r="C150" s="155" t="s">
        <v>373</v>
      </c>
      <c r="D150" s="185">
        <v>0</v>
      </c>
      <c r="E150" s="82">
        <v>1</v>
      </c>
      <c r="F150" s="82">
        <v>1</v>
      </c>
      <c r="G150" s="82">
        <v>73109</v>
      </c>
    </row>
    <row r="151" spans="1:7" ht="15" customHeight="1">
      <c r="A151" s="4"/>
      <c r="B151" s="89" t="s">
        <v>46</v>
      </c>
      <c r="C151" s="71" t="s">
        <v>378</v>
      </c>
      <c r="D151" s="55">
        <v>206</v>
      </c>
      <c r="E151" s="82">
        <v>206</v>
      </c>
      <c r="F151" s="55">
        <v>206</v>
      </c>
      <c r="G151" s="87">
        <v>206</v>
      </c>
    </row>
    <row r="152" spans="1:7" ht="15" customHeight="1">
      <c r="A152" s="4"/>
      <c r="B152" s="89" t="s">
        <v>47</v>
      </c>
      <c r="C152" s="73" t="s">
        <v>20</v>
      </c>
      <c r="D152" s="57">
        <v>599</v>
      </c>
      <c r="E152" s="82">
        <v>599</v>
      </c>
      <c r="F152" s="57">
        <v>599</v>
      </c>
      <c r="G152" s="82">
        <v>599</v>
      </c>
    </row>
    <row r="153" spans="1:7" ht="27" customHeight="1">
      <c r="A153" s="4"/>
      <c r="B153" s="89" t="s">
        <v>48</v>
      </c>
      <c r="C153" s="71" t="s">
        <v>172</v>
      </c>
      <c r="D153" s="57">
        <v>994</v>
      </c>
      <c r="E153" s="185">
        <v>0</v>
      </c>
      <c r="F153" s="181">
        <v>0</v>
      </c>
      <c r="G153" s="185">
        <v>0</v>
      </c>
    </row>
    <row r="154" spans="1:7">
      <c r="A154" s="4"/>
      <c r="B154" s="89" t="s">
        <v>507</v>
      </c>
      <c r="C154" s="71" t="s">
        <v>382</v>
      </c>
      <c r="D154" s="183">
        <v>0</v>
      </c>
      <c r="E154" s="82">
        <v>979</v>
      </c>
      <c r="F154" s="55">
        <v>979</v>
      </c>
      <c r="G154" s="77">
        <v>979</v>
      </c>
    </row>
    <row r="155" spans="1:7">
      <c r="A155" s="4"/>
      <c r="B155" s="89" t="s">
        <v>508</v>
      </c>
      <c r="C155" s="71" t="s">
        <v>396</v>
      </c>
      <c r="D155" s="183">
        <v>0</v>
      </c>
      <c r="E155" s="82">
        <v>1</v>
      </c>
      <c r="F155" s="55">
        <v>1</v>
      </c>
      <c r="G155" s="77">
        <v>1</v>
      </c>
    </row>
    <row r="156" spans="1:7" ht="15" customHeight="1">
      <c r="A156" s="4"/>
      <c r="B156" s="89" t="s">
        <v>49</v>
      </c>
      <c r="C156" s="71" t="s">
        <v>24</v>
      </c>
      <c r="D156" s="57">
        <v>981</v>
      </c>
      <c r="E156" s="185">
        <v>0</v>
      </c>
      <c r="F156" s="183">
        <v>0</v>
      </c>
      <c r="G156" s="185">
        <v>0</v>
      </c>
    </row>
    <row r="157" spans="1:7" ht="15" customHeight="1">
      <c r="A157" s="4" t="s">
        <v>8</v>
      </c>
      <c r="B157" s="41">
        <v>71</v>
      </c>
      <c r="C157" s="73" t="s">
        <v>44</v>
      </c>
      <c r="D157" s="75">
        <f t="shared" ref="D157:F157" si="17">SUM(D147:D156)</f>
        <v>159975</v>
      </c>
      <c r="E157" s="75">
        <f t="shared" si="17"/>
        <v>321966</v>
      </c>
      <c r="F157" s="75">
        <f t="shared" si="17"/>
        <v>309207</v>
      </c>
      <c r="G157" s="75">
        <v>197887</v>
      </c>
    </row>
    <row r="158" spans="1:7">
      <c r="A158" s="4"/>
      <c r="B158" s="41"/>
      <c r="C158" s="73"/>
      <c r="D158" s="77"/>
      <c r="E158" s="77"/>
      <c r="F158" s="77"/>
      <c r="G158" s="77"/>
    </row>
    <row r="159" spans="1:7" ht="15" customHeight="1">
      <c r="A159" s="4"/>
      <c r="B159" s="41">
        <v>72</v>
      </c>
      <c r="C159" s="73" t="s">
        <v>50</v>
      </c>
      <c r="D159" s="50"/>
      <c r="E159" s="50"/>
      <c r="F159" s="50"/>
      <c r="G159" s="50"/>
    </row>
    <row r="160" spans="1:7" ht="15" customHeight="1">
      <c r="A160" s="4"/>
      <c r="B160" s="90" t="s">
        <v>51</v>
      </c>
      <c r="C160" s="71" t="s">
        <v>16</v>
      </c>
      <c r="D160" s="197">
        <f>104463-1</f>
        <v>104462</v>
      </c>
      <c r="E160" s="55">
        <v>113419</v>
      </c>
      <c r="F160" s="197">
        <f>113419-4000</f>
        <v>109419</v>
      </c>
      <c r="G160" s="87">
        <v>63552</v>
      </c>
    </row>
    <row r="161" spans="1:7" ht="15" customHeight="1">
      <c r="A161" s="4"/>
      <c r="B161" s="90" t="s">
        <v>247</v>
      </c>
      <c r="C161" s="73" t="s">
        <v>146</v>
      </c>
      <c r="D161" s="55">
        <v>28062</v>
      </c>
      <c r="E161" s="55">
        <v>30037</v>
      </c>
      <c r="F161" s="55">
        <v>30037</v>
      </c>
      <c r="G161" s="87">
        <v>38317</v>
      </c>
    </row>
    <row r="162" spans="1:7" s="172" customFormat="1" ht="14.65" customHeight="1">
      <c r="A162" s="155"/>
      <c r="B162" s="166" t="s">
        <v>514</v>
      </c>
      <c r="C162" s="155" t="s">
        <v>372</v>
      </c>
      <c r="D162" s="185">
        <v>0</v>
      </c>
      <c r="E162" s="82">
        <v>1</v>
      </c>
      <c r="F162" s="82">
        <v>1</v>
      </c>
      <c r="G162" s="82">
        <v>3178</v>
      </c>
    </row>
    <row r="163" spans="1:7" s="172" customFormat="1" ht="14.65" customHeight="1">
      <c r="A163" s="155"/>
      <c r="B163" s="166" t="s">
        <v>515</v>
      </c>
      <c r="C163" s="155" t="s">
        <v>373</v>
      </c>
      <c r="D163" s="185">
        <v>0</v>
      </c>
      <c r="E163" s="82">
        <v>1</v>
      </c>
      <c r="F163" s="82">
        <v>1</v>
      </c>
      <c r="G163" s="82">
        <v>52751</v>
      </c>
    </row>
    <row r="164" spans="1:7" ht="15" customHeight="1">
      <c r="A164" s="4"/>
      <c r="B164" s="90" t="s">
        <v>52</v>
      </c>
      <c r="C164" s="71" t="s">
        <v>378</v>
      </c>
      <c r="D164" s="57">
        <v>165</v>
      </c>
      <c r="E164" s="82">
        <v>165</v>
      </c>
      <c r="F164" s="57">
        <v>165</v>
      </c>
      <c r="G164" s="77">
        <v>165</v>
      </c>
    </row>
    <row r="165" spans="1:7" ht="15" customHeight="1">
      <c r="A165" s="4"/>
      <c r="B165" s="90" t="s">
        <v>53</v>
      </c>
      <c r="C165" s="73" t="s">
        <v>20</v>
      </c>
      <c r="D165" s="57">
        <v>400</v>
      </c>
      <c r="E165" s="57">
        <v>400</v>
      </c>
      <c r="F165" s="57">
        <v>400</v>
      </c>
      <c r="G165" s="82">
        <v>400</v>
      </c>
    </row>
    <row r="166" spans="1:7" ht="27" customHeight="1">
      <c r="A166" s="4"/>
      <c r="B166" s="89" t="s">
        <v>54</v>
      </c>
      <c r="C166" s="71" t="s">
        <v>172</v>
      </c>
      <c r="D166" s="57">
        <v>700</v>
      </c>
      <c r="E166" s="185">
        <v>0</v>
      </c>
      <c r="F166" s="183">
        <v>0</v>
      </c>
      <c r="G166" s="185">
        <v>0</v>
      </c>
    </row>
    <row r="167" spans="1:7">
      <c r="A167" s="4"/>
      <c r="B167" s="89" t="s">
        <v>516</v>
      </c>
      <c r="C167" s="71" t="s">
        <v>382</v>
      </c>
      <c r="D167" s="183">
        <v>0</v>
      </c>
      <c r="E167" s="82">
        <v>981</v>
      </c>
      <c r="F167" s="55">
        <v>981</v>
      </c>
      <c r="G167" s="77">
        <v>981</v>
      </c>
    </row>
    <row r="168" spans="1:7">
      <c r="A168" s="4"/>
      <c r="B168" s="89" t="s">
        <v>517</v>
      </c>
      <c r="C168" s="71" t="s">
        <v>396</v>
      </c>
      <c r="D168" s="183">
        <v>0</v>
      </c>
      <c r="E168" s="82">
        <v>1</v>
      </c>
      <c r="F168" s="55">
        <v>1</v>
      </c>
      <c r="G168" s="77">
        <v>1</v>
      </c>
    </row>
    <row r="169" spans="1:7" ht="15" customHeight="1">
      <c r="A169" s="4"/>
      <c r="B169" s="90" t="s">
        <v>55</v>
      </c>
      <c r="C169" s="71" t="s">
        <v>24</v>
      </c>
      <c r="D169" s="58">
        <v>982</v>
      </c>
      <c r="E169" s="185">
        <v>0</v>
      </c>
      <c r="F169" s="183">
        <v>0</v>
      </c>
      <c r="G169" s="185">
        <v>0</v>
      </c>
    </row>
    <row r="170" spans="1:7" ht="15" customHeight="1">
      <c r="A170" s="4" t="s">
        <v>8</v>
      </c>
      <c r="B170" s="41">
        <v>72</v>
      </c>
      <c r="C170" s="73" t="s">
        <v>50</v>
      </c>
      <c r="D170" s="75">
        <f t="shared" ref="D170:F170" si="18">SUM(D160:D169)</f>
        <v>134771</v>
      </c>
      <c r="E170" s="75">
        <f t="shared" si="18"/>
        <v>145005</v>
      </c>
      <c r="F170" s="75">
        <f t="shared" si="18"/>
        <v>141005</v>
      </c>
      <c r="G170" s="75">
        <v>159345</v>
      </c>
    </row>
    <row r="171" spans="1:7">
      <c r="A171" s="4"/>
      <c r="B171" s="41"/>
      <c r="C171" s="73"/>
      <c r="D171" s="77"/>
      <c r="E171" s="77"/>
      <c r="F171" s="77"/>
      <c r="G171" s="77"/>
    </row>
    <row r="172" spans="1:7" ht="13.15" customHeight="1">
      <c r="A172" s="4"/>
      <c r="B172" s="41">
        <v>73</v>
      </c>
      <c r="C172" s="73" t="s">
        <v>56</v>
      </c>
      <c r="D172" s="50"/>
      <c r="E172" s="50"/>
      <c r="F172" s="50"/>
      <c r="G172" s="50"/>
    </row>
    <row r="173" spans="1:7" ht="13.15" customHeight="1">
      <c r="A173" s="4"/>
      <c r="B173" s="90" t="s">
        <v>57</v>
      </c>
      <c r="C173" s="73" t="s">
        <v>16</v>
      </c>
      <c r="D173" s="58">
        <f>270595-1</f>
        <v>270594</v>
      </c>
      <c r="E173" s="57">
        <v>299020</v>
      </c>
      <c r="F173" s="58">
        <f>299020-16105</f>
        <v>282915</v>
      </c>
      <c r="G173" s="77">
        <v>171399</v>
      </c>
    </row>
    <row r="174" spans="1:7" ht="13.15" customHeight="1">
      <c r="A174" s="4"/>
      <c r="B174" s="90" t="s">
        <v>248</v>
      </c>
      <c r="C174" s="73" t="s">
        <v>146</v>
      </c>
      <c r="D174" s="57">
        <v>62969</v>
      </c>
      <c r="E174" s="57">
        <v>75595</v>
      </c>
      <c r="F174" s="57">
        <v>75595</v>
      </c>
      <c r="G174" s="77">
        <v>84248</v>
      </c>
    </row>
    <row r="175" spans="1:7" s="172" customFormat="1" ht="14.65" customHeight="1">
      <c r="A175" s="155"/>
      <c r="B175" s="166" t="s">
        <v>518</v>
      </c>
      <c r="C175" s="155" t="s">
        <v>372</v>
      </c>
      <c r="D175" s="185">
        <v>0</v>
      </c>
      <c r="E175" s="82">
        <v>1</v>
      </c>
      <c r="F175" s="82">
        <v>1</v>
      </c>
      <c r="G175" s="82">
        <v>8570</v>
      </c>
    </row>
    <row r="176" spans="1:7" s="172" customFormat="1" ht="14.65" customHeight="1">
      <c r="A176" s="155"/>
      <c r="B176" s="166" t="s">
        <v>519</v>
      </c>
      <c r="C176" s="155" t="s">
        <v>373</v>
      </c>
      <c r="D176" s="185">
        <v>0</v>
      </c>
      <c r="E176" s="82">
        <v>1</v>
      </c>
      <c r="F176" s="82">
        <v>1</v>
      </c>
      <c r="G176" s="82">
        <v>141608</v>
      </c>
    </row>
    <row r="177" spans="1:7" ht="13.15" customHeight="1">
      <c r="A177" s="4"/>
      <c r="B177" s="90" t="s">
        <v>58</v>
      </c>
      <c r="C177" s="71" t="s">
        <v>378</v>
      </c>
      <c r="D177" s="57">
        <v>207</v>
      </c>
      <c r="E177" s="57">
        <v>207</v>
      </c>
      <c r="F177" s="57">
        <v>207</v>
      </c>
      <c r="G177" s="77">
        <v>207</v>
      </c>
    </row>
    <row r="178" spans="1:7" ht="13.15" customHeight="1">
      <c r="A178" s="4"/>
      <c r="B178" s="90" t="s">
        <v>59</v>
      </c>
      <c r="C178" s="73" t="s">
        <v>20</v>
      </c>
      <c r="D178" s="57">
        <v>504</v>
      </c>
      <c r="E178" s="57">
        <v>601</v>
      </c>
      <c r="F178" s="57">
        <v>601</v>
      </c>
      <c r="G178" s="77">
        <v>601</v>
      </c>
    </row>
    <row r="179" spans="1:7" ht="27" customHeight="1">
      <c r="A179" s="4"/>
      <c r="B179" s="89" t="s">
        <v>60</v>
      </c>
      <c r="C179" s="71" t="s">
        <v>172</v>
      </c>
      <c r="D179" s="57">
        <v>7100</v>
      </c>
      <c r="E179" s="185">
        <v>0</v>
      </c>
      <c r="F179" s="183">
        <v>0</v>
      </c>
      <c r="G179" s="185">
        <v>0</v>
      </c>
    </row>
    <row r="180" spans="1:7">
      <c r="A180" s="84"/>
      <c r="B180" s="104" t="s">
        <v>520</v>
      </c>
      <c r="C180" s="169" t="s">
        <v>382</v>
      </c>
      <c r="D180" s="180">
        <v>0</v>
      </c>
      <c r="E180" s="59">
        <v>1286</v>
      </c>
      <c r="F180" s="53">
        <v>1286</v>
      </c>
      <c r="G180" s="88">
        <v>1286</v>
      </c>
    </row>
    <row r="181" spans="1:7" ht="15" customHeight="1">
      <c r="A181" s="4"/>
      <c r="B181" s="90" t="s">
        <v>633</v>
      </c>
      <c r="C181" s="73" t="s">
        <v>370</v>
      </c>
      <c r="D181" s="183">
        <v>0</v>
      </c>
      <c r="E181" s="185">
        <v>0</v>
      </c>
      <c r="F181" s="183">
        <v>0</v>
      </c>
      <c r="G181" s="82">
        <v>3685</v>
      </c>
    </row>
    <row r="182" spans="1:7">
      <c r="A182" s="4"/>
      <c r="B182" s="89" t="s">
        <v>521</v>
      </c>
      <c r="C182" s="71" t="s">
        <v>396</v>
      </c>
      <c r="D182" s="183">
        <v>0</v>
      </c>
      <c r="E182" s="82">
        <v>1</v>
      </c>
      <c r="F182" s="55">
        <v>1</v>
      </c>
      <c r="G182" s="77">
        <v>3000</v>
      </c>
    </row>
    <row r="183" spans="1:7" ht="13.15" customHeight="1">
      <c r="A183" s="4"/>
      <c r="B183" s="90" t="s">
        <v>61</v>
      </c>
      <c r="C183" s="73" t="s">
        <v>24</v>
      </c>
      <c r="D183" s="110">
        <v>1287</v>
      </c>
      <c r="E183" s="184">
        <v>0</v>
      </c>
      <c r="F183" s="180">
        <v>0</v>
      </c>
      <c r="G183" s="184">
        <v>0</v>
      </c>
    </row>
    <row r="184" spans="1:7" ht="13.15" customHeight="1">
      <c r="A184" s="4" t="s">
        <v>8</v>
      </c>
      <c r="B184" s="41">
        <v>73</v>
      </c>
      <c r="C184" s="73" t="s">
        <v>56</v>
      </c>
      <c r="D184" s="78">
        <f t="shared" ref="D184:F184" si="19">SUM(D173:D183)</f>
        <v>342661</v>
      </c>
      <c r="E184" s="78">
        <f t="shared" si="19"/>
        <v>376712</v>
      </c>
      <c r="F184" s="78">
        <f t="shared" si="19"/>
        <v>360607</v>
      </c>
      <c r="G184" s="78">
        <v>414604</v>
      </c>
    </row>
    <row r="185" spans="1:7">
      <c r="A185" s="4"/>
      <c r="B185" s="41"/>
      <c r="C185" s="73"/>
      <c r="D185" s="77"/>
      <c r="E185" s="77"/>
      <c r="F185" s="77"/>
      <c r="G185" s="77"/>
    </row>
    <row r="186" spans="1:7" ht="14.45" customHeight="1">
      <c r="A186" s="4"/>
      <c r="B186" s="41">
        <v>74</v>
      </c>
      <c r="C186" s="73" t="s">
        <v>62</v>
      </c>
      <c r="D186" s="50"/>
      <c r="E186" s="50"/>
      <c r="F186" s="50"/>
      <c r="G186" s="50"/>
    </row>
    <row r="187" spans="1:7" ht="14.45" customHeight="1">
      <c r="A187" s="4"/>
      <c r="B187" s="90" t="s">
        <v>63</v>
      </c>
      <c r="C187" s="73" t="s">
        <v>16</v>
      </c>
      <c r="D187" s="58">
        <f>230631-1</f>
        <v>230630</v>
      </c>
      <c r="E187" s="57">
        <v>252043</v>
      </c>
      <c r="F187" s="58">
        <f>252043-8491</f>
        <v>243552</v>
      </c>
      <c r="G187" s="77">
        <v>144487</v>
      </c>
    </row>
    <row r="188" spans="1:7" ht="14.45" customHeight="1">
      <c r="A188" s="4"/>
      <c r="B188" s="90" t="s">
        <v>249</v>
      </c>
      <c r="C188" s="73" t="s">
        <v>146</v>
      </c>
      <c r="D188" s="57">
        <v>48629</v>
      </c>
      <c r="E188" s="57">
        <v>64663</v>
      </c>
      <c r="F188" s="57">
        <v>64663</v>
      </c>
      <c r="G188" s="77">
        <v>77554</v>
      </c>
    </row>
    <row r="189" spans="1:7" s="172" customFormat="1" ht="14.45" customHeight="1">
      <c r="A189" s="155"/>
      <c r="B189" s="166" t="s">
        <v>522</v>
      </c>
      <c r="C189" s="155" t="s">
        <v>372</v>
      </c>
      <c r="D189" s="185">
        <v>0</v>
      </c>
      <c r="E189" s="82">
        <v>1</v>
      </c>
      <c r="F189" s="82">
        <v>1</v>
      </c>
      <c r="G189" s="82">
        <v>7224</v>
      </c>
    </row>
    <row r="190" spans="1:7" s="172" customFormat="1" ht="14.45" customHeight="1">
      <c r="A190" s="155"/>
      <c r="B190" s="166" t="s">
        <v>523</v>
      </c>
      <c r="C190" s="155" t="s">
        <v>373</v>
      </c>
      <c r="D190" s="185">
        <v>0</v>
      </c>
      <c r="E190" s="82">
        <v>1</v>
      </c>
      <c r="F190" s="82">
        <v>1</v>
      </c>
      <c r="G190" s="82">
        <v>120477</v>
      </c>
    </row>
    <row r="191" spans="1:7" ht="14.45" customHeight="1">
      <c r="A191" s="4"/>
      <c r="B191" s="90" t="s">
        <v>64</v>
      </c>
      <c r="C191" s="71" t="s">
        <v>378</v>
      </c>
      <c r="D191" s="57">
        <v>207</v>
      </c>
      <c r="E191" s="82">
        <v>207</v>
      </c>
      <c r="F191" s="57">
        <v>207</v>
      </c>
      <c r="G191" s="77">
        <v>207</v>
      </c>
    </row>
    <row r="192" spans="1:7" ht="14.45" customHeight="1">
      <c r="A192" s="4"/>
      <c r="B192" s="90" t="s">
        <v>65</v>
      </c>
      <c r="C192" s="73" t="s">
        <v>20</v>
      </c>
      <c r="D192" s="57">
        <v>600</v>
      </c>
      <c r="E192" s="57">
        <v>600</v>
      </c>
      <c r="F192" s="57">
        <v>600</v>
      </c>
      <c r="G192" s="82">
        <v>600</v>
      </c>
    </row>
    <row r="193" spans="1:7" ht="14.65" customHeight="1">
      <c r="A193" s="4"/>
      <c r="B193" s="90" t="s">
        <v>260</v>
      </c>
      <c r="C193" s="71" t="s">
        <v>391</v>
      </c>
      <c r="D193" s="57">
        <v>800</v>
      </c>
      <c r="E193" s="57">
        <v>800</v>
      </c>
      <c r="F193" s="57">
        <v>800</v>
      </c>
      <c r="G193" s="82">
        <v>800</v>
      </c>
    </row>
    <row r="194" spans="1:7" ht="27" customHeight="1">
      <c r="A194" s="4"/>
      <c r="B194" s="89" t="s">
        <v>66</v>
      </c>
      <c r="C194" s="71" t="s">
        <v>172</v>
      </c>
      <c r="D194" s="57">
        <v>1501</v>
      </c>
      <c r="E194" s="185">
        <v>0</v>
      </c>
      <c r="F194" s="183">
        <v>0</v>
      </c>
      <c r="G194" s="185">
        <v>0</v>
      </c>
    </row>
    <row r="195" spans="1:7" ht="14.45" customHeight="1">
      <c r="A195" s="4"/>
      <c r="B195" s="89" t="s">
        <v>524</v>
      </c>
      <c r="C195" s="71" t="s">
        <v>382</v>
      </c>
      <c r="D195" s="183">
        <v>0</v>
      </c>
      <c r="E195" s="82">
        <v>845</v>
      </c>
      <c r="F195" s="55">
        <v>845</v>
      </c>
      <c r="G195" s="77">
        <v>845</v>
      </c>
    </row>
    <row r="196" spans="1:7" ht="14.45" customHeight="1">
      <c r="A196" s="4"/>
      <c r="B196" s="89" t="s">
        <v>525</v>
      </c>
      <c r="C196" s="71" t="s">
        <v>396</v>
      </c>
      <c r="D196" s="183">
        <v>0</v>
      </c>
      <c r="E196" s="82">
        <v>1</v>
      </c>
      <c r="F196" s="55">
        <v>1</v>
      </c>
      <c r="G196" s="77">
        <v>1</v>
      </c>
    </row>
    <row r="197" spans="1:7" ht="14.45" customHeight="1">
      <c r="A197" s="4"/>
      <c r="B197" s="90" t="s">
        <v>67</v>
      </c>
      <c r="C197" s="73" t="s">
        <v>24</v>
      </c>
      <c r="D197" s="58">
        <v>846</v>
      </c>
      <c r="E197" s="185">
        <v>0</v>
      </c>
      <c r="F197" s="185">
        <v>0</v>
      </c>
      <c r="G197" s="185">
        <v>0</v>
      </c>
    </row>
    <row r="198" spans="1:7" ht="14.45" customHeight="1">
      <c r="A198" s="4" t="s">
        <v>8</v>
      </c>
      <c r="B198" s="41">
        <v>74</v>
      </c>
      <c r="C198" s="73" t="s">
        <v>62</v>
      </c>
      <c r="D198" s="75">
        <f t="shared" ref="D198:F198" si="20">SUM(D187:D197)</f>
        <v>283213</v>
      </c>
      <c r="E198" s="61">
        <f t="shared" si="20"/>
        <v>319161</v>
      </c>
      <c r="F198" s="75">
        <f t="shared" si="20"/>
        <v>310670</v>
      </c>
      <c r="G198" s="75">
        <v>352195</v>
      </c>
    </row>
    <row r="199" spans="1:7" ht="14.45" customHeight="1">
      <c r="A199" s="4"/>
      <c r="B199" s="41"/>
      <c r="C199" s="73"/>
      <c r="D199" s="96"/>
      <c r="E199" s="82"/>
      <c r="F199" s="96"/>
      <c r="G199" s="96"/>
    </row>
    <row r="200" spans="1:7" ht="14.45" customHeight="1">
      <c r="A200" s="4"/>
      <c r="B200" s="41">
        <v>75</v>
      </c>
      <c r="C200" s="73" t="s">
        <v>334</v>
      </c>
      <c r="D200" s="96"/>
      <c r="E200" s="82"/>
      <c r="F200" s="96"/>
      <c r="G200" s="96"/>
    </row>
    <row r="201" spans="1:7" ht="14.45" customHeight="1">
      <c r="A201" s="4"/>
      <c r="B201" s="90" t="s">
        <v>335</v>
      </c>
      <c r="C201" s="73" t="s">
        <v>16</v>
      </c>
      <c r="D201" s="185">
        <v>0</v>
      </c>
      <c r="E201" s="82">
        <v>1</v>
      </c>
      <c r="F201" s="82">
        <v>1</v>
      </c>
      <c r="G201" s="82">
        <v>1</v>
      </c>
    </row>
    <row r="202" spans="1:7" ht="14.45" customHeight="1">
      <c r="A202" s="4"/>
      <c r="B202" s="90" t="s">
        <v>336</v>
      </c>
      <c r="C202" s="73" t="s">
        <v>146</v>
      </c>
      <c r="D202" s="185">
        <v>0</v>
      </c>
      <c r="E202" s="82">
        <v>1</v>
      </c>
      <c r="F202" s="82">
        <v>1</v>
      </c>
      <c r="G202" s="82">
        <v>1</v>
      </c>
    </row>
    <row r="203" spans="1:7" s="172" customFormat="1" ht="14.45" customHeight="1">
      <c r="A203" s="155"/>
      <c r="B203" s="166" t="s">
        <v>526</v>
      </c>
      <c r="C203" s="155" t="s">
        <v>372</v>
      </c>
      <c r="D203" s="185">
        <v>0</v>
      </c>
      <c r="E203" s="82">
        <v>1</v>
      </c>
      <c r="F203" s="82">
        <v>1</v>
      </c>
      <c r="G203" s="82">
        <v>1</v>
      </c>
    </row>
    <row r="204" spans="1:7" s="172" customFormat="1" ht="14.45" customHeight="1">
      <c r="A204" s="155"/>
      <c r="B204" s="166" t="s">
        <v>527</v>
      </c>
      <c r="C204" s="155" t="s">
        <v>373</v>
      </c>
      <c r="D204" s="185">
        <v>0</v>
      </c>
      <c r="E204" s="82">
        <v>1</v>
      </c>
      <c r="F204" s="82">
        <v>1</v>
      </c>
      <c r="G204" s="82">
        <v>1</v>
      </c>
    </row>
    <row r="205" spans="1:7" ht="14.45" customHeight="1">
      <c r="A205" s="4"/>
      <c r="B205" s="90" t="s">
        <v>337</v>
      </c>
      <c r="C205" s="71" t="s">
        <v>378</v>
      </c>
      <c r="D205" s="185">
        <v>0</v>
      </c>
      <c r="E205" s="82">
        <v>1</v>
      </c>
      <c r="F205" s="82">
        <v>1</v>
      </c>
      <c r="G205" s="77">
        <v>1</v>
      </c>
    </row>
    <row r="206" spans="1:7" ht="14.45" customHeight="1">
      <c r="A206" s="4"/>
      <c r="B206" s="90" t="s">
        <v>338</v>
      </c>
      <c r="C206" s="73" t="s">
        <v>20</v>
      </c>
      <c r="D206" s="185">
        <v>0</v>
      </c>
      <c r="E206" s="82">
        <v>1</v>
      </c>
      <c r="F206" s="82">
        <v>1</v>
      </c>
      <c r="G206" s="82">
        <v>1</v>
      </c>
    </row>
    <row r="207" spans="1:7" ht="14.45" customHeight="1">
      <c r="A207" s="4"/>
      <c r="B207" s="89" t="s">
        <v>528</v>
      </c>
      <c r="C207" s="71" t="s">
        <v>382</v>
      </c>
      <c r="D207" s="183">
        <v>0</v>
      </c>
      <c r="E207" s="82">
        <v>1</v>
      </c>
      <c r="F207" s="55">
        <v>1</v>
      </c>
      <c r="G207" s="77">
        <v>1</v>
      </c>
    </row>
    <row r="208" spans="1:7" ht="14.45" customHeight="1">
      <c r="A208" s="4"/>
      <c r="B208" s="89" t="s">
        <v>529</v>
      </c>
      <c r="C208" s="71" t="s">
        <v>396</v>
      </c>
      <c r="D208" s="180">
        <v>0</v>
      </c>
      <c r="E208" s="59">
        <v>1</v>
      </c>
      <c r="F208" s="53">
        <v>1</v>
      </c>
      <c r="G208" s="88">
        <v>1</v>
      </c>
    </row>
    <row r="209" spans="1:7" ht="14.45" customHeight="1">
      <c r="A209" s="4" t="s">
        <v>8</v>
      </c>
      <c r="B209" s="41">
        <v>75</v>
      </c>
      <c r="C209" s="73" t="s">
        <v>334</v>
      </c>
      <c r="D209" s="184">
        <f t="shared" ref="D209:F209" si="21">SUM(D201:D208)</f>
        <v>0</v>
      </c>
      <c r="E209" s="59">
        <f t="shared" si="21"/>
        <v>8</v>
      </c>
      <c r="F209" s="59">
        <f t="shared" si="21"/>
        <v>8</v>
      </c>
      <c r="G209" s="59">
        <v>8</v>
      </c>
    </row>
    <row r="210" spans="1:7" ht="9" customHeight="1">
      <c r="A210" s="4"/>
      <c r="B210" s="41"/>
      <c r="C210" s="73"/>
      <c r="D210" s="96"/>
      <c r="E210" s="82"/>
      <c r="F210" s="96"/>
      <c r="G210" s="96"/>
    </row>
    <row r="211" spans="1:7" ht="14.45" customHeight="1">
      <c r="A211" s="4"/>
      <c r="B211" s="41">
        <v>76</v>
      </c>
      <c r="C211" s="73" t="s">
        <v>339</v>
      </c>
      <c r="D211" s="96"/>
      <c r="E211" s="82"/>
      <c r="F211" s="96"/>
      <c r="G211" s="96"/>
    </row>
    <row r="212" spans="1:7" ht="14.45" customHeight="1">
      <c r="A212" s="4"/>
      <c r="B212" s="90" t="s">
        <v>340</v>
      </c>
      <c r="C212" s="73" t="s">
        <v>16</v>
      </c>
      <c r="D212" s="185">
        <v>0</v>
      </c>
      <c r="E212" s="82">
        <v>1</v>
      </c>
      <c r="F212" s="82">
        <v>1</v>
      </c>
      <c r="G212" s="77">
        <v>65980</v>
      </c>
    </row>
    <row r="213" spans="1:7" ht="14.45" customHeight="1">
      <c r="A213" s="4"/>
      <c r="B213" s="90" t="s">
        <v>341</v>
      </c>
      <c r="C213" s="73" t="s">
        <v>146</v>
      </c>
      <c r="D213" s="185">
        <v>0</v>
      </c>
      <c r="E213" s="82">
        <v>1</v>
      </c>
      <c r="F213" s="82">
        <v>1</v>
      </c>
      <c r="G213" s="77">
        <v>33001</v>
      </c>
    </row>
    <row r="214" spans="1:7" s="172" customFormat="1" ht="14.45" customHeight="1">
      <c r="A214" s="155"/>
      <c r="B214" s="166" t="s">
        <v>530</v>
      </c>
      <c r="C214" s="155" t="s">
        <v>372</v>
      </c>
      <c r="D214" s="185">
        <v>0</v>
      </c>
      <c r="E214" s="82">
        <v>1</v>
      </c>
      <c r="F214" s="82">
        <v>1</v>
      </c>
      <c r="G214" s="82">
        <v>3299</v>
      </c>
    </row>
    <row r="215" spans="1:7" s="172" customFormat="1" ht="14.45" customHeight="1">
      <c r="A215" s="155"/>
      <c r="B215" s="166" t="s">
        <v>531</v>
      </c>
      <c r="C215" s="155" t="s">
        <v>373</v>
      </c>
      <c r="D215" s="185">
        <v>0</v>
      </c>
      <c r="E215" s="82">
        <v>1</v>
      </c>
      <c r="F215" s="82">
        <v>1</v>
      </c>
      <c r="G215" s="82">
        <v>54928</v>
      </c>
    </row>
    <row r="216" spans="1:7" ht="14.45" customHeight="1">
      <c r="A216" s="4"/>
      <c r="B216" s="90" t="s">
        <v>342</v>
      </c>
      <c r="C216" s="71" t="s">
        <v>378</v>
      </c>
      <c r="D216" s="185">
        <v>0</v>
      </c>
      <c r="E216" s="82">
        <v>1</v>
      </c>
      <c r="F216" s="82">
        <v>1</v>
      </c>
      <c r="G216" s="77">
        <v>1</v>
      </c>
    </row>
    <row r="217" spans="1:7" ht="14.45" customHeight="1">
      <c r="A217" s="4"/>
      <c r="B217" s="90" t="s">
        <v>343</v>
      </c>
      <c r="C217" s="73" t="s">
        <v>20</v>
      </c>
      <c r="D217" s="185">
        <v>0</v>
      </c>
      <c r="E217" s="82">
        <v>1</v>
      </c>
      <c r="F217" s="82">
        <v>1</v>
      </c>
      <c r="G217" s="82">
        <v>1</v>
      </c>
    </row>
    <row r="218" spans="1:7" ht="14.45" customHeight="1">
      <c r="A218" s="4"/>
      <c r="B218" s="89" t="s">
        <v>532</v>
      </c>
      <c r="C218" s="71" t="s">
        <v>382</v>
      </c>
      <c r="D218" s="183">
        <v>0</v>
      </c>
      <c r="E218" s="82">
        <v>1</v>
      </c>
      <c r="F218" s="57">
        <v>1</v>
      </c>
      <c r="G218" s="77">
        <v>1</v>
      </c>
    </row>
    <row r="219" spans="1:7" ht="14.45" customHeight="1">
      <c r="A219" s="4"/>
      <c r="B219" s="89" t="s">
        <v>533</v>
      </c>
      <c r="C219" s="71" t="s">
        <v>396</v>
      </c>
      <c r="D219" s="180">
        <v>0</v>
      </c>
      <c r="E219" s="59">
        <v>1</v>
      </c>
      <c r="F219" s="53">
        <v>1</v>
      </c>
      <c r="G219" s="88">
        <v>1</v>
      </c>
    </row>
    <row r="220" spans="1:7" ht="14.45" customHeight="1">
      <c r="A220" s="4" t="s">
        <v>8</v>
      </c>
      <c r="B220" s="41">
        <v>76</v>
      </c>
      <c r="C220" s="73" t="s">
        <v>339</v>
      </c>
      <c r="D220" s="184">
        <f t="shared" ref="D220:F220" si="22">SUM(D212:D219)</f>
        <v>0</v>
      </c>
      <c r="E220" s="59">
        <f t="shared" si="22"/>
        <v>8</v>
      </c>
      <c r="F220" s="59">
        <f t="shared" si="22"/>
        <v>8</v>
      </c>
      <c r="G220" s="59">
        <v>157212</v>
      </c>
    </row>
    <row r="221" spans="1:7" ht="10.9" customHeight="1">
      <c r="A221" s="4"/>
      <c r="B221" s="41"/>
      <c r="C221" s="73"/>
      <c r="D221" s="96"/>
      <c r="E221" s="82"/>
      <c r="F221" s="96"/>
      <c r="G221" s="96"/>
    </row>
    <row r="222" spans="1:7" ht="14.45" customHeight="1">
      <c r="A222" s="4"/>
      <c r="B222" s="41">
        <v>77</v>
      </c>
      <c r="C222" s="73" t="s">
        <v>142</v>
      </c>
      <c r="D222" s="77"/>
      <c r="E222" s="77"/>
      <c r="F222" s="77"/>
      <c r="G222" s="77"/>
    </row>
    <row r="223" spans="1:7" ht="14.45" customHeight="1">
      <c r="A223" s="4"/>
      <c r="B223" s="90" t="s">
        <v>143</v>
      </c>
      <c r="C223" s="73" t="s">
        <v>16</v>
      </c>
      <c r="D223" s="82">
        <v>9491</v>
      </c>
      <c r="E223" s="82">
        <v>11524</v>
      </c>
      <c r="F223" s="82">
        <f>11524-1772</f>
        <v>9752</v>
      </c>
      <c r="G223" s="77">
        <v>6232</v>
      </c>
    </row>
    <row r="224" spans="1:7" s="172" customFormat="1" ht="14.45" customHeight="1">
      <c r="A224" s="155"/>
      <c r="B224" s="166" t="s">
        <v>534</v>
      </c>
      <c r="C224" s="155" t="s">
        <v>372</v>
      </c>
      <c r="D224" s="185">
        <v>0</v>
      </c>
      <c r="E224" s="82">
        <v>1</v>
      </c>
      <c r="F224" s="82">
        <v>1</v>
      </c>
      <c r="G224" s="82">
        <v>312</v>
      </c>
    </row>
    <row r="225" spans="1:7" s="172" customFormat="1" ht="14.45" customHeight="1">
      <c r="A225" s="155"/>
      <c r="B225" s="166" t="s">
        <v>535</v>
      </c>
      <c r="C225" s="155" t="s">
        <v>373</v>
      </c>
      <c r="D225" s="185">
        <v>0</v>
      </c>
      <c r="E225" s="82">
        <v>1</v>
      </c>
      <c r="F225" s="82">
        <v>1</v>
      </c>
      <c r="G225" s="82">
        <v>5089</v>
      </c>
    </row>
    <row r="226" spans="1:7" ht="14.45" customHeight="1">
      <c r="A226" s="4"/>
      <c r="B226" s="90" t="s">
        <v>144</v>
      </c>
      <c r="C226" s="71" t="s">
        <v>378</v>
      </c>
      <c r="D226" s="82">
        <v>58</v>
      </c>
      <c r="E226" s="82">
        <v>58</v>
      </c>
      <c r="F226" s="82">
        <v>58</v>
      </c>
      <c r="G226" s="77">
        <v>58</v>
      </c>
    </row>
    <row r="227" spans="1:7" ht="14.45" customHeight="1">
      <c r="A227" s="84"/>
      <c r="B227" s="147" t="s">
        <v>145</v>
      </c>
      <c r="C227" s="86" t="s">
        <v>20</v>
      </c>
      <c r="D227" s="59">
        <v>83</v>
      </c>
      <c r="E227" s="59">
        <v>83</v>
      </c>
      <c r="F227" s="59">
        <v>83</v>
      </c>
      <c r="G227" s="88">
        <v>83</v>
      </c>
    </row>
    <row r="228" spans="1:7" ht="14.1" customHeight="1">
      <c r="A228" s="4" t="s">
        <v>8</v>
      </c>
      <c r="B228" s="41">
        <v>77</v>
      </c>
      <c r="C228" s="73" t="s">
        <v>142</v>
      </c>
      <c r="D228" s="59">
        <f t="shared" ref="D228:F228" si="23">SUM(D223:D227)</f>
        <v>9632</v>
      </c>
      <c r="E228" s="59">
        <f t="shared" si="23"/>
        <v>11667</v>
      </c>
      <c r="F228" s="59">
        <f t="shared" si="23"/>
        <v>9895</v>
      </c>
      <c r="G228" s="78">
        <v>11774</v>
      </c>
    </row>
    <row r="229" spans="1:7" ht="14.1" customHeight="1">
      <c r="A229" s="4" t="s">
        <v>8</v>
      </c>
      <c r="B229" s="41">
        <v>63</v>
      </c>
      <c r="C229" s="73" t="s">
        <v>141</v>
      </c>
      <c r="D229" s="88">
        <f t="shared" ref="D229:F229" si="24">D198+D184+D170+D157+D228+D209+D220</f>
        <v>930252</v>
      </c>
      <c r="E229" s="88">
        <f t="shared" si="24"/>
        <v>1174527</v>
      </c>
      <c r="F229" s="88">
        <f t="shared" si="24"/>
        <v>1131400</v>
      </c>
      <c r="G229" s="88">
        <v>1293025</v>
      </c>
    </row>
    <row r="230" spans="1:7" ht="9.9499999999999993" customHeight="1">
      <c r="A230" s="4"/>
      <c r="B230" s="41"/>
      <c r="C230" s="73"/>
      <c r="D230" s="77"/>
      <c r="E230" s="77"/>
      <c r="F230" s="77"/>
      <c r="G230" s="77"/>
    </row>
    <row r="231" spans="1:7" ht="28.15" customHeight="1">
      <c r="A231" s="142"/>
      <c r="B231" s="41">
        <v>78</v>
      </c>
      <c r="C231" s="73" t="s">
        <v>318</v>
      </c>
      <c r="D231" s="77"/>
      <c r="E231" s="77"/>
      <c r="F231" s="77"/>
      <c r="G231" s="77"/>
    </row>
    <row r="232" spans="1:7" ht="14.1" customHeight="1">
      <c r="A232" s="4"/>
      <c r="B232" s="41" t="s">
        <v>319</v>
      </c>
      <c r="C232" s="73" t="s">
        <v>22</v>
      </c>
      <c r="D232" s="59">
        <v>32900</v>
      </c>
      <c r="E232" s="184">
        <v>0</v>
      </c>
      <c r="F232" s="184">
        <v>0</v>
      </c>
      <c r="G232" s="184">
        <v>0</v>
      </c>
    </row>
    <row r="233" spans="1:7" ht="28.15" customHeight="1">
      <c r="A233" s="4" t="s">
        <v>8</v>
      </c>
      <c r="B233" s="41">
        <v>78</v>
      </c>
      <c r="C233" s="73" t="s">
        <v>318</v>
      </c>
      <c r="D233" s="59">
        <f t="shared" ref="D233:F233" si="25">SUM(D232)</f>
        <v>32900</v>
      </c>
      <c r="E233" s="184">
        <f t="shared" si="25"/>
        <v>0</v>
      </c>
      <c r="F233" s="184">
        <f t="shared" si="25"/>
        <v>0</v>
      </c>
      <c r="G233" s="184">
        <v>0</v>
      </c>
    </row>
    <row r="234" spans="1:7" ht="9.9499999999999993" customHeight="1">
      <c r="A234" s="4"/>
      <c r="B234" s="41"/>
      <c r="C234" s="73"/>
      <c r="D234" s="82"/>
      <c r="E234" s="82"/>
      <c r="F234" s="77"/>
      <c r="G234" s="77"/>
    </row>
    <row r="235" spans="1:7" ht="14.1" customHeight="1">
      <c r="A235" s="4"/>
      <c r="B235" s="41">
        <v>80</v>
      </c>
      <c r="C235" s="73" t="s">
        <v>397</v>
      </c>
      <c r="D235" s="82"/>
      <c r="E235" s="82"/>
      <c r="F235" s="77"/>
      <c r="G235" s="77"/>
    </row>
    <row r="236" spans="1:7" ht="14.1" customHeight="1">
      <c r="A236" s="4"/>
      <c r="B236" s="41" t="s">
        <v>551</v>
      </c>
      <c r="C236" s="73" t="s">
        <v>382</v>
      </c>
      <c r="D236" s="185">
        <v>0</v>
      </c>
      <c r="E236" s="82">
        <v>3000</v>
      </c>
      <c r="F236" s="82">
        <v>3000</v>
      </c>
      <c r="G236" s="77">
        <v>3000</v>
      </c>
    </row>
    <row r="237" spans="1:7" ht="14.1" customHeight="1">
      <c r="A237" s="4" t="s">
        <v>8</v>
      </c>
      <c r="B237" s="41">
        <v>80</v>
      </c>
      <c r="C237" s="73" t="s">
        <v>397</v>
      </c>
      <c r="D237" s="187">
        <f t="shared" ref="D237:F237" si="26">D236</f>
        <v>0</v>
      </c>
      <c r="E237" s="61">
        <f t="shared" si="26"/>
        <v>3000</v>
      </c>
      <c r="F237" s="61">
        <f t="shared" si="26"/>
        <v>3000</v>
      </c>
      <c r="G237" s="61">
        <v>3000</v>
      </c>
    </row>
    <row r="238" spans="1:7" ht="9.9499999999999993" customHeight="1">
      <c r="A238" s="4"/>
      <c r="B238" s="41"/>
      <c r="C238" s="73"/>
      <c r="D238" s="82"/>
      <c r="E238" s="82"/>
      <c r="F238" s="77"/>
      <c r="G238" s="77"/>
    </row>
    <row r="239" spans="1:7" ht="14.1" customHeight="1">
      <c r="A239" s="4"/>
      <c r="B239" s="41">
        <v>82</v>
      </c>
      <c r="C239" s="149" t="s">
        <v>349</v>
      </c>
      <c r="D239" s="82"/>
      <c r="E239" s="82"/>
      <c r="F239" s="77"/>
      <c r="G239" s="77"/>
    </row>
    <row r="240" spans="1:7" ht="14.1" customHeight="1">
      <c r="A240" s="4"/>
      <c r="B240" s="41" t="s">
        <v>398</v>
      </c>
      <c r="C240" s="73" t="s">
        <v>385</v>
      </c>
      <c r="D240" s="185">
        <v>0</v>
      </c>
      <c r="E240" s="82">
        <v>5000</v>
      </c>
      <c r="F240" s="82">
        <v>5000</v>
      </c>
      <c r="G240" s="82">
        <v>10000</v>
      </c>
    </row>
    <row r="241" spans="1:7" ht="14.1" customHeight="1">
      <c r="A241" s="4" t="s">
        <v>8</v>
      </c>
      <c r="B241" s="41">
        <v>82</v>
      </c>
      <c r="C241" s="149" t="s">
        <v>349</v>
      </c>
      <c r="D241" s="187">
        <f t="shared" ref="D241:F241" si="27">D240</f>
        <v>0</v>
      </c>
      <c r="E241" s="61">
        <f t="shared" si="27"/>
        <v>5000</v>
      </c>
      <c r="F241" s="61">
        <f t="shared" si="27"/>
        <v>5000</v>
      </c>
      <c r="G241" s="61">
        <v>10000</v>
      </c>
    </row>
    <row r="242" spans="1:7" ht="9.9499999999999993" customHeight="1">
      <c r="A242" s="4"/>
      <c r="B242" s="41"/>
      <c r="C242" s="149"/>
      <c r="D242" s="82"/>
      <c r="E242" s="82"/>
      <c r="F242" s="82"/>
      <c r="G242" s="82"/>
    </row>
    <row r="243" spans="1:7" ht="14.1" customHeight="1">
      <c r="A243" s="4"/>
      <c r="B243" s="41">
        <v>83</v>
      </c>
      <c r="C243" s="71" t="s">
        <v>74</v>
      </c>
      <c r="D243" s="82"/>
      <c r="E243" s="82"/>
      <c r="F243" s="82"/>
      <c r="G243" s="82"/>
    </row>
    <row r="244" spans="1:7" ht="14.1" customHeight="1">
      <c r="A244" s="4"/>
      <c r="B244" s="89" t="s">
        <v>405</v>
      </c>
      <c r="C244" s="73" t="s">
        <v>331</v>
      </c>
      <c r="D244" s="50"/>
      <c r="E244" s="91"/>
      <c r="F244" s="50"/>
      <c r="G244" s="77"/>
    </row>
    <row r="245" spans="1:7" ht="14.1" customHeight="1">
      <c r="A245" s="4"/>
      <c r="B245" s="90" t="s">
        <v>493</v>
      </c>
      <c r="C245" s="73" t="s">
        <v>385</v>
      </c>
      <c r="D245" s="180">
        <v>0</v>
      </c>
      <c r="E245" s="53">
        <v>9999</v>
      </c>
      <c r="F245" s="53">
        <v>9999</v>
      </c>
      <c r="G245" s="88">
        <v>9999</v>
      </c>
    </row>
    <row r="246" spans="1:7" ht="14.1" customHeight="1">
      <c r="A246" s="4" t="s">
        <v>8</v>
      </c>
      <c r="B246" s="89" t="s">
        <v>405</v>
      </c>
      <c r="C246" s="73" t="s">
        <v>331</v>
      </c>
      <c r="D246" s="180">
        <f t="shared" ref="D246:F246" si="28">D245</f>
        <v>0</v>
      </c>
      <c r="E246" s="53">
        <f t="shared" si="28"/>
        <v>9999</v>
      </c>
      <c r="F246" s="53">
        <f t="shared" si="28"/>
        <v>9999</v>
      </c>
      <c r="G246" s="53">
        <v>9999</v>
      </c>
    </row>
    <row r="247" spans="1:7" ht="9.9499999999999993" customHeight="1">
      <c r="A247" s="4"/>
      <c r="B247" s="90"/>
      <c r="C247" s="73"/>
      <c r="D247" s="50"/>
      <c r="E247" s="91"/>
      <c r="F247" s="50"/>
      <c r="G247" s="77"/>
    </row>
    <row r="248" spans="1:7" ht="14.1" customHeight="1">
      <c r="A248" s="4"/>
      <c r="B248" s="89" t="s">
        <v>406</v>
      </c>
      <c r="C248" s="73" t="s">
        <v>332</v>
      </c>
      <c r="D248" s="43"/>
      <c r="E248" s="44"/>
      <c r="F248" s="43"/>
      <c r="G248" s="87"/>
    </row>
    <row r="249" spans="1:7" ht="14.1" customHeight="1">
      <c r="A249" s="4"/>
      <c r="B249" s="90" t="s">
        <v>494</v>
      </c>
      <c r="C249" s="73" t="s">
        <v>385</v>
      </c>
      <c r="D249" s="180">
        <v>0</v>
      </c>
      <c r="E249" s="53">
        <v>6500</v>
      </c>
      <c r="F249" s="53">
        <v>6500</v>
      </c>
      <c r="G249" s="88">
        <v>6500</v>
      </c>
    </row>
    <row r="250" spans="1:7" ht="14.1" customHeight="1">
      <c r="A250" s="4" t="s">
        <v>8</v>
      </c>
      <c r="B250" s="89" t="s">
        <v>406</v>
      </c>
      <c r="C250" s="73" t="s">
        <v>332</v>
      </c>
      <c r="D250" s="180">
        <f t="shared" ref="D250:F250" si="29">D249</f>
        <v>0</v>
      </c>
      <c r="E250" s="53">
        <f t="shared" si="29"/>
        <v>6500</v>
      </c>
      <c r="F250" s="53">
        <f t="shared" si="29"/>
        <v>6500</v>
      </c>
      <c r="G250" s="53">
        <v>6500</v>
      </c>
    </row>
    <row r="251" spans="1:7" ht="14.45" customHeight="1">
      <c r="A251" s="4"/>
      <c r="B251" s="90"/>
      <c r="C251" s="73"/>
      <c r="D251" s="50"/>
      <c r="E251" s="91"/>
      <c r="F251" s="50"/>
      <c r="G251" s="77"/>
    </row>
    <row r="252" spans="1:7" ht="14.1" customHeight="1">
      <c r="A252" s="4"/>
      <c r="B252" s="89" t="s">
        <v>407</v>
      </c>
      <c r="C252" s="73" t="s">
        <v>333</v>
      </c>
      <c r="D252" s="50"/>
      <c r="E252" s="91"/>
      <c r="F252" s="50"/>
      <c r="G252" s="77"/>
    </row>
    <row r="253" spans="1:7" ht="14.1" customHeight="1">
      <c r="A253" s="4"/>
      <c r="B253" s="90" t="s">
        <v>495</v>
      </c>
      <c r="C253" s="73" t="s">
        <v>385</v>
      </c>
      <c r="D253" s="180">
        <v>0</v>
      </c>
      <c r="E253" s="53">
        <v>14000</v>
      </c>
      <c r="F253" s="53">
        <v>14000</v>
      </c>
      <c r="G253" s="88">
        <v>18000</v>
      </c>
    </row>
    <row r="254" spans="1:7" ht="14.1" customHeight="1">
      <c r="A254" s="4" t="s">
        <v>8</v>
      </c>
      <c r="B254" s="89" t="s">
        <v>407</v>
      </c>
      <c r="C254" s="73" t="s">
        <v>333</v>
      </c>
      <c r="D254" s="180">
        <f t="shared" ref="D254:F254" si="30">D253</f>
        <v>0</v>
      </c>
      <c r="E254" s="53">
        <f t="shared" si="30"/>
        <v>14000</v>
      </c>
      <c r="F254" s="53">
        <f t="shared" si="30"/>
        <v>14000</v>
      </c>
      <c r="G254" s="53">
        <v>18000</v>
      </c>
    </row>
    <row r="255" spans="1:7" ht="9.9499999999999993" customHeight="1">
      <c r="A255" s="4"/>
      <c r="B255" s="90"/>
      <c r="C255" s="73"/>
      <c r="D255" s="50"/>
      <c r="E255" s="91"/>
      <c r="F255" s="50"/>
      <c r="G255" s="77"/>
    </row>
    <row r="256" spans="1:7" ht="14.45" customHeight="1">
      <c r="A256" s="4"/>
      <c r="B256" s="89" t="s">
        <v>408</v>
      </c>
      <c r="C256" s="73" t="s">
        <v>344</v>
      </c>
      <c r="D256" s="50"/>
      <c r="E256" s="91"/>
      <c r="F256" s="50"/>
      <c r="G256" s="77"/>
    </row>
    <row r="257" spans="1:7" ht="14.45" customHeight="1">
      <c r="A257" s="4"/>
      <c r="B257" s="90" t="s">
        <v>496</v>
      </c>
      <c r="C257" s="73" t="s">
        <v>385</v>
      </c>
      <c r="D257" s="180">
        <v>0</v>
      </c>
      <c r="E257" s="53">
        <v>1</v>
      </c>
      <c r="F257" s="53">
        <v>1</v>
      </c>
      <c r="G257" s="88">
        <v>1</v>
      </c>
    </row>
    <row r="258" spans="1:7" ht="14.45" customHeight="1">
      <c r="A258" s="4" t="s">
        <v>8</v>
      </c>
      <c r="B258" s="89" t="s">
        <v>408</v>
      </c>
      <c r="C258" s="73" t="s">
        <v>344</v>
      </c>
      <c r="D258" s="180">
        <f t="shared" ref="D258:F258" si="31">D257</f>
        <v>0</v>
      </c>
      <c r="E258" s="53">
        <f t="shared" si="31"/>
        <v>1</v>
      </c>
      <c r="F258" s="53">
        <f t="shared" si="31"/>
        <v>1</v>
      </c>
      <c r="G258" s="53">
        <v>1</v>
      </c>
    </row>
    <row r="259" spans="1:7" ht="9.9499999999999993" customHeight="1">
      <c r="A259" s="4"/>
      <c r="B259" s="90"/>
      <c r="C259" s="73"/>
      <c r="D259" s="50"/>
      <c r="E259" s="91"/>
      <c r="F259" s="50"/>
      <c r="G259" s="77"/>
    </row>
    <row r="260" spans="1:7" ht="14.45" customHeight="1">
      <c r="A260" s="4"/>
      <c r="B260" s="89" t="s">
        <v>409</v>
      </c>
      <c r="C260" s="73" t="s">
        <v>345</v>
      </c>
      <c r="D260" s="50"/>
      <c r="E260" s="91"/>
      <c r="F260" s="50"/>
      <c r="G260" s="77"/>
    </row>
    <row r="261" spans="1:7" ht="14.45" customHeight="1">
      <c r="A261" s="4"/>
      <c r="B261" s="90" t="s">
        <v>624</v>
      </c>
      <c r="C261" s="73" t="s">
        <v>385</v>
      </c>
      <c r="D261" s="180">
        <v>0</v>
      </c>
      <c r="E261" s="53">
        <v>1</v>
      </c>
      <c r="F261" s="53">
        <v>1</v>
      </c>
      <c r="G261" s="88">
        <v>1</v>
      </c>
    </row>
    <row r="262" spans="1:7" ht="14.45" customHeight="1">
      <c r="A262" s="4" t="s">
        <v>8</v>
      </c>
      <c r="B262" s="89" t="s">
        <v>409</v>
      </c>
      <c r="C262" s="73" t="s">
        <v>345</v>
      </c>
      <c r="D262" s="180">
        <f t="shared" ref="D262:F262" si="32">D261</f>
        <v>0</v>
      </c>
      <c r="E262" s="53">
        <f t="shared" si="32"/>
        <v>1</v>
      </c>
      <c r="F262" s="53">
        <f t="shared" si="32"/>
        <v>1</v>
      </c>
      <c r="G262" s="53">
        <v>1</v>
      </c>
    </row>
    <row r="263" spans="1:7" ht="9.9499999999999993" customHeight="1">
      <c r="A263" s="4"/>
      <c r="B263" s="90"/>
      <c r="C263" s="73"/>
      <c r="D263" s="50"/>
      <c r="E263" s="91"/>
      <c r="F263" s="50"/>
      <c r="G263" s="77"/>
    </row>
    <row r="264" spans="1:7" ht="14.1" customHeight="1">
      <c r="A264" s="4"/>
      <c r="B264" s="89" t="s">
        <v>410</v>
      </c>
      <c r="C264" s="73" t="s">
        <v>71</v>
      </c>
      <c r="D264" s="50"/>
      <c r="E264" s="91"/>
      <c r="F264" s="50"/>
      <c r="G264" s="77"/>
    </row>
    <row r="265" spans="1:7" ht="14.1" customHeight="1">
      <c r="A265" s="4"/>
      <c r="B265" s="90" t="s">
        <v>548</v>
      </c>
      <c r="C265" s="73" t="s">
        <v>385</v>
      </c>
      <c r="D265" s="180">
        <v>0</v>
      </c>
      <c r="E265" s="53">
        <v>23500</v>
      </c>
      <c r="F265" s="53">
        <v>23500</v>
      </c>
      <c r="G265" s="88">
        <v>30000</v>
      </c>
    </row>
    <row r="266" spans="1:7" ht="14.1" customHeight="1">
      <c r="A266" s="4" t="s">
        <v>8</v>
      </c>
      <c r="B266" s="89" t="s">
        <v>410</v>
      </c>
      <c r="C266" s="73" t="s">
        <v>71</v>
      </c>
      <c r="D266" s="180">
        <f t="shared" ref="D266:F266" si="33">D265</f>
        <v>0</v>
      </c>
      <c r="E266" s="53">
        <f t="shared" si="33"/>
        <v>23500</v>
      </c>
      <c r="F266" s="53">
        <f t="shared" si="33"/>
        <v>23500</v>
      </c>
      <c r="G266" s="53">
        <v>30000</v>
      </c>
    </row>
    <row r="267" spans="1:7" ht="9.9499999999999993" customHeight="1">
      <c r="A267" s="4"/>
      <c r="B267" s="89"/>
      <c r="C267" s="73"/>
      <c r="D267" s="57"/>
      <c r="E267" s="57"/>
      <c r="F267" s="57"/>
      <c r="G267" s="57"/>
    </row>
    <row r="268" spans="1:7">
      <c r="A268" s="4"/>
      <c r="B268" s="89" t="s">
        <v>168</v>
      </c>
      <c r="C268" s="73" t="s">
        <v>62</v>
      </c>
      <c r="D268" s="57"/>
      <c r="E268" s="57"/>
      <c r="F268" s="57"/>
      <c r="G268" s="57"/>
    </row>
    <row r="269" spans="1:7">
      <c r="A269" s="4"/>
      <c r="B269" s="89" t="s">
        <v>511</v>
      </c>
      <c r="C269" s="73" t="s">
        <v>385</v>
      </c>
      <c r="D269" s="180">
        <v>0</v>
      </c>
      <c r="E269" s="53">
        <v>10999</v>
      </c>
      <c r="F269" s="53">
        <v>10999</v>
      </c>
      <c r="G269" s="88">
        <v>10999</v>
      </c>
    </row>
    <row r="270" spans="1:7">
      <c r="A270" s="4" t="s">
        <v>8</v>
      </c>
      <c r="B270" s="89" t="s">
        <v>168</v>
      </c>
      <c r="C270" s="73" t="s">
        <v>62</v>
      </c>
      <c r="D270" s="180">
        <f t="shared" ref="D270:F270" si="34">D269</f>
        <v>0</v>
      </c>
      <c r="E270" s="53">
        <f t="shared" si="34"/>
        <v>10999</v>
      </c>
      <c r="F270" s="53">
        <f t="shared" si="34"/>
        <v>10999</v>
      </c>
      <c r="G270" s="53">
        <v>10999</v>
      </c>
    </row>
    <row r="271" spans="1:7">
      <c r="A271" s="4" t="s">
        <v>8</v>
      </c>
      <c r="B271" s="41">
        <v>83</v>
      </c>
      <c r="C271" s="71" t="s">
        <v>74</v>
      </c>
      <c r="D271" s="187">
        <f t="shared" ref="D271:F271" si="35">D246+D250+D254+D258+D262+D266+D270</f>
        <v>0</v>
      </c>
      <c r="E271" s="61">
        <f t="shared" si="35"/>
        <v>65000</v>
      </c>
      <c r="F271" s="61">
        <f t="shared" si="35"/>
        <v>65000</v>
      </c>
      <c r="G271" s="61">
        <v>75500</v>
      </c>
    </row>
    <row r="272" spans="1:7">
      <c r="A272" s="4"/>
      <c r="B272" s="41"/>
      <c r="C272" s="71"/>
      <c r="D272" s="82"/>
      <c r="E272" s="82"/>
      <c r="F272" s="82"/>
      <c r="G272" s="82"/>
    </row>
    <row r="273" spans="1:7">
      <c r="A273" s="4"/>
      <c r="B273" s="41">
        <v>84</v>
      </c>
      <c r="C273" s="71" t="s">
        <v>497</v>
      </c>
      <c r="D273" s="82"/>
      <c r="E273" s="82"/>
      <c r="F273" s="82"/>
      <c r="G273" s="82"/>
    </row>
    <row r="274" spans="1:7">
      <c r="A274" s="4"/>
      <c r="B274" s="89" t="s">
        <v>405</v>
      </c>
      <c r="C274" s="73" t="s">
        <v>331</v>
      </c>
      <c r="D274" s="50"/>
      <c r="E274" s="91"/>
      <c r="F274" s="50"/>
      <c r="G274" s="77"/>
    </row>
    <row r="275" spans="1:7">
      <c r="A275" s="4"/>
      <c r="B275" s="90" t="s">
        <v>498</v>
      </c>
      <c r="C275" s="73" t="s">
        <v>385</v>
      </c>
      <c r="D275" s="180">
        <v>0</v>
      </c>
      <c r="E275" s="53">
        <v>999</v>
      </c>
      <c r="F275" s="53">
        <v>999</v>
      </c>
      <c r="G275" s="88">
        <v>999</v>
      </c>
    </row>
    <row r="276" spans="1:7">
      <c r="A276" s="84" t="s">
        <v>8</v>
      </c>
      <c r="B276" s="104" t="s">
        <v>405</v>
      </c>
      <c r="C276" s="86" t="s">
        <v>331</v>
      </c>
      <c r="D276" s="180">
        <f t="shared" ref="D276:F276" si="36">D275</f>
        <v>0</v>
      </c>
      <c r="E276" s="53">
        <f t="shared" si="36"/>
        <v>999</v>
      </c>
      <c r="F276" s="53">
        <f t="shared" si="36"/>
        <v>999</v>
      </c>
      <c r="G276" s="53">
        <v>999</v>
      </c>
    </row>
    <row r="277" spans="1:7" ht="7.5" hidden="1" customHeight="1">
      <c r="A277" s="4"/>
      <c r="B277" s="90"/>
      <c r="C277" s="73"/>
      <c r="D277" s="50"/>
      <c r="E277" s="91"/>
      <c r="F277" s="50"/>
      <c r="G277" s="77"/>
    </row>
    <row r="278" spans="1:7" ht="14.1" customHeight="1">
      <c r="A278" s="4"/>
      <c r="B278" s="89" t="s">
        <v>406</v>
      </c>
      <c r="C278" s="73" t="s">
        <v>332</v>
      </c>
      <c r="D278" s="43"/>
      <c r="E278" s="44"/>
      <c r="F278" s="43"/>
      <c r="G278" s="87"/>
    </row>
    <row r="279" spans="1:7" ht="14.1" customHeight="1">
      <c r="A279" s="4"/>
      <c r="B279" s="90" t="s">
        <v>499</v>
      </c>
      <c r="C279" s="73" t="s">
        <v>385</v>
      </c>
      <c r="D279" s="180">
        <v>0</v>
      </c>
      <c r="E279" s="53">
        <v>700</v>
      </c>
      <c r="F279" s="53">
        <v>700</v>
      </c>
      <c r="G279" s="88">
        <v>700</v>
      </c>
    </row>
    <row r="280" spans="1:7" ht="14.1" customHeight="1">
      <c r="A280" s="4" t="s">
        <v>8</v>
      </c>
      <c r="B280" s="89" t="s">
        <v>406</v>
      </c>
      <c r="C280" s="73" t="s">
        <v>332</v>
      </c>
      <c r="D280" s="180">
        <f t="shared" ref="D280:F280" si="37">D279</f>
        <v>0</v>
      </c>
      <c r="E280" s="53">
        <f t="shared" si="37"/>
        <v>700</v>
      </c>
      <c r="F280" s="53">
        <f t="shared" si="37"/>
        <v>700</v>
      </c>
      <c r="G280" s="53">
        <v>700</v>
      </c>
    </row>
    <row r="281" spans="1:7">
      <c r="A281" s="4"/>
      <c r="B281" s="90"/>
      <c r="C281" s="73"/>
      <c r="D281" s="50"/>
      <c r="E281" s="91"/>
      <c r="F281" s="50"/>
      <c r="G281" s="77"/>
    </row>
    <row r="282" spans="1:7" ht="14.1" customHeight="1">
      <c r="A282" s="4"/>
      <c r="B282" s="89" t="s">
        <v>407</v>
      </c>
      <c r="C282" s="73" t="s">
        <v>333</v>
      </c>
      <c r="D282" s="50"/>
      <c r="E282" s="91"/>
      <c r="F282" s="50"/>
      <c r="G282" s="77"/>
    </row>
    <row r="283" spans="1:7" ht="14.1" customHeight="1">
      <c r="A283" s="4"/>
      <c r="B283" s="90" t="s">
        <v>500</v>
      </c>
      <c r="C283" s="73" t="s">
        <v>385</v>
      </c>
      <c r="D283" s="180">
        <v>0</v>
      </c>
      <c r="E283" s="53">
        <v>2000</v>
      </c>
      <c r="F283" s="53">
        <v>2000</v>
      </c>
      <c r="G283" s="88">
        <v>2000</v>
      </c>
    </row>
    <row r="284" spans="1:7" ht="14.1" customHeight="1">
      <c r="A284" s="4" t="s">
        <v>8</v>
      </c>
      <c r="B284" s="89" t="s">
        <v>407</v>
      </c>
      <c r="C284" s="73" t="s">
        <v>333</v>
      </c>
      <c r="D284" s="180">
        <f t="shared" ref="D284:F284" si="38">D283</f>
        <v>0</v>
      </c>
      <c r="E284" s="53">
        <f t="shared" si="38"/>
        <v>2000</v>
      </c>
      <c r="F284" s="53">
        <f t="shared" si="38"/>
        <v>2000</v>
      </c>
      <c r="G284" s="53">
        <v>2000</v>
      </c>
    </row>
    <row r="285" spans="1:7">
      <c r="A285" s="4"/>
      <c r="B285" s="90"/>
      <c r="C285" s="73"/>
      <c r="D285" s="50"/>
      <c r="E285" s="91"/>
      <c r="F285" s="50"/>
      <c r="G285" s="77"/>
    </row>
    <row r="286" spans="1:7" ht="14.1" customHeight="1">
      <c r="A286" s="4"/>
      <c r="B286" s="89" t="s">
        <v>408</v>
      </c>
      <c r="C286" s="73" t="s">
        <v>344</v>
      </c>
      <c r="D286" s="50"/>
      <c r="E286" s="91"/>
      <c r="F286" s="50"/>
      <c r="G286" s="77"/>
    </row>
    <row r="287" spans="1:7" ht="14.1" customHeight="1">
      <c r="A287" s="4"/>
      <c r="B287" s="90" t="s">
        <v>501</v>
      </c>
      <c r="C287" s="73" t="s">
        <v>385</v>
      </c>
      <c r="D287" s="180">
        <v>0</v>
      </c>
      <c r="E287" s="53">
        <v>1</v>
      </c>
      <c r="F287" s="53">
        <v>1</v>
      </c>
      <c r="G287" s="88">
        <v>1</v>
      </c>
    </row>
    <row r="288" spans="1:7" ht="14.1" customHeight="1">
      <c r="A288" s="4" t="s">
        <v>8</v>
      </c>
      <c r="B288" s="89" t="s">
        <v>408</v>
      </c>
      <c r="C288" s="73" t="s">
        <v>344</v>
      </c>
      <c r="D288" s="180">
        <f t="shared" ref="D288:F288" si="39">D287</f>
        <v>0</v>
      </c>
      <c r="E288" s="53">
        <f t="shared" si="39"/>
        <v>1</v>
      </c>
      <c r="F288" s="53">
        <f t="shared" si="39"/>
        <v>1</v>
      </c>
      <c r="G288" s="53">
        <v>1</v>
      </c>
    </row>
    <row r="289" spans="1:7">
      <c r="A289" s="4"/>
      <c r="B289" s="90"/>
      <c r="C289" s="73"/>
      <c r="D289" s="50"/>
      <c r="E289" s="91"/>
      <c r="F289" s="50"/>
      <c r="G289" s="77"/>
    </row>
    <row r="290" spans="1:7" ht="14.1" customHeight="1">
      <c r="A290" s="4"/>
      <c r="B290" s="89" t="s">
        <v>409</v>
      </c>
      <c r="C290" s="73" t="s">
        <v>345</v>
      </c>
      <c r="D290" s="50"/>
      <c r="E290" s="91"/>
      <c r="F290" s="50"/>
      <c r="G290" s="77"/>
    </row>
    <row r="291" spans="1:7" ht="14.1" customHeight="1">
      <c r="A291" s="4"/>
      <c r="B291" s="90" t="s">
        <v>502</v>
      </c>
      <c r="C291" s="73" t="s">
        <v>385</v>
      </c>
      <c r="D291" s="180">
        <v>0</v>
      </c>
      <c r="E291" s="53">
        <v>1</v>
      </c>
      <c r="F291" s="53">
        <v>1</v>
      </c>
      <c r="G291" s="88">
        <v>1</v>
      </c>
    </row>
    <row r="292" spans="1:7" ht="14.1" customHeight="1">
      <c r="A292" s="4" t="s">
        <v>8</v>
      </c>
      <c r="B292" s="89" t="s">
        <v>409</v>
      </c>
      <c r="C292" s="73" t="s">
        <v>345</v>
      </c>
      <c r="D292" s="180">
        <f t="shared" ref="D292:F292" si="40">D291</f>
        <v>0</v>
      </c>
      <c r="E292" s="53">
        <f t="shared" si="40"/>
        <v>1</v>
      </c>
      <c r="F292" s="53">
        <f t="shared" si="40"/>
        <v>1</v>
      </c>
      <c r="G292" s="53">
        <v>1</v>
      </c>
    </row>
    <row r="293" spans="1:7">
      <c r="A293" s="4"/>
      <c r="B293" s="90"/>
      <c r="C293" s="73"/>
      <c r="D293" s="50"/>
      <c r="E293" s="91"/>
      <c r="F293" s="50"/>
      <c r="G293" s="77"/>
    </row>
    <row r="294" spans="1:7" ht="14.1" customHeight="1">
      <c r="A294" s="4"/>
      <c r="B294" s="89" t="s">
        <v>410</v>
      </c>
      <c r="C294" s="73" t="s">
        <v>71</v>
      </c>
      <c r="D294" s="50"/>
      <c r="E294" s="91"/>
      <c r="F294" s="50"/>
      <c r="G294" s="77"/>
    </row>
    <row r="295" spans="1:7" ht="14.1" customHeight="1">
      <c r="A295" s="4"/>
      <c r="B295" s="90" t="s">
        <v>503</v>
      </c>
      <c r="C295" s="73" t="s">
        <v>385</v>
      </c>
      <c r="D295" s="180">
        <v>0</v>
      </c>
      <c r="E295" s="53">
        <v>4999</v>
      </c>
      <c r="F295" s="53">
        <v>4999</v>
      </c>
      <c r="G295" s="88">
        <v>4999</v>
      </c>
    </row>
    <row r="296" spans="1:7" ht="14.1" customHeight="1">
      <c r="A296" s="4" t="s">
        <v>8</v>
      </c>
      <c r="B296" s="89" t="s">
        <v>410</v>
      </c>
      <c r="C296" s="73" t="s">
        <v>71</v>
      </c>
      <c r="D296" s="180">
        <f t="shared" ref="D296:F296" si="41">D295</f>
        <v>0</v>
      </c>
      <c r="E296" s="53">
        <f t="shared" si="41"/>
        <v>4999</v>
      </c>
      <c r="F296" s="53">
        <f t="shared" si="41"/>
        <v>4999</v>
      </c>
      <c r="G296" s="53">
        <v>4999</v>
      </c>
    </row>
    <row r="297" spans="1:7" ht="11.25" customHeight="1">
      <c r="A297" s="4"/>
      <c r="B297" s="89"/>
      <c r="C297" s="73"/>
      <c r="D297" s="57"/>
      <c r="E297" s="57"/>
      <c r="F297" s="57"/>
      <c r="G297" s="57"/>
    </row>
    <row r="298" spans="1:7" ht="14.1" customHeight="1">
      <c r="A298" s="4"/>
      <c r="B298" s="89" t="s">
        <v>168</v>
      </c>
      <c r="C298" s="73" t="s">
        <v>62</v>
      </c>
      <c r="D298" s="57"/>
      <c r="E298" s="57"/>
      <c r="F298" s="57"/>
      <c r="G298" s="57"/>
    </row>
    <row r="299" spans="1:7" ht="14.1" customHeight="1">
      <c r="A299" s="4"/>
      <c r="B299" s="89" t="s">
        <v>504</v>
      </c>
      <c r="C299" s="73" t="s">
        <v>385</v>
      </c>
      <c r="D299" s="180">
        <v>0</v>
      </c>
      <c r="E299" s="53">
        <v>1500</v>
      </c>
      <c r="F299" s="53">
        <v>1500</v>
      </c>
      <c r="G299" s="88">
        <v>1500</v>
      </c>
    </row>
    <row r="300" spans="1:7" ht="14.1" customHeight="1">
      <c r="A300" s="4" t="s">
        <v>8</v>
      </c>
      <c r="B300" s="89" t="s">
        <v>168</v>
      </c>
      <c r="C300" s="73" t="s">
        <v>62</v>
      </c>
      <c r="D300" s="180">
        <f t="shared" ref="D300:F300" si="42">D299</f>
        <v>0</v>
      </c>
      <c r="E300" s="53">
        <f t="shared" si="42"/>
        <v>1500</v>
      </c>
      <c r="F300" s="53">
        <f t="shared" si="42"/>
        <v>1500</v>
      </c>
      <c r="G300" s="53">
        <v>1500</v>
      </c>
    </row>
    <row r="301" spans="1:7" ht="14.1" customHeight="1">
      <c r="A301" s="4" t="s">
        <v>8</v>
      </c>
      <c r="B301" s="41">
        <v>84</v>
      </c>
      <c r="C301" s="71" t="s">
        <v>497</v>
      </c>
      <c r="D301" s="184">
        <f t="shared" ref="D301:F301" si="43">D276+D280+D284+D288+D292+D296+D300</f>
        <v>0</v>
      </c>
      <c r="E301" s="59">
        <f t="shared" si="43"/>
        <v>10200</v>
      </c>
      <c r="F301" s="59">
        <f t="shared" si="43"/>
        <v>10200</v>
      </c>
      <c r="G301" s="59">
        <v>10200</v>
      </c>
    </row>
    <row r="302" spans="1:7">
      <c r="A302" s="4"/>
      <c r="B302" s="41"/>
      <c r="C302" s="71"/>
      <c r="D302" s="82"/>
      <c r="E302" s="82"/>
      <c r="F302" s="82"/>
      <c r="G302" s="82"/>
    </row>
    <row r="303" spans="1:7" ht="14.1" customHeight="1">
      <c r="A303" s="4"/>
      <c r="B303" s="41">
        <v>85</v>
      </c>
      <c r="C303" s="71" t="s">
        <v>552</v>
      </c>
      <c r="D303" s="82"/>
      <c r="E303" s="82"/>
      <c r="F303" s="82"/>
      <c r="G303" s="82"/>
    </row>
    <row r="304" spans="1:7" ht="14.1" customHeight="1">
      <c r="A304" s="4"/>
      <c r="B304" s="41" t="s">
        <v>553</v>
      </c>
      <c r="C304" s="71" t="s">
        <v>396</v>
      </c>
      <c r="D304" s="185">
        <v>0</v>
      </c>
      <c r="E304" s="82">
        <v>100000</v>
      </c>
      <c r="F304" s="82">
        <f>100000+50000</f>
        <v>150000</v>
      </c>
      <c r="G304" s="59">
        <v>160000</v>
      </c>
    </row>
    <row r="305" spans="1:7" ht="14.1" customHeight="1">
      <c r="A305" s="4" t="s">
        <v>8</v>
      </c>
      <c r="B305" s="41">
        <v>85</v>
      </c>
      <c r="C305" s="71" t="s">
        <v>552</v>
      </c>
      <c r="D305" s="187">
        <f t="shared" ref="D305:F305" si="44">D304</f>
        <v>0</v>
      </c>
      <c r="E305" s="61">
        <f t="shared" si="44"/>
        <v>100000</v>
      </c>
      <c r="F305" s="61">
        <f t="shared" si="44"/>
        <v>150000</v>
      </c>
      <c r="G305" s="61">
        <v>160000</v>
      </c>
    </row>
    <row r="306" spans="1:7">
      <c r="A306" s="4"/>
      <c r="B306" s="41"/>
      <c r="C306" s="71"/>
      <c r="D306" s="82"/>
      <c r="E306" s="82"/>
      <c r="F306" s="82"/>
      <c r="G306" s="82"/>
    </row>
    <row r="307" spans="1:7" ht="14.1" customHeight="1">
      <c r="A307" s="4"/>
      <c r="B307" s="41">
        <v>86</v>
      </c>
      <c r="C307" s="71" t="s">
        <v>554</v>
      </c>
      <c r="D307" s="82"/>
      <c r="E307" s="82"/>
      <c r="F307" s="82"/>
      <c r="G307" s="82"/>
    </row>
    <row r="308" spans="1:7" ht="14.1" customHeight="1">
      <c r="A308" s="4"/>
      <c r="B308" s="41" t="s">
        <v>555</v>
      </c>
      <c r="C308" s="71" t="s">
        <v>396</v>
      </c>
      <c r="D308" s="185">
        <v>0</v>
      </c>
      <c r="E308" s="82">
        <v>50000</v>
      </c>
      <c r="F308" s="82">
        <v>50000</v>
      </c>
      <c r="G308" s="59">
        <v>50000</v>
      </c>
    </row>
    <row r="309" spans="1:7" ht="14.1" customHeight="1">
      <c r="A309" s="4" t="s">
        <v>8</v>
      </c>
      <c r="B309" s="41">
        <v>86</v>
      </c>
      <c r="C309" s="71" t="s">
        <v>554</v>
      </c>
      <c r="D309" s="187">
        <f t="shared" ref="D309:F309" si="45">D308</f>
        <v>0</v>
      </c>
      <c r="E309" s="61">
        <f t="shared" si="45"/>
        <v>50000</v>
      </c>
      <c r="F309" s="61">
        <f t="shared" si="45"/>
        <v>50000</v>
      </c>
      <c r="G309" s="61">
        <v>50000</v>
      </c>
    </row>
    <row r="310" spans="1:7">
      <c r="A310" s="4"/>
      <c r="B310" s="41"/>
      <c r="C310" s="71"/>
      <c r="D310" s="82"/>
      <c r="E310" s="82"/>
      <c r="F310" s="82"/>
      <c r="G310" s="82"/>
    </row>
    <row r="311" spans="1:7" ht="14.1" customHeight="1">
      <c r="A311" s="4"/>
      <c r="B311" s="41">
        <v>87</v>
      </c>
      <c r="C311" s="71" t="s">
        <v>564</v>
      </c>
      <c r="D311" s="82"/>
      <c r="E311" s="82"/>
      <c r="F311" s="82"/>
      <c r="G311" s="82"/>
    </row>
    <row r="312" spans="1:7" ht="14.1" customHeight="1">
      <c r="A312" s="4"/>
      <c r="B312" s="41" t="s">
        <v>565</v>
      </c>
      <c r="C312" s="71" t="s">
        <v>396</v>
      </c>
      <c r="D312" s="185">
        <v>0</v>
      </c>
      <c r="E312" s="82">
        <v>2500</v>
      </c>
      <c r="F312" s="82">
        <v>2500</v>
      </c>
      <c r="G312" s="59">
        <v>2500</v>
      </c>
    </row>
    <row r="313" spans="1:7" ht="14.1" customHeight="1">
      <c r="A313" s="4" t="s">
        <v>8</v>
      </c>
      <c r="B313" s="41">
        <v>87</v>
      </c>
      <c r="C313" s="71" t="s">
        <v>564</v>
      </c>
      <c r="D313" s="187">
        <f t="shared" ref="D313:F313" si="46">D312</f>
        <v>0</v>
      </c>
      <c r="E313" s="61">
        <f t="shared" si="46"/>
        <v>2500</v>
      </c>
      <c r="F313" s="61">
        <f t="shared" si="46"/>
        <v>2500</v>
      </c>
      <c r="G313" s="61">
        <v>2500</v>
      </c>
    </row>
    <row r="314" spans="1:7">
      <c r="A314" s="4"/>
      <c r="B314" s="41"/>
      <c r="C314" s="71"/>
      <c r="D314" s="82"/>
      <c r="E314" s="82"/>
      <c r="F314" s="82"/>
      <c r="G314" s="82"/>
    </row>
    <row r="315" spans="1:7" ht="14.1" customHeight="1">
      <c r="A315" s="4"/>
      <c r="B315" s="41">
        <v>88</v>
      </c>
      <c r="C315" s="71" t="s">
        <v>569</v>
      </c>
      <c r="D315" s="82"/>
      <c r="E315" s="82"/>
      <c r="F315" s="82"/>
      <c r="G315" s="82"/>
    </row>
    <row r="316" spans="1:7" ht="14.1" customHeight="1">
      <c r="A316" s="4"/>
      <c r="B316" s="41" t="s">
        <v>570</v>
      </c>
      <c r="C316" s="71" t="s">
        <v>382</v>
      </c>
      <c r="D316" s="185">
        <v>0</v>
      </c>
      <c r="E316" s="82">
        <v>3000</v>
      </c>
      <c r="F316" s="82">
        <v>3000</v>
      </c>
      <c r="G316" s="59">
        <v>3500</v>
      </c>
    </row>
    <row r="317" spans="1:7" ht="14.1" customHeight="1">
      <c r="A317" s="4" t="s">
        <v>8</v>
      </c>
      <c r="B317" s="41">
        <v>88</v>
      </c>
      <c r="C317" s="71" t="s">
        <v>569</v>
      </c>
      <c r="D317" s="187">
        <f t="shared" ref="D317:F317" si="47">D316</f>
        <v>0</v>
      </c>
      <c r="E317" s="61">
        <f t="shared" si="47"/>
        <v>3000</v>
      </c>
      <c r="F317" s="61">
        <f t="shared" si="47"/>
        <v>3000</v>
      </c>
      <c r="G317" s="61">
        <v>3500</v>
      </c>
    </row>
    <row r="318" spans="1:7">
      <c r="A318" s="4"/>
      <c r="B318" s="41"/>
      <c r="C318" s="71"/>
      <c r="D318" s="82"/>
      <c r="E318" s="82"/>
      <c r="F318" s="82"/>
      <c r="G318" s="82"/>
    </row>
    <row r="319" spans="1:7" ht="14.1" customHeight="1">
      <c r="A319" s="4"/>
      <c r="B319" s="41">
        <v>89</v>
      </c>
      <c r="C319" s="71" t="s">
        <v>597</v>
      </c>
      <c r="D319" s="82"/>
      <c r="E319" s="82"/>
      <c r="F319" s="82"/>
      <c r="G319" s="82"/>
    </row>
    <row r="320" spans="1:7" ht="14.1" customHeight="1">
      <c r="A320" s="4"/>
      <c r="B320" s="41" t="s">
        <v>599</v>
      </c>
      <c r="C320" s="71" t="s">
        <v>598</v>
      </c>
      <c r="D320" s="185">
        <v>0</v>
      </c>
      <c r="E320" s="82">
        <v>1000</v>
      </c>
      <c r="F320" s="82">
        <v>1000</v>
      </c>
      <c r="G320" s="184">
        <v>0</v>
      </c>
    </row>
    <row r="321" spans="1:7" ht="14.1" customHeight="1">
      <c r="A321" s="4" t="s">
        <v>8</v>
      </c>
      <c r="B321" s="41">
        <v>89</v>
      </c>
      <c r="C321" s="71" t="s">
        <v>597</v>
      </c>
      <c r="D321" s="187">
        <f t="shared" ref="D321:F321" si="48">D320</f>
        <v>0</v>
      </c>
      <c r="E321" s="61">
        <f t="shared" si="48"/>
        <v>1000</v>
      </c>
      <c r="F321" s="61">
        <f t="shared" si="48"/>
        <v>1000</v>
      </c>
      <c r="G321" s="187">
        <v>0</v>
      </c>
    </row>
    <row r="322" spans="1:7">
      <c r="A322" s="4"/>
      <c r="B322" s="41"/>
      <c r="C322" s="71"/>
      <c r="D322" s="82"/>
      <c r="E322" s="82"/>
      <c r="F322" s="82"/>
      <c r="G322" s="82"/>
    </row>
    <row r="323" spans="1:7" ht="14.1" customHeight="1">
      <c r="A323" s="142"/>
      <c r="B323" s="41">
        <v>90</v>
      </c>
      <c r="C323" s="71" t="s">
        <v>626</v>
      </c>
      <c r="D323" s="82"/>
      <c r="E323" s="82"/>
      <c r="F323" s="82"/>
      <c r="G323" s="82"/>
    </row>
    <row r="324" spans="1:7" ht="14.1" customHeight="1">
      <c r="A324" s="142"/>
      <c r="B324" s="41" t="s">
        <v>627</v>
      </c>
      <c r="C324" s="71" t="s">
        <v>385</v>
      </c>
      <c r="D324" s="185">
        <v>0</v>
      </c>
      <c r="E324" s="185">
        <v>0</v>
      </c>
      <c r="F324" s="82">
        <v>5000</v>
      </c>
      <c r="G324" s="82">
        <v>6308</v>
      </c>
    </row>
    <row r="325" spans="1:7" ht="14.1" customHeight="1">
      <c r="A325" s="68" t="s">
        <v>8</v>
      </c>
      <c r="B325" s="41">
        <v>90</v>
      </c>
      <c r="C325" s="71" t="s">
        <v>626</v>
      </c>
      <c r="D325" s="187">
        <f t="shared" ref="D325:F325" si="49">D324</f>
        <v>0</v>
      </c>
      <c r="E325" s="187">
        <f t="shared" si="49"/>
        <v>0</v>
      </c>
      <c r="F325" s="61">
        <f t="shared" si="49"/>
        <v>5000</v>
      </c>
      <c r="G325" s="61">
        <v>6308</v>
      </c>
    </row>
    <row r="326" spans="1:7" ht="14.1" customHeight="1">
      <c r="A326" s="209" t="s">
        <v>8</v>
      </c>
      <c r="B326" s="171">
        <v>1.1100000000000001</v>
      </c>
      <c r="C326" s="98" t="s">
        <v>25</v>
      </c>
      <c r="D326" s="88">
        <f t="shared" ref="D326:F326" si="50">D229+D143+D128+D233+D237+D241+D271+D301+D305+D309+D313+D317+D321+D325</f>
        <v>2770024</v>
      </c>
      <c r="E326" s="88">
        <f t="shared" si="50"/>
        <v>2776705</v>
      </c>
      <c r="F326" s="88">
        <f t="shared" si="50"/>
        <v>2725839</v>
      </c>
      <c r="G326" s="88">
        <v>3065991</v>
      </c>
    </row>
    <row r="327" spans="1:7" ht="5.25" hidden="1" customHeight="1">
      <c r="A327" s="4"/>
      <c r="B327" s="79"/>
      <c r="C327" s="42"/>
      <c r="D327" s="77"/>
      <c r="E327" s="77"/>
      <c r="F327" s="77"/>
      <c r="G327" s="77"/>
    </row>
    <row r="328" spans="1:7" ht="14.45" customHeight="1">
      <c r="A328" s="4"/>
      <c r="B328" s="79">
        <v>1.8</v>
      </c>
      <c r="C328" s="42" t="s">
        <v>68</v>
      </c>
      <c r="D328" s="50"/>
      <c r="E328" s="50"/>
      <c r="F328" s="50"/>
      <c r="G328" s="50"/>
    </row>
    <row r="329" spans="1:7" ht="14.45" customHeight="1">
      <c r="A329" s="4"/>
      <c r="B329" s="89" t="s">
        <v>175</v>
      </c>
      <c r="C329" s="73" t="s">
        <v>73</v>
      </c>
      <c r="D329" s="77"/>
      <c r="E329" s="77"/>
      <c r="F329" s="77"/>
      <c r="G329" s="77"/>
    </row>
    <row r="330" spans="1:7" ht="14.45" customHeight="1">
      <c r="A330" s="4"/>
      <c r="B330" s="89" t="s">
        <v>351</v>
      </c>
      <c r="C330" s="73" t="s">
        <v>352</v>
      </c>
      <c r="D330" s="82">
        <v>450</v>
      </c>
      <c r="E330" s="185">
        <v>0</v>
      </c>
      <c r="F330" s="185">
        <v>0</v>
      </c>
      <c r="G330" s="185">
        <v>0</v>
      </c>
    </row>
    <row r="331" spans="1:7" ht="14.45" customHeight="1">
      <c r="A331" s="4"/>
      <c r="B331" s="89" t="s">
        <v>544</v>
      </c>
      <c r="C331" s="73" t="s">
        <v>545</v>
      </c>
      <c r="D331" s="82">
        <v>100000</v>
      </c>
      <c r="E331" s="185">
        <v>0</v>
      </c>
      <c r="F331" s="185">
        <v>0</v>
      </c>
      <c r="G331" s="185">
        <v>0</v>
      </c>
    </row>
    <row r="332" spans="1:7" ht="14.45" customHeight="1">
      <c r="A332" s="4"/>
      <c r="B332" s="95" t="s">
        <v>353</v>
      </c>
      <c r="C332" s="73" t="s">
        <v>354</v>
      </c>
      <c r="D332" s="82">
        <v>1665</v>
      </c>
      <c r="E332" s="185">
        <v>0</v>
      </c>
      <c r="F332" s="185">
        <v>0</v>
      </c>
      <c r="G332" s="185">
        <v>0</v>
      </c>
    </row>
    <row r="333" spans="1:7" ht="14.45" customHeight="1">
      <c r="A333" s="4"/>
      <c r="B333" s="95" t="s">
        <v>192</v>
      </c>
      <c r="C333" s="73" t="s">
        <v>193</v>
      </c>
      <c r="D333" s="82">
        <v>55577</v>
      </c>
      <c r="E333" s="185">
        <v>0</v>
      </c>
      <c r="F333" s="183">
        <v>0</v>
      </c>
      <c r="G333" s="185">
        <v>0</v>
      </c>
    </row>
    <row r="334" spans="1:7" ht="14.45" customHeight="1">
      <c r="A334" s="4"/>
      <c r="B334" s="95" t="s">
        <v>190</v>
      </c>
      <c r="C334" s="73" t="s">
        <v>191</v>
      </c>
      <c r="D334" s="82">
        <f>64896-1</f>
        <v>64895</v>
      </c>
      <c r="E334" s="183">
        <v>0</v>
      </c>
      <c r="F334" s="183">
        <v>0</v>
      </c>
      <c r="G334" s="185">
        <v>0</v>
      </c>
    </row>
    <row r="335" spans="1:7" ht="27" customHeight="1">
      <c r="A335" s="4"/>
      <c r="B335" s="95" t="s">
        <v>245</v>
      </c>
      <c r="C335" s="5" t="s">
        <v>244</v>
      </c>
      <c r="D335" s="82">
        <v>600909</v>
      </c>
      <c r="E335" s="185">
        <v>0</v>
      </c>
      <c r="F335" s="185">
        <v>0</v>
      </c>
      <c r="G335" s="185">
        <v>0</v>
      </c>
    </row>
    <row r="336" spans="1:7">
      <c r="A336" s="4"/>
      <c r="B336" s="95" t="s">
        <v>267</v>
      </c>
      <c r="C336" s="5" t="s">
        <v>268</v>
      </c>
      <c r="D336" s="82">
        <v>3498</v>
      </c>
      <c r="E336" s="185">
        <v>0</v>
      </c>
      <c r="F336" s="185">
        <v>0</v>
      </c>
      <c r="G336" s="185">
        <v>0</v>
      </c>
    </row>
    <row r="337" spans="1:7">
      <c r="A337" s="4"/>
      <c r="B337" s="94" t="s">
        <v>273</v>
      </c>
      <c r="C337" s="5" t="s">
        <v>274</v>
      </c>
      <c r="D337" s="82">
        <v>14500</v>
      </c>
      <c r="E337" s="185">
        <v>0</v>
      </c>
      <c r="F337" s="185">
        <v>0</v>
      </c>
      <c r="G337" s="185">
        <v>0</v>
      </c>
    </row>
    <row r="338" spans="1:7" ht="15.6" customHeight="1">
      <c r="A338" s="4"/>
      <c r="B338" s="94" t="s">
        <v>275</v>
      </c>
      <c r="C338" s="5" t="s">
        <v>276</v>
      </c>
      <c r="D338" s="82">
        <v>500</v>
      </c>
      <c r="E338" s="185">
        <v>0</v>
      </c>
      <c r="F338" s="185">
        <v>0</v>
      </c>
      <c r="G338" s="185">
        <v>0</v>
      </c>
    </row>
    <row r="339" spans="1:7" ht="15" customHeight="1">
      <c r="A339" s="4"/>
      <c r="B339" s="94" t="s">
        <v>277</v>
      </c>
      <c r="C339" s="138" t="s">
        <v>278</v>
      </c>
      <c r="D339" s="59">
        <v>5051</v>
      </c>
      <c r="E339" s="184">
        <v>0</v>
      </c>
      <c r="F339" s="184">
        <v>0</v>
      </c>
      <c r="G339" s="184">
        <v>0</v>
      </c>
    </row>
    <row r="340" spans="1:7" ht="16.149999999999999" customHeight="1">
      <c r="A340" s="4" t="s">
        <v>8</v>
      </c>
      <c r="B340" s="89" t="s">
        <v>175</v>
      </c>
      <c r="C340" s="73" t="s">
        <v>73</v>
      </c>
      <c r="D340" s="88">
        <f t="shared" ref="D340:F340" si="51">SUM(D330:D339)</f>
        <v>847045</v>
      </c>
      <c r="E340" s="184">
        <f t="shared" si="51"/>
        <v>0</v>
      </c>
      <c r="F340" s="184">
        <f t="shared" si="51"/>
        <v>0</v>
      </c>
      <c r="G340" s="184">
        <v>0</v>
      </c>
    </row>
    <row r="341" spans="1:7" ht="12" customHeight="1">
      <c r="A341" s="4"/>
      <c r="B341" s="89"/>
      <c r="C341" s="73"/>
      <c r="D341" s="77"/>
      <c r="E341" s="77"/>
      <c r="F341" s="77"/>
      <c r="G341" s="77"/>
    </row>
    <row r="342" spans="1:7" ht="14.1" customHeight="1">
      <c r="A342" s="4"/>
      <c r="B342" s="89" t="s">
        <v>180</v>
      </c>
      <c r="C342" s="73" t="s">
        <v>330</v>
      </c>
      <c r="D342" s="77"/>
      <c r="E342" s="77"/>
      <c r="F342" s="77"/>
      <c r="G342" s="77"/>
    </row>
    <row r="343" spans="1:7" ht="14.1" customHeight="1">
      <c r="A343" s="4"/>
      <c r="B343" s="90" t="s">
        <v>75</v>
      </c>
      <c r="C343" s="73" t="s">
        <v>74</v>
      </c>
      <c r="D343" s="53">
        <v>9000</v>
      </c>
      <c r="E343" s="180">
        <v>0</v>
      </c>
      <c r="F343" s="180">
        <v>0</v>
      </c>
      <c r="G343" s="184">
        <v>0</v>
      </c>
    </row>
    <row r="344" spans="1:7" ht="14.1" customHeight="1">
      <c r="A344" s="4" t="s">
        <v>8</v>
      </c>
      <c r="B344" s="89" t="s">
        <v>180</v>
      </c>
      <c r="C344" s="73" t="s">
        <v>330</v>
      </c>
      <c r="D344" s="53">
        <f t="shared" ref="D344:F344" si="52">D343</f>
        <v>9000</v>
      </c>
      <c r="E344" s="180">
        <f t="shared" si="52"/>
        <v>0</v>
      </c>
      <c r="F344" s="180">
        <f t="shared" si="52"/>
        <v>0</v>
      </c>
      <c r="G344" s="180">
        <v>0</v>
      </c>
    </row>
    <row r="345" spans="1:7" ht="12" customHeight="1">
      <c r="A345" s="4"/>
      <c r="B345" s="90"/>
      <c r="C345" s="73"/>
      <c r="D345" s="50"/>
      <c r="E345" s="91"/>
      <c r="F345" s="50"/>
      <c r="G345" s="77"/>
    </row>
    <row r="346" spans="1:7" ht="14.1" customHeight="1">
      <c r="A346" s="4"/>
      <c r="B346" s="89" t="s">
        <v>184</v>
      </c>
      <c r="C346" s="73" t="s">
        <v>331</v>
      </c>
      <c r="D346" s="50"/>
      <c r="E346" s="91"/>
      <c r="F346" s="50"/>
      <c r="G346" s="77"/>
    </row>
    <row r="347" spans="1:7" ht="14.1" customHeight="1">
      <c r="A347" s="4"/>
      <c r="B347" s="90" t="s">
        <v>76</v>
      </c>
      <c r="C347" s="73" t="s">
        <v>74</v>
      </c>
      <c r="D347" s="53">
        <v>7970</v>
      </c>
      <c r="E347" s="180">
        <v>0</v>
      </c>
      <c r="F347" s="180">
        <v>0</v>
      </c>
      <c r="G347" s="184">
        <v>0</v>
      </c>
    </row>
    <row r="348" spans="1:7" ht="14.1" customHeight="1">
      <c r="A348" s="4" t="s">
        <v>8</v>
      </c>
      <c r="B348" s="89" t="s">
        <v>184</v>
      </c>
      <c r="C348" s="73" t="s">
        <v>331</v>
      </c>
      <c r="D348" s="53">
        <f t="shared" ref="D348:F348" si="53">D347</f>
        <v>7970</v>
      </c>
      <c r="E348" s="180">
        <f t="shared" si="53"/>
        <v>0</v>
      </c>
      <c r="F348" s="180">
        <f t="shared" si="53"/>
        <v>0</v>
      </c>
      <c r="G348" s="180">
        <v>0</v>
      </c>
    </row>
    <row r="349" spans="1:7" ht="12" customHeight="1">
      <c r="A349" s="4"/>
      <c r="B349" s="90"/>
      <c r="C349" s="73"/>
      <c r="D349" s="50"/>
      <c r="E349" s="91"/>
      <c r="F349" s="50"/>
      <c r="G349" s="77"/>
    </row>
    <row r="350" spans="1:7" ht="14.1" customHeight="1">
      <c r="A350" s="4"/>
      <c r="B350" s="89" t="s">
        <v>182</v>
      </c>
      <c r="C350" s="73" t="s">
        <v>332</v>
      </c>
      <c r="D350" s="43"/>
      <c r="E350" s="44"/>
      <c r="F350" s="43"/>
      <c r="G350" s="87"/>
    </row>
    <row r="351" spans="1:7" ht="14.1" customHeight="1">
      <c r="A351" s="4"/>
      <c r="B351" s="90" t="s">
        <v>77</v>
      </c>
      <c r="C351" s="73" t="s">
        <v>74</v>
      </c>
      <c r="D351" s="53">
        <v>4000</v>
      </c>
      <c r="E351" s="180">
        <v>0</v>
      </c>
      <c r="F351" s="180">
        <v>0</v>
      </c>
      <c r="G351" s="184">
        <v>0</v>
      </c>
    </row>
    <row r="352" spans="1:7" ht="14.1" customHeight="1">
      <c r="A352" s="4" t="s">
        <v>8</v>
      </c>
      <c r="B352" s="89" t="s">
        <v>182</v>
      </c>
      <c r="C352" s="73" t="s">
        <v>332</v>
      </c>
      <c r="D352" s="53">
        <f t="shared" ref="D352:F352" si="54">D351</f>
        <v>4000</v>
      </c>
      <c r="E352" s="180">
        <f t="shared" si="54"/>
        <v>0</v>
      </c>
      <c r="F352" s="180">
        <f t="shared" si="54"/>
        <v>0</v>
      </c>
      <c r="G352" s="180">
        <v>0</v>
      </c>
    </row>
    <row r="353" spans="1:7" ht="9.9499999999999993" customHeight="1">
      <c r="A353" s="4"/>
      <c r="B353" s="90"/>
      <c r="C353" s="73"/>
      <c r="D353" s="50"/>
      <c r="E353" s="91"/>
      <c r="F353" s="50"/>
      <c r="G353" s="77"/>
    </row>
    <row r="354" spans="1:7" ht="15" customHeight="1">
      <c r="A354" s="4"/>
      <c r="B354" s="89" t="s">
        <v>183</v>
      </c>
      <c r="C354" s="73" t="s">
        <v>333</v>
      </c>
      <c r="D354" s="50"/>
      <c r="E354" s="91"/>
      <c r="F354" s="50"/>
      <c r="G354" s="77"/>
    </row>
    <row r="355" spans="1:7" ht="15" customHeight="1">
      <c r="A355" s="4"/>
      <c r="B355" s="90" t="s">
        <v>78</v>
      </c>
      <c r="C355" s="71" t="s">
        <v>74</v>
      </c>
      <c r="D355" s="53">
        <v>18221</v>
      </c>
      <c r="E355" s="180">
        <v>0</v>
      </c>
      <c r="F355" s="180">
        <v>0</v>
      </c>
      <c r="G355" s="184">
        <v>0</v>
      </c>
    </row>
    <row r="356" spans="1:7" ht="15" customHeight="1">
      <c r="A356" s="4" t="s">
        <v>8</v>
      </c>
      <c r="B356" s="89" t="s">
        <v>183</v>
      </c>
      <c r="C356" s="73" t="s">
        <v>333</v>
      </c>
      <c r="D356" s="53">
        <f t="shared" ref="D356:F356" si="55">D355</f>
        <v>18221</v>
      </c>
      <c r="E356" s="180">
        <f t="shared" si="55"/>
        <v>0</v>
      </c>
      <c r="F356" s="180">
        <f t="shared" si="55"/>
        <v>0</v>
      </c>
      <c r="G356" s="180">
        <v>0</v>
      </c>
    </row>
    <row r="357" spans="1:7" ht="9.9499999999999993" customHeight="1">
      <c r="A357" s="4"/>
      <c r="B357" s="90"/>
      <c r="C357" s="73"/>
      <c r="D357" s="50"/>
      <c r="E357" s="91"/>
      <c r="F357" s="50"/>
      <c r="G357" s="77"/>
    </row>
    <row r="358" spans="1:7" ht="15" customHeight="1">
      <c r="A358" s="4"/>
      <c r="B358" s="89" t="s">
        <v>181</v>
      </c>
      <c r="C358" s="73" t="s">
        <v>71</v>
      </c>
      <c r="D358" s="50"/>
      <c r="E358" s="91"/>
      <c r="F358" s="50"/>
      <c r="G358" s="77"/>
    </row>
    <row r="359" spans="1:7" ht="15" customHeight="1">
      <c r="A359" s="4"/>
      <c r="B359" s="90" t="s">
        <v>79</v>
      </c>
      <c r="C359" s="71" t="s">
        <v>74</v>
      </c>
      <c r="D359" s="53">
        <v>25000</v>
      </c>
      <c r="E359" s="180">
        <v>0</v>
      </c>
      <c r="F359" s="180">
        <v>0</v>
      </c>
      <c r="G359" s="184">
        <v>0</v>
      </c>
    </row>
    <row r="360" spans="1:7" ht="15" customHeight="1">
      <c r="A360" s="4" t="s">
        <v>8</v>
      </c>
      <c r="B360" s="89" t="s">
        <v>181</v>
      </c>
      <c r="C360" s="73" t="s">
        <v>71</v>
      </c>
      <c r="D360" s="53">
        <f t="shared" ref="D360:F360" si="56">D359</f>
        <v>25000</v>
      </c>
      <c r="E360" s="180">
        <f t="shared" si="56"/>
        <v>0</v>
      </c>
      <c r="F360" s="180">
        <f t="shared" si="56"/>
        <v>0</v>
      </c>
      <c r="G360" s="180">
        <v>0</v>
      </c>
    </row>
    <row r="361" spans="1:7" ht="9.9499999999999993" customHeight="1">
      <c r="A361" s="4"/>
      <c r="B361" s="79"/>
      <c r="C361" s="42"/>
      <c r="D361" s="50"/>
      <c r="E361" s="50"/>
      <c r="F361" s="50"/>
      <c r="G361" s="50"/>
    </row>
    <row r="362" spans="1:7" ht="15" customHeight="1">
      <c r="A362" s="4"/>
      <c r="B362" s="41">
        <v>64</v>
      </c>
      <c r="C362" s="73" t="s">
        <v>69</v>
      </c>
      <c r="D362" s="77"/>
      <c r="E362" s="77"/>
      <c r="F362" s="77"/>
      <c r="G362" s="77"/>
    </row>
    <row r="363" spans="1:7" ht="15" customHeight="1">
      <c r="A363" s="4"/>
      <c r="B363" s="41">
        <v>44</v>
      </c>
      <c r="C363" s="73" t="s">
        <v>73</v>
      </c>
      <c r="D363" s="77"/>
      <c r="E363" s="77"/>
      <c r="F363" s="77"/>
      <c r="G363" s="77"/>
    </row>
    <row r="364" spans="1:7" ht="15" customHeight="1">
      <c r="A364" s="4"/>
      <c r="B364" s="95" t="s">
        <v>70</v>
      </c>
      <c r="C364" s="71" t="s">
        <v>16</v>
      </c>
      <c r="D364" s="96">
        <v>1094</v>
      </c>
      <c r="E364" s="57">
        <v>1163</v>
      </c>
      <c r="F364" s="58">
        <f>1163-2</f>
        <v>1161</v>
      </c>
      <c r="G364" s="57">
        <v>669</v>
      </c>
    </row>
    <row r="365" spans="1:7" s="172" customFormat="1" ht="14.65" customHeight="1">
      <c r="A365" s="155"/>
      <c r="B365" s="166" t="s">
        <v>411</v>
      </c>
      <c r="C365" s="155" t="s">
        <v>372</v>
      </c>
      <c r="D365" s="185">
        <v>0</v>
      </c>
      <c r="E365" s="82">
        <v>1</v>
      </c>
      <c r="F365" s="82">
        <v>1</v>
      </c>
      <c r="G365" s="82">
        <v>33</v>
      </c>
    </row>
    <row r="366" spans="1:7" s="172" customFormat="1" ht="14.65" customHeight="1">
      <c r="A366" s="155"/>
      <c r="B366" s="166" t="s">
        <v>412</v>
      </c>
      <c r="C366" s="155" t="s">
        <v>373</v>
      </c>
      <c r="D366" s="184">
        <v>0</v>
      </c>
      <c r="E366" s="59">
        <v>1</v>
      </c>
      <c r="F366" s="59">
        <v>1</v>
      </c>
      <c r="G366" s="59">
        <v>562</v>
      </c>
    </row>
    <row r="367" spans="1:7" ht="15" customHeight="1">
      <c r="A367" s="4" t="s">
        <v>8</v>
      </c>
      <c r="B367" s="41">
        <v>44</v>
      </c>
      <c r="C367" s="73" t="s">
        <v>73</v>
      </c>
      <c r="D367" s="59">
        <f t="shared" ref="D367:F367" si="57">SUM(D364:D366)</f>
        <v>1094</v>
      </c>
      <c r="E367" s="59">
        <f t="shared" si="57"/>
        <v>1165</v>
      </c>
      <c r="F367" s="59">
        <f t="shared" si="57"/>
        <v>1163</v>
      </c>
      <c r="G367" s="59">
        <v>1264</v>
      </c>
    </row>
    <row r="368" spans="1:7" ht="9.9499999999999993" customHeight="1">
      <c r="A368" s="4"/>
      <c r="B368" s="95"/>
      <c r="C368" s="73"/>
      <c r="D368" s="77"/>
      <c r="E368" s="50"/>
      <c r="F368" s="50"/>
      <c r="G368" s="50"/>
    </row>
    <row r="369" spans="1:7" ht="15" customHeight="1">
      <c r="A369" s="4"/>
      <c r="B369" s="89">
        <v>59</v>
      </c>
      <c r="C369" s="73" t="s">
        <v>71</v>
      </c>
      <c r="D369" s="77"/>
      <c r="E369" s="50"/>
      <c r="F369" s="50"/>
      <c r="G369" s="50"/>
    </row>
    <row r="370" spans="1:7" ht="15" customHeight="1">
      <c r="A370" s="4"/>
      <c r="B370" s="95" t="s">
        <v>72</v>
      </c>
      <c r="C370" s="71" t="s">
        <v>16</v>
      </c>
      <c r="D370" s="96">
        <v>3676</v>
      </c>
      <c r="E370" s="57">
        <v>4204</v>
      </c>
      <c r="F370" s="58">
        <v>4204</v>
      </c>
      <c r="G370" s="82">
        <v>2359</v>
      </c>
    </row>
    <row r="371" spans="1:7" s="172" customFormat="1" ht="14.65" customHeight="1">
      <c r="A371" s="155"/>
      <c r="B371" s="166" t="s">
        <v>413</v>
      </c>
      <c r="C371" s="155" t="s">
        <v>372</v>
      </c>
      <c r="D371" s="185">
        <v>0</v>
      </c>
      <c r="E371" s="82">
        <v>1</v>
      </c>
      <c r="F371" s="82">
        <v>1</v>
      </c>
      <c r="G371" s="82">
        <v>118</v>
      </c>
    </row>
    <row r="372" spans="1:7" s="172" customFormat="1" ht="14.65" customHeight="1">
      <c r="A372" s="155"/>
      <c r="B372" s="166" t="s">
        <v>414</v>
      </c>
      <c r="C372" s="155" t="s">
        <v>373</v>
      </c>
      <c r="D372" s="184">
        <v>0</v>
      </c>
      <c r="E372" s="59">
        <v>1</v>
      </c>
      <c r="F372" s="59">
        <v>1</v>
      </c>
      <c r="G372" s="59">
        <v>2044</v>
      </c>
    </row>
    <row r="373" spans="1:7" ht="15" customHeight="1">
      <c r="A373" s="4" t="s">
        <v>8</v>
      </c>
      <c r="B373" s="89">
        <v>59</v>
      </c>
      <c r="C373" s="73" t="s">
        <v>71</v>
      </c>
      <c r="D373" s="53">
        <f t="shared" ref="D373:F373" si="58">SUM(D370:D372)</f>
        <v>3676</v>
      </c>
      <c r="E373" s="53">
        <f t="shared" si="58"/>
        <v>4206</v>
      </c>
      <c r="F373" s="53">
        <f t="shared" si="58"/>
        <v>4206</v>
      </c>
      <c r="G373" s="53">
        <v>4521</v>
      </c>
    </row>
    <row r="374" spans="1:7" ht="15" customHeight="1">
      <c r="A374" s="84" t="s">
        <v>8</v>
      </c>
      <c r="B374" s="85">
        <v>64</v>
      </c>
      <c r="C374" s="86" t="s">
        <v>69</v>
      </c>
      <c r="D374" s="56">
        <f t="shared" ref="D374:F374" si="59">D373+D367</f>
        <v>4770</v>
      </c>
      <c r="E374" s="56">
        <f t="shared" si="59"/>
        <v>5371</v>
      </c>
      <c r="F374" s="56">
        <f t="shared" si="59"/>
        <v>5369</v>
      </c>
      <c r="G374" s="56">
        <v>5785</v>
      </c>
    </row>
    <row r="375" spans="1:7" ht="8.25" hidden="1" customHeight="1">
      <c r="A375" s="4"/>
      <c r="B375" s="79"/>
      <c r="C375" s="42"/>
      <c r="D375" s="50"/>
      <c r="E375" s="50"/>
      <c r="F375" s="50"/>
      <c r="G375" s="50"/>
    </row>
    <row r="376" spans="1:7" ht="15" customHeight="1">
      <c r="A376" s="4"/>
      <c r="B376" s="89" t="s">
        <v>153</v>
      </c>
      <c r="C376" s="73" t="s">
        <v>178</v>
      </c>
      <c r="D376" s="77"/>
      <c r="E376" s="77"/>
      <c r="F376" s="77"/>
      <c r="G376" s="77"/>
    </row>
    <row r="377" spans="1:7" ht="15" customHeight="1">
      <c r="A377" s="4"/>
      <c r="B377" s="89" t="s">
        <v>154</v>
      </c>
      <c r="C377" s="71" t="s">
        <v>402</v>
      </c>
      <c r="D377" s="59">
        <v>600</v>
      </c>
      <c r="E377" s="59">
        <v>500</v>
      </c>
      <c r="F377" s="59">
        <v>500</v>
      </c>
      <c r="G377" s="59">
        <v>600</v>
      </c>
    </row>
    <row r="378" spans="1:7" ht="15" customHeight="1">
      <c r="A378" s="4" t="s">
        <v>8</v>
      </c>
      <c r="B378" s="89" t="s">
        <v>153</v>
      </c>
      <c r="C378" s="73" t="s">
        <v>178</v>
      </c>
      <c r="D378" s="59">
        <f t="shared" ref="D378:F378" si="60">D377</f>
        <v>600</v>
      </c>
      <c r="E378" s="59">
        <f t="shared" si="60"/>
        <v>500</v>
      </c>
      <c r="F378" s="59">
        <f t="shared" si="60"/>
        <v>500</v>
      </c>
      <c r="G378" s="59">
        <v>600</v>
      </c>
    </row>
    <row r="379" spans="1:7" ht="12" customHeight="1">
      <c r="A379" s="4"/>
      <c r="B379" s="89"/>
      <c r="C379" s="73"/>
      <c r="D379" s="82"/>
      <c r="E379" s="82"/>
      <c r="F379" s="96"/>
      <c r="G379" s="82"/>
    </row>
    <row r="380" spans="1:7" ht="15" customHeight="1">
      <c r="A380" s="4"/>
      <c r="B380" s="89" t="s">
        <v>197</v>
      </c>
      <c r="C380" s="73" t="s">
        <v>198</v>
      </c>
      <c r="D380" s="77"/>
      <c r="E380" s="82"/>
      <c r="F380" s="96"/>
      <c r="G380" s="82"/>
    </row>
    <row r="381" spans="1:7" ht="15" customHeight="1">
      <c r="A381" s="4"/>
      <c r="B381" s="89" t="s">
        <v>201</v>
      </c>
      <c r="C381" s="71" t="s">
        <v>402</v>
      </c>
      <c r="D381" s="59">
        <v>600</v>
      </c>
      <c r="E381" s="59">
        <v>500</v>
      </c>
      <c r="F381" s="59">
        <v>500</v>
      </c>
      <c r="G381" s="59">
        <v>600</v>
      </c>
    </row>
    <row r="382" spans="1:7" ht="15" customHeight="1">
      <c r="A382" s="4" t="s">
        <v>8</v>
      </c>
      <c r="B382" s="89" t="s">
        <v>197</v>
      </c>
      <c r="C382" s="73" t="s">
        <v>198</v>
      </c>
      <c r="D382" s="59">
        <f t="shared" ref="D382:F382" si="61">D381</f>
        <v>600</v>
      </c>
      <c r="E382" s="59">
        <f t="shared" si="61"/>
        <v>500</v>
      </c>
      <c r="F382" s="59">
        <f t="shared" si="61"/>
        <v>500</v>
      </c>
      <c r="G382" s="59">
        <v>600</v>
      </c>
    </row>
    <row r="383" spans="1:7" ht="12" customHeight="1">
      <c r="A383" s="4"/>
      <c r="B383" s="89"/>
      <c r="C383" s="73"/>
      <c r="D383" s="152"/>
      <c r="E383" s="82"/>
      <c r="F383" s="96"/>
      <c r="G383" s="82"/>
    </row>
    <row r="384" spans="1:7" ht="15" customHeight="1">
      <c r="A384" s="4"/>
      <c r="B384" s="89" t="s">
        <v>199</v>
      </c>
      <c r="C384" s="73" t="s">
        <v>200</v>
      </c>
      <c r="D384" s="152"/>
      <c r="E384" s="82"/>
      <c r="F384" s="96"/>
      <c r="G384" s="82"/>
    </row>
    <row r="385" spans="1:7" ht="15" customHeight="1">
      <c r="A385" s="4"/>
      <c r="B385" s="89" t="s">
        <v>202</v>
      </c>
      <c r="C385" s="71" t="s">
        <v>402</v>
      </c>
      <c r="D385" s="59">
        <v>600</v>
      </c>
      <c r="E385" s="59">
        <v>500</v>
      </c>
      <c r="F385" s="59">
        <v>500</v>
      </c>
      <c r="G385" s="59">
        <v>600</v>
      </c>
    </row>
    <row r="386" spans="1:7" ht="15" customHeight="1">
      <c r="A386" s="4" t="s">
        <v>8</v>
      </c>
      <c r="B386" s="89" t="s">
        <v>199</v>
      </c>
      <c r="C386" s="73" t="s">
        <v>200</v>
      </c>
      <c r="D386" s="59">
        <f t="shared" ref="D386:F386" si="62">D385</f>
        <v>600</v>
      </c>
      <c r="E386" s="59">
        <f t="shared" si="62"/>
        <v>500</v>
      </c>
      <c r="F386" s="59">
        <f t="shared" si="62"/>
        <v>500</v>
      </c>
      <c r="G386" s="59">
        <v>600</v>
      </c>
    </row>
    <row r="387" spans="1:7" ht="12" customHeight="1">
      <c r="A387" s="4"/>
      <c r="B387" s="89"/>
      <c r="C387" s="73"/>
      <c r="D387" s="152"/>
      <c r="E387" s="82"/>
      <c r="F387" s="96"/>
      <c r="G387" s="82"/>
    </row>
    <row r="388" spans="1:7" ht="15" customHeight="1">
      <c r="A388" s="4"/>
      <c r="B388" s="89" t="s">
        <v>203</v>
      </c>
      <c r="C388" s="73" t="s">
        <v>204</v>
      </c>
      <c r="D388" s="152"/>
      <c r="E388" s="82"/>
      <c r="F388" s="96"/>
      <c r="G388" s="82"/>
    </row>
    <row r="389" spans="1:7" ht="15" customHeight="1">
      <c r="A389" s="4"/>
      <c r="B389" s="89" t="s">
        <v>205</v>
      </c>
      <c r="C389" s="71" t="s">
        <v>402</v>
      </c>
      <c r="D389" s="59">
        <v>400</v>
      </c>
      <c r="E389" s="59">
        <v>400</v>
      </c>
      <c r="F389" s="59">
        <v>400</v>
      </c>
      <c r="G389" s="59">
        <v>600</v>
      </c>
    </row>
    <row r="390" spans="1:7" ht="15" customHeight="1">
      <c r="A390" s="4" t="s">
        <v>8</v>
      </c>
      <c r="B390" s="89" t="s">
        <v>203</v>
      </c>
      <c r="C390" s="73" t="s">
        <v>204</v>
      </c>
      <c r="D390" s="59">
        <f t="shared" ref="D390:F390" si="63">D389</f>
        <v>400</v>
      </c>
      <c r="E390" s="59">
        <f t="shared" si="63"/>
        <v>400</v>
      </c>
      <c r="F390" s="59">
        <f t="shared" si="63"/>
        <v>400</v>
      </c>
      <c r="G390" s="59">
        <v>600</v>
      </c>
    </row>
    <row r="391" spans="1:7" ht="12" customHeight="1">
      <c r="A391" s="4"/>
      <c r="B391" s="89"/>
      <c r="C391" s="73"/>
      <c r="D391" s="82"/>
      <c r="E391" s="82"/>
      <c r="F391" s="82"/>
      <c r="G391" s="82"/>
    </row>
    <row r="392" spans="1:7">
      <c r="A392" s="4"/>
      <c r="B392" s="89" t="s">
        <v>251</v>
      </c>
      <c r="C392" s="167" t="s">
        <v>252</v>
      </c>
      <c r="D392" s="82"/>
      <c r="E392" s="82"/>
      <c r="F392" s="82"/>
      <c r="G392" s="82"/>
    </row>
    <row r="393" spans="1:7" ht="15" customHeight="1">
      <c r="A393" s="4"/>
      <c r="B393" s="89" t="s">
        <v>253</v>
      </c>
      <c r="C393" s="71" t="s">
        <v>402</v>
      </c>
      <c r="D393" s="59">
        <v>200</v>
      </c>
      <c r="E393" s="59">
        <v>200</v>
      </c>
      <c r="F393" s="59">
        <v>200</v>
      </c>
      <c r="G393" s="59">
        <v>50</v>
      </c>
    </row>
    <row r="394" spans="1:7">
      <c r="A394" s="4" t="s">
        <v>8</v>
      </c>
      <c r="B394" s="89" t="s">
        <v>251</v>
      </c>
      <c r="C394" s="167" t="s">
        <v>252</v>
      </c>
      <c r="D394" s="59">
        <f t="shared" ref="D394:F394" si="64">D393</f>
        <v>200</v>
      </c>
      <c r="E394" s="59">
        <f t="shared" si="64"/>
        <v>200</v>
      </c>
      <c r="F394" s="59">
        <f t="shared" si="64"/>
        <v>200</v>
      </c>
      <c r="G394" s="59">
        <v>50</v>
      </c>
    </row>
    <row r="395" spans="1:7" ht="12" customHeight="1">
      <c r="A395" s="4"/>
      <c r="B395" s="89"/>
      <c r="C395" s="73"/>
      <c r="D395" s="82"/>
      <c r="E395" s="82"/>
      <c r="F395" s="82"/>
      <c r="G395" s="82"/>
    </row>
    <row r="396" spans="1:7" ht="15" customHeight="1">
      <c r="A396" s="4"/>
      <c r="B396" s="89" t="s">
        <v>257</v>
      </c>
      <c r="C396" s="73" t="s">
        <v>258</v>
      </c>
      <c r="D396" s="82"/>
      <c r="E396" s="82"/>
      <c r="F396" s="82"/>
      <c r="G396" s="82"/>
    </row>
    <row r="397" spans="1:7" ht="15" customHeight="1">
      <c r="A397" s="4"/>
      <c r="B397" s="89" t="s">
        <v>259</v>
      </c>
      <c r="C397" s="73" t="s">
        <v>402</v>
      </c>
      <c r="D397" s="82">
        <v>11263</v>
      </c>
      <c r="E397" s="82">
        <v>3000</v>
      </c>
      <c r="F397" s="82">
        <v>3000</v>
      </c>
      <c r="G397" s="82">
        <v>3000</v>
      </c>
    </row>
    <row r="398" spans="1:7" ht="15" customHeight="1">
      <c r="A398" s="4"/>
      <c r="B398" s="89" t="s">
        <v>368</v>
      </c>
      <c r="C398" s="73" t="s">
        <v>536</v>
      </c>
      <c r="D398" s="184">
        <v>0</v>
      </c>
      <c r="E398" s="59">
        <v>8677</v>
      </c>
      <c r="F398" s="59">
        <v>8677</v>
      </c>
      <c r="G398" s="59">
        <v>12081</v>
      </c>
    </row>
    <row r="399" spans="1:7" ht="15" customHeight="1">
      <c r="A399" s="4" t="s">
        <v>8</v>
      </c>
      <c r="B399" s="89" t="s">
        <v>257</v>
      </c>
      <c r="C399" s="73" t="s">
        <v>258</v>
      </c>
      <c r="D399" s="59">
        <f t="shared" ref="D399:F399" si="65">SUM(D397:D398)</f>
        <v>11263</v>
      </c>
      <c r="E399" s="59">
        <f t="shared" si="65"/>
        <v>11677</v>
      </c>
      <c r="F399" s="59">
        <f t="shared" si="65"/>
        <v>11677</v>
      </c>
      <c r="G399" s="59">
        <v>15081</v>
      </c>
    </row>
    <row r="400" spans="1:7" ht="12" customHeight="1">
      <c r="A400" s="4"/>
      <c r="B400" s="89"/>
      <c r="C400" s="73"/>
      <c r="D400" s="82"/>
      <c r="E400" s="82"/>
      <c r="F400" s="82"/>
      <c r="G400" s="82"/>
    </row>
    <row r="401" spans="1:7" ht="15" customHeight="1">
      <c r="A401" s="4"/>
      <c r="B401" s="89" t="s">
        <v>399</v>
      </c>
      <c r="C401" s="73" t="s">
        <v>400</v>
      </c>
      <c r="D401" s="82"/>
      <c r="E401" s="82"/>
      <c r="F401" s="82"/>
      <c r="G401" s="82"/>
    </row>
    <row r="402" spans="1:7" ht="15" customHeight="1">
      <c r="A402" s="4"/>
      <c r="B402" s="89" t="s">
        <v>401</v>
      </c>
      <c r="C402" s="73" t="s">
        <v>402</v>
      </c>
      <c r="D402" s="185">
        <v>0</v>
      </c>
      <c r="E402" s="82">
        <v>600</v>
      </c>
      <c r="F402" s="82">
        <v>600</v>
      </c>
      <c r="G402" s="82">
        <v>650</v>
      </c>
    </row>
    <row r="403" spans="1:7" ht="15" customHeight="1">
      <c r="A403" s="4" t="s">
        <v>8</v>
      </c>
      <c r="B403" s="89" t="s">
        <v>399</v>
      </c>
      <c r="C403" s="73" t="s">
        <v>400</v>
      </c>
      <c r="D403" s="187">
        <f t="shared" ref="D403:F403" si="66">D402</f>
        <v>0</v>
      </c>
      <c r="E403" s="61">
        <f t="shared" si="66"/>
        <v>600</v>
      </c>
      <c r="F403" s="61">
        <f t="shared" si="66"/>
        <v>600</v>
      </c>
      <c r="G403" s="61">
        <v>650</v>
      </c>
    </row>
    <row r="404" spans="1:7" ht="12" customHeight="1">
      <c r="A404" s="4"/>
      <c r="B404" s="89"/>
      <c r="C404" s="73"/>
      <c r="D404" s="82"/>
      <c r="E404" s="82"/>
      <c r="F404" s="82"/>
      <c r="G404" s="82"/>
    </row>
    <row r="405" spans="1:7" ht="15" customHeight="1">
      <c r="A405" s="4"/>
      <c r="B405" s="89" t="s">
        <v>403</v>
      </c>
      <c r="C405" s="5" t="s">
        <v>268</v>
      </c>
      <c r="D405" s="82"/>
      <c r="E405" s="82"/>
      <c r="F405" s="82"/>
      <c r="G405" s="82"/>
    </row>
    <row r="406" spans="1:7" ht="15" customHeight="1">
      <c r="A406" s="4"/>
      <c r="B406" s="89" t="s">
        <v>561</v>
      </c>
      <c r="C406" s="5" t="s">
        <v>385</v>
      </c>
      <c r="D406" s="185">
        <v>0</v>
      </c>
      <c r="E406" s="82">
        <v>3499</v>
      </c>
      <c r="F406" s="82">
        <v>3499</v>
      </c>
      <c r="G406" s="82">
        <v>5000</v>
      </c>
    </row>
    <row r="407" spans="1:7" ht="15" customHeight="1">
      <c r="A407" s="4"/>
      <c r="B407" s="89" t="s">
        <v>404</v>
      </c>
      <c r="C407" s="73" t="s">
        <v>380</v>
      </c>
      <c r="D407" s="185">
        <v>0</v>
      </c>
      <c r="E407" s="82">
        <v>1</v>
      </c>
      <c r="F407" s="82">
        <v>1</v>
      </c>
      <c r="G407" s="185">
        <v>0</v>
      </c>
    </row>
    <row r="408" spans="1:7" ht="15" customHeight="1">
      <c r="A408" s="4" t="s">
        <v>8</v>
      </c>
      <c r="B408" s="89" t="s">
        <v>403</v>
      </c>
      <c r="C408" s="5" t="s">
        <v>268</v>
      </c>
      <c r="D408" s="187">
        <f t="shared" ref="D408:F408" si="67">SUM(D406:D407)</f>
        <v>0</v>
      </c>
      <c r="E408" s="61">
        <f t="shared" si="67"/>
        <v>3500</v>
      </c>
      <c r="F408" s="61">
        <f t="shared" si="67"/>
        <v>3500</v>
      </c>
      <c r="G408" s="61">
        <v>5000</v>
      </c>
    </row>
    <row r="409" spans="1:7" ht="15" customHeight="1">
      <c r="A409" s="4"/>
      <c r="B409" s="89"/>
      <c r="C409" s="5"/>
      <c r="D409" s="82"/>
      <c r="E409" s="82"/>
      <c r="F409" s="82"/>
      <c r="G409" s="82"/>
    </row>
    <row r="410" spans="1:7" ht="15" customHeight="1">
      <c r="A410" s="4"/>
      <c r="B410" s="89" t="s">
        <v>605</v>
      </c>
      <c r="C410" s="73" t="s">
        <v>606</v>
      </c>
      <c r="D410" s="82"/>
      <c r="E410" s="82"/>
      <c r="F410" s="82"/>
      <c r="G410" s="82"/>
    </row>
    <row r="411" spans="1:7" ht="15" customHeight="1">
      <c r="A411" s="4"/>
      <c r="B411" s="89" t="s">
        <v>607</v>
      </c>
      <c r="C411" s="73" t="s">
        <v>402</v>
      </c>
      <c r="D411" s="185">
        <v>0</v>
      </c>
      <c r="E411" s="82">
        <v>300</v>
      </c>
      <c r="F411" s="82">
        <v>300</v>
      </c>
      <c r="G411" s="82">
        <v>400</v>
      </c>
    </row>
    <row r="412" spans="1:7" ht="15" customHeight="1">
      <c r="A412" s="4" t="s">
        <v>8</v>
      </c>
      <c r="B412" s="89" t="s">
        <v>605</v>
      </c>
      <c r="C412" s="73" t="s">
        <v>606</v>
      </c>
      <c r="D412" s="187">
        <f t="shared" ref="D412:F412" si="68">D411</f>
        <v>0</v>
      </c>
      <c r="E412" s="61">
        <f t="shared" si="68"/>
        <v>300</v>
      </c>
      <c r="F412" s="61">
        <f t="shared" si="68"/>
        <v>300</v>
      </c>
      <c r="G412" s="61">
        <v>400</v>
      </c>
    </row>
    <row r="413" spans="1:7" ht="15" customHeight="1">
      <c r="A413" s="4" t="s">
        <v>8</v>
      </c>
      <c r="B413" s="79">
        <v>1.8</v>
      </c>
      <c r="C413" s="42" t="s">
        <v>68</v>
      </c>
      <c r="D413" s="88">
        <f>D359+D355+D351+D347+D343+D340+D374+D377+D381+D389+D385+D394+D399+D403+D408+D412</f>
        <v>929669</v>
      </c>
      <c r="E413" s="88">
        <f t="shared" ref="E413:F413" si="69">E359+E355+E351+E347+E343+E340+E374+E377+E381+E389+E385+E394+E399+E403+E408+E412</f>
        <v>23548</v>
      </c>
      <c r="F413" s="88">
        <f t="shared" si="69"/>
        <v>23546</v>
      </c>
      <c r="G413" s="88">
        <v>29366</v>
      </c>
    </row>
    <row r="414" spans="1:7" ht="15" customHeight="1">
      <c r="A414" s="4" t="s">
        <v>8</v>
      </c>
      <c r="B414" s="65">
        <v>1</v>
      </c>
      <c r="C414" s="66" t="s">
        <v>164</v>
      </c>
      <c r="D414" s="88">
        <f t="shared" ref="D414:F414" si="70">D413+D326+D84+D100+D92</f>
        <v>4073687</v>
      </c>
      <c r="E414" s="88">
        <f t="shared" si="70"/>
        <v>4252533</v>
      </c>
      <c r="F414" s="88">
        <f t="shared" si="70"/>
        <v>4200827</v>
      </c>
      <c r="G414" s="88">
        <v>4832040</v>
      </c>
    </row>
    <row r="415" spans="1:7">
      <c r="A415" s="4"/>
      <c r="B415" s="65"/>
      <c r="C415" s="73"/>
      <c r="D415" s="77"/>
      <c r="E415" s="77"/>
      <c r="F415" s="77"/>
      <c r="G415" s="77"/>
    </row>
    <row r="416" spans="1:7" ht="13.9" customHeight="1">
      <c r="A416" s="4"/>
      <c r="B416" s="65">
        <v>3</v>
      </c>
      <c r="C416" s="73" t="s">
        <v>240</v>
      </c>
      <c r="D416" s="50"/>
      <c r="E416" s="50"/>
      <c r="F416" s="50"/>
      <c r="G416" s="50"/>
    </row>
    <row r="417" spans="1:7" ht="13.9" customHeight="1">
      <c r="A417" s="4"/>
      <c r="B417" s="79">
        <v>3.101</v>
      </c>
      <c r="C417" s="42" t="s">
        <v>135</v>
      </c>
      <c r="D417" s="50"/>
      <c r="E417" s="50"/>
      <c r="F417" s="50"/>
      <c r="G417" s="50"/>
    </row>
    <row r="418" spans="1:7" ht="13.9" customHeight="1">
      <c r="A418" s="4"/>
      <c r="B418" s="97">
        <v>0.45</v>
      </c>
      <c r="C418" s="73" t="s">
        <v>330</v>
      </c>
      <c r="D418" s="50"/>
      <c r="E418" s="50"/>
      <c r="F418" s="50"/>
      <c r="G418" s="50"/>
    </row>
    <row r="419" spans="1:7" ht="13.9" customHeight="1">
      <c r="A419" s="4"/>
      <c r="B419" s="90" t="s">
        <v>80</v>
      </c>
      <c r="C419" s="73" t="s">
        <v>16</v>
      </c>
      <c r="D419" s="58">
        <v>121692</v>
      </c>
      <c r="E419" s="57">
        <v>129937</v>
      </c>
      <c r="F419" s="58">
        <f>129937-7073</f>
        <v>122864</v>
      </c>
      <c r="G419" s="77">
        <v>72435</v>
      </c>
    </row>
    <row r="420" spans="1:7" s="172" customFormat="1" ht="14.65" customHeight="1">
      <c r="A420" s="155"/>
      <c r="B420" s="166" t="s">
        <v>415</v>
      </c>
      <c r="C420" s="155" t="s">
        <v>372</v>
      </c>
      <c r="D420" s="185">
        <v>0</v>
      </c>
      <c r="E420" s="82">
        <v>1</v>
      </c>
      <c r="F420" s="82">
        <v>1</v>
      </c>
      <c r="G420" s="82">
        <v>3616</v>
      </c>
    </row>
    <row r="421" spans="1:7" s="172" customFormat="1" ht="14.65" customHeight="1">
      <c r="A421" s="155"/>
      <c r="B421" s="166" t="s">
        <v>416</v>
      </c>
      <c r="C421" s="155" t="s">
        <v>373</v>
      </c>
      <c r="D421" s="185">
        <v>0</v>
      </c>
      <c r="E421" s="82">
        <v>1</v>
      </c>
      <c r="F421" s="82">
        <v>1</v>
      </c>
      <c r="G421" s="82">
        <v>60763</v>
      </c>
    </row>
    <row r="422" spans="1:7" ht="13.9" customHeight="1">
      <c r="A422" s="84"/>
      <c r="B422" s="147" t="s">
        <v>81</v>
      </c>
      <c r="C422" s="86" t="s">
        <v>378</v>
      </c>
      <c r="D422" s="53">
        <v>97</v>
      </c>
      <c r="E422" s="59">
        <v>97</v>
      </c>
      <c r="F422" s="53">
        <v>97</v>
      </c>
      <c r="G422" s="88">
        <v>97</v>
      </c>
    </row>
    <row r="423" spans="1:7" ht="13.9" customHeight="1">
      <c r="A423" s="4"/>
      <c r="B423" s="90" t="s">
        <v>82</v>
      </c>
      <c r="C423" s="73" t="s">
        <v>20</v>
      </c>
      <c r="D423" s="57">
        <v>495</v>
      </c>
      <c r="E423" s="82">
        <v>495</v>
      </c>
      <c r="F423" s="58">
        <v>495</v>
      </c>
      <c r="G423" s="77">
        <v>495</v>
      </c>
    </row>
    <row r="424" spans="1:7" ht="13.9" customHeight="1">
      <c r="A424" s="4" t="s">
        <v>8</v>
      </c>
      <c r="B424" s="97">
        <v>0.45</v>
      </c>
      <c r="C424" s="73" t="s">
        <v>330</v>
      </c>
      <c r="D424" s="75">
        <f t="shared" ref="D424:F424" si="71">SUM(D419:D423)</f>
        <v>122284</v>
      </c>
      <c r="E424" s="61">
        <f t="shared" si="71"/>
        <v>130531</v>
      </c>
      <c r="F424" s="75">
        <f t="shared" si="71"/>
        <v>123458</v>
      </c>
      <c r="G424" s="75">
        <v>137406</v>
      </c>
    </row>
    <row r="425" spans="1:7">
      <c r="A425" s="4"/>
      <c r="B425" s="79"/>
      <c r="C425" s="42"/>
      <c r="D425" s="50"/>
      <c r="E425" s="50"/>
      <c r="F425" s="50"/>
      <c r="G425" s="50"/>
    </row>
    <row r="426" spans="1:7" ht="13.9" customHeight="1">
      <c r="A426" s="4"/>
      <c r="B426" s="97">
        <v>0.46</v>
      </c>
      <c r="C426" s="73" t="s">
        <v>331</v>
      </c>
      <c r="D426" s="50"/>
      <c r="E426" s="50"/>
      <c r="F426" s="50"/>
      <c r="G426" s="50"/>
    </row>
    <row r="427" spans="1:7" ht="13.9" customHeight="1">
      <c r="A427" s="4"/>
      <c r="B427" s="90" t="s">
        <v>83</v>
      </c>
      <c r="C427" s="73" t="s">
        <v>16</v>
      </c>
      <c r="D427" s="58">
        <v>57349</v>
      </c>
      <c r="E427" s="57">
        <v>21123</v>
      </c>
      <c r="F427" s="58">
        <f>21123-2185</f>
        <v>18938</v>
      </c>
      <c r="G427" s="77">
        <v>8690</v>
      </c>
    </row>
    <row r="428" spans="1:7" ht="13.9" customHeight="1">
      <c r="A428" s="4"/>
      <c r="B428" s="90" t="s">
        <v>250</v>
      </c>
      <c r="C428" s="73" t="s">
        <v>146</v>
      </c>
      <c r="D428" s="57">
        <v>9515</v>
      </c>
      <c r="E428" s="57">
        <v>3041</v>
      </c>
      <c r="F428" s="57">
        <v>3041</v>
      </c>
      <c r="G428" s="77">
        <v>3762</v>
      </c>
    </row>
    <row r="429" spans="1:7" s="172" customFormat="1" ht="14.65" customHeight="1">
      <c r="A429" s="155"/>
      <c r="B429" s="166" t="s">
        <v>417</v>
      </c>
      <c r="C429" s="155" t="s">
        <v>372</v>
      </c>
      <c r="D429" s="185">
        <v>0</v>
      </c>
      <c r="E429" s="82">
        <v>1</v>
      </c>
      <c r="F429" s="82">
        <v>1</v>
      </c>
      <c r="G429" s="82">
        <v>435</v>
      </c>
    </row>
    <row r="430" spans="1:7" s="172" customFormat="1" ht="14.65" customHeight="1">
      <c r="A430" s="155"/>
      <c r="B430" s="166" t="s">
        <v>418</v>
      </c>
      <c r="C430" s="155" t="s">
        <v>373</v>
      </c>
      <c r="D430" s="185">
        <v>0</v>
      </c>
      <c r="E430" s="82">
        <v>1</v>
      </c>
      <c r="F430" s="82">
        <v>1</v>
      </c>
      <c r="G430" s="82">
        <v>7257</v>
      </c>
    </row>
    <row r="431" spans="1:7" ht="13.9" customHeight="1">
      <c r="A431" s="4"/>
      <c r="B431" s="90" t="s">
        <v>84</v>
      </c>
      <c r="C431" s="73" t="s">
        <v>378</v>
      </c>
      <c r="D431" s="57">
        <v>97</v>
      </c>
      <c r="E431" s="57">
        <v>97</v>
      </c>
      <c r="F431" s="57">
        <v>97</v>
      </c>
      <c r="G431" s="77">
        <v>97</v>
      </c>
    </row>
    <row r="432" spans="1:7" ht="13.9" customHeight="1">
      <c r="A432" s="4"/>
      <c r="B432" s="90" t="s">
        <v>85</v>
      </c>
      <c r="C432" s="73" t="s">
        <v>20</v>
      </c>
      <c r="D432" s="55">
        <v>217</v>
      </c>
      <c r="E432" s="55">
        <v>217</v>
      </c>
      <c r="F432" s="55">
        <v>217</v>
      </c>
      <c r="G432" s="77">
        <v>217</v>
      </c>
    </row>
    <row r="433" spans="1:7" ht="13.9" customHeight="1">
      <c r="A433" s="4" t="s">
        <v>8</v>
      </c>
      <c r="B433" s="97">
        <v>0.46</v>
      </c>
      <c r="C433" s="73" t="s">
        <v>331</v>
      </c>
      <c r="D433" s="75">
        <f t="shared" ref="D433:F433" si="72">SUM(D427:D432)</f>
        <v>67178</v>
      </c>
      <c r="E433" s="61">
        <f t="shared" si="72"/>
        <v>24480</v>
      </c>
      <c r="F433" s="75">
        <f t="shared" si="72"/>
        <v>22295</v>
      </c>
      <c r="G433" s="75">
        <v>20458</v>
      </c>
    </row>
    <row r="434" spans="1:7">
      <c r="A434" s="4"/>
      <c r="B434" s="97"/>
      <c r="C434" s="73"/>
      <c r="D434" s="77"/>
      <c r="E434" s="77"/>
      <c r="F434" s="77"/>
      <c r="G434" s="77"/>
    </row>
    <row r="435" spans="1:7" ht="13.9" customHeight="1">
      <c r="A435" s="4"/>
      <c r="B435" s="97">
        <v>0.47</v>
      </c>
      <c r="C435" s="73" t="s">
        <v>332</v>
      </c>
      <c r="D435" s="43"/>
      <c r="E435" s="43"/>
      <c r="F435" s="43"/>
      <c r="G435" s="43"/>
    </row>
    <row r="436" spans="1:7" ht="13.9" customHeight="1">
      <c r="A436" s="4"/>
      <c r="B436" s="90" t="s">
        <v>86</v>
      </c>
      <c r="C436" s="73" t="s">
        <v>16</v>
      </c>
      <c r="D436" s="57">
        <v>49180</v>
      </c>
      <c r="E436" s="57">
        <v>63060</v>
      </c>
      <c r="F436" s="58">
        <f>63060-5500-193</f>
        <v>57367</v>
      </c>
      <c r="G436" s="77">
        <v>34554</v>
      </c>
    </row>
    <row r="437" spans="1:7" s="172" customFormat="1" ht="14.65" customHeight="1">
      <c r="A437" s="155"/>
      <c r="B437" s="166" t="s">
        <v>419</v>
      </c>
      <c r="C437" s="155" t="s">
        <v>372</v>
      </c>
      <c r="D437" s="185">
        <v>0</v>
      </c>
      <c r="E437" s="82">
        <v>1</v>
      </c>
      <c r="F437" s="82">
        <v>1</v>
      </c>
      <c r="G437" s="82">
        <v>1728</v>
      </c>
    </row>
    <row r="438" spans="1:7" s="172" customFormat="1" ht="14.65" customHeight="1">
      <c r="A438" s="155"/>
      <c r="B438" s="166" t="s">
        <v>420</v>
      </c>
      <c r="C438" s="155" t="s">
        <v>373</v>
      </c>
      <c r="D438" s="185">
        <v>0</v>
      </c>
      <c r="E438" s="82">
        <v>1</v>
      </c>
      <c r="F438" s="82">
        <v>1</v>
      </c>
      <c r="G438" s="82">
        <v>28885</v>
      </c>
    </row>
    <row r="439" spans="1:7" ht="13.9" customHeight="1">
      <c r="A439" s="4"/>
      <c r="B439" s="90" t="s">
        <v>87</v>
      </c>
      <c r="C439" s="73" t="s">
        <v>378</v>
      </c>
      <c r="D439" s="57">
        <v>52</v>
      </c>
      <c r="E439" s="82">
        <v>52</v>
      </c>
      <c r="F439" s="57">
        <v>52</v>
      </c>
      <c r="G439" s="77">
        <v>52</v>
      </c>
    </row>
    <row r="440" spans="1:7" ht="13.9" customHeight="1">
      <c r="A440" s="4"/>
      <c r="B440" s="90" t="s">
        <v>88</v>
      </c>
      <c r="C440" s="73" t="s">
        <v>20</v>
      </c>
      <c r="D440" s="57">
        <v>372</v>
      </c>
      <c r="E440" s="82">
        <v>372</v>
      </c>
      <c r="F440" s="57">
        <v>372</v>
      </c>
      <c r="G440" s="77">
        <v>372</v>
      </c>
    </row>
    <row r="441" spans="1:7" ht="13.9" customHeight="1">
      <c r="A441" s="4" t="s">
        <v>8</v>
      </c>
      <c r="B441" s="97">
        <v>0.47</v>
      </c>
      <c r="C441" s="73" t="s">
        <v>332</v>
      </c>
      <c r="D441" s="75">
        <f t="shared" ref="D441:F441" si="73">SUM(D436:D440)</f>
        <v>49604</v>
      </c>
      <c r="E441" s="61">
        <f t="shared" si="73"/>
        <v>63486</v>
      </c>
      <c r="F441" s="75">
        <f t="shared" si="73"/>
        <v>57793</v>
      </c>
      <c r="G441" s="75">
        <v>65591</v>
      </c>
    </row>
    <row r="442" spans="1:7">
      <c r="A442" s="4"/>
      <c r="B442" s="97"/>
      <c r="C442" s="73"/>
      <c r="D442" s="77"/>
      <c r="E442" s="77"/>
      <c r="F442" s="77"/>
      <c r="G442" s="77"/>
    </row>
    <row r="443" spans="1:7" ht="13.9" customHeight="1">
      <c r="A443" s="4"/>
      <c r="B443" s="97">
        <v>0.48</v>
      </c>
      <c r="C443" s="73" t="s">
        <v>333</v>
      </c>
      <c r="D443" s="43"/>
      <c r="E443" s="43"/>
      <c r="F443" s="43"/>
      <c r="G443" s="43"/>
    </row>
    <row r="444" spans="1:7" ht="13.9" customHeight="1">
      <c r="A444" s="4"/>
      <c r="B444" s="90" t="s">
        <v>89</v>
      </c>
      <c r="C444" s="73" t="s">
        <v>16</v>
      </c>
      <c r="D444" s="58">
        <v>53113</v>
      </c>
      <c r="E444" s="55">
        <v>51508</v>
      </c>
      <c r="F444" s="58">
        <f>51508-10031</f>
        <v>41477</v>
      </c>
      <c r="G444" s="77">
        <v>24092</v>
      </c>
    </row>
    <row r="445" spans="1:7" s="172" customFormat="1" ht="14.65" customHeight="1">
      <c r="A445" s="155"/>
      <c r="B445" s="166" t="s">
        <v>421</v>
      </c>
      <c r="C445" s="155" t="s">
        <v>372</v>
      </c>
      <c r="D445" s="185">
        <v>0</v>
      </c>
      <c r="E445" s="82">
        <v>1</v>
      </c>
      <c r="F445" s="82">
        <v>1</v>
      </c>
      <c r="G445" s="82">
        <v>1205</v>
      </c>
    </row>
    <row r="446" spans="1:7" s="172" customFormat="1" ht="14.65" customHeight="1">
      <c r="A446" s="155"/>
      <c r="B446" s="166" t="s">
        <v>422</v>
      </c>
      <c r="C446" s="155" t="s">
        <v>373</v>
      </c>
      <c r="D446" s="185">
        <v>0</v>
      </c>
      <c r="E446" s="82">
        <v>1</v>
      </c>
      <c r="F446" s="82">
        <v>1</v>
      </c>
      <c r="G446" s="82">
        <v>20059</v>
      </c>
    </row>
    <row r="447" spans="1:7" ht="13.9" customHeight="1">
      <c r="A447" s="4"/>
      <c r="B447" s="90" t="s">
        <v>90</v>
      </c>
      <c r="C447" s="73" t="s">
        <v>378</v>
      </c>
      <c r="D447" s="57">
        <v>99</v>
      </c>
      <c r="E447" s="82">
        <v>99</v>
      </c>
      <c r="F447" s="57">
        <v>99</v>
      </c>
      <c r="G447" s="77">
        <v>99</v>
      </c>
    </row>
    <row r="448" spans="1:7" ht="13.9" customHeight="1">
      <c r="A448" s="4"/>
      <c r="B448" s="90" t="s">
        <v>91</v>
      </c>
      <c r="C448" s="73" t="s">
        <v>20</v>
      </c>
      <c r="D448" s="57">
        <v>322</v>
      </c>
      <c r="E448" s="57">
        <v>323</v>
      </c>
      <c r="F448" s="57">
        <v>323</v>
      </c>
      <c r="G448" s="77">
        <v>323</v>
      </c>
    </row>
    <row r="449" spans="1:7" ht="13.9" customHeight="1">
      <c r="A449" s="4" t="s">
        <v>8</v>
      </c>
      <c r="B449" s="97">
        <v>0.48</v>
      </c>
      <c r="C449" s="73" t="s">
        <v>333</v>
      </c>
      <c r="D449" s="75">
        <f t="shared" ref="D449:F449" si="74">SUM(D444:D448)</f>
        <v>53534</v>
      </c>
      <c r="E449" s="61">
        <f t="shared" si="74"/>
        <v>51932</v>
      </c>
      <c r="F449" s="75">
        <f t="shared" si="74"/>
        <v>41901</v>
      </c>
      <c r="G449" s="75">
        <v>45778</v>
      </c>
    </row>
    <row r="450" spans="1:7" ht="13.9" customHeight="1">
      <c r="A450" s="4" t="s">
        <v>8</v>
      </c>
      <c r="B450" s="79">
        <v>3.101</v>
      </c>
      <c r="C450" s="42" t="s">
        <v>135</v>
      </c>
      <c r="D450" s="75">
        <f t="shared" ref="D450:F450" si="75">D449+D441+D433+D424</f>
        <v>292600</v>
      </c>
      <c r="E450" s="61">
        <f t="shared" si="75"/>
        <v>270429</v>
      </c>
      <c r="F450" s="75">
        <f t="shared" si="75"/>
        <v>245447</v>
      </c>
      <c r="G450" s="75">
        <v>269233</v>
      </c>
    </row>
    <row r="451" spans="1:7" ht="15" customHeight="1">
      <c r="A451" s="4"/>
      <c r="B451" s="63"/>
      <c r="C451" s="42"/>
      <c r="D451" s="77"/>
      <c r="E451" s="77"/>
      <c r="F451" s="77"/>
      <c r="G451" s="77"/>
    </row>
    <row r="452" spans="1:7" ht="14.85" customHeight="1">
      <c r="A452" s="4"/>
      <c r="B452" s="79">
        <v>3.1030000000000002</v>
      </c>
      <c r="C452" s="42" t="s">
        <v>173</v>
      </c>
      <c r="D452" s="50"/>
      <c r="E452" s="50"/>
      <c r="F452" s="50"/>
      <c r="G452" s="50"/>
    </row>
    <row r="453" spans="1:7" ht="14.85" customHeight="1">
      <c r="A453" s="4"/>
      <c r="B453" s="97">
        <v>0.45</v>
      </c>
      <c r="C453" s="73" t="s">
        <v>330</v>
      </c>
      <c r="D453" s="50"/>
      <c r="E453" s="50"/>
      <c r="F453" s="50"/>
      <c r="G453" s="50"/>
    </row>
    <row r="454" spans="1:7" ht="14.85" customHeight="1">
      <c r="A454" s="4"/>
      <c r="B454" s="90" t="s">
        <v>80</v>
      </c>
      <c r="C454" s="73" t="s">
        <v>16</v>
      </c>
      <c r="D454" s="58">
        <v>125179</v>
      </c>
      <c r="E454" s="57">
        <v>140708</v>
      </c>
      <c r="F454" s="58">
        <v>140708</v>
      </c>
      <c r="G454" s="77">
        <v>75912</v>
      </c>
    </row>
    <row r="455" spans="1:7" s="172" customFormat="1" ht="14.65" customHeight="1">
      <c r="A455" s="155"/>
      <c r="B455" s="166" t="s">
        <v>415</v>
      </c>
      <c r="C455" s="155" t="s">
        <v>372</v>
      </c>
      <c r="D455" s="185">
        <v>0</v>
      </c>
      <c r="E455" s="82">
        <v>1</v>
      </c>
      <c r="F455" s="82">
        <v>1</v>
      </c>
      <c r="G455" s="82">
        <v>3796</v>
      </c>
    </row>
    <row r="456" spans="1:7" s="172" customFormat="1" ht="12.75" customHeight="1">
      <c r="A456" s="155"/>
      <c r="B456" s="166" t="s">
        <v>416</v>
      </c>
      <c r="C456" s="155" t="s">
        <v>373</v>
      </c>
      <c r="D456" s="185">
        <v>0</v>
      </c>
      <c r="E456" s="82">
        <v>1</v>
      </c>
      <c r="F456" s="82">
        <v>1</v>
      </c>
      <c r="G456" s="82">
        <v>63788</v>
      </c>
    </row>
    <row r="457" spans="1:7" ht="14.85" customHeight="1">
      <c r="A457" s="4"/>
      <c r="B457" s="90" t="s">
        <v>81</v>
      </c>
      <c r="C457" s="73" t="s">
        <v>378</v>
      </c>
      <c r="D457" s="57">
        <v>99</v>
      </c>
      <c r="E457" s="82">
        <v>99</v>
      </c>
      <c r="F457" s="57">
        <v>99</v>
      </c>
      <c r="G457" s="77">
        <v>99</v>
      </c>
    </row>
    <row r="458" spans="1:7" ht="14.85" customHeight="1">
      <c r="A458" s="4"/>
      <c r="B458" s="90" t="s">
        <v>82</v>
      </c>
      <c r="C458" s="73" t="s">
        <v>20</v>
      </c>
      <c r="D458" s="53">
        <v>248</v>
      </c>
      <c r="E458" s="59">
        <v>248</v>
      </c>
      <c r="F458" s="53">
        <v>248</v>
      </c>
      <c r="G458" s="88">
        <v>248</v>
      </c>
    </row>
    <row r="459" spans="1:7" ht="14.85" customHeight="1">
      <c r="A459" s="4" t="s">
        <v>8</v>
      </c>
      <c r="B459" s="97">
        <v>0.45</v>
      </c>
      <c r="C459" s="73" t="s">
        <v>330</v>
      </c>
      <c r="D459" s="78">
        <f t="shared" ref="D459:F459" si="76">SUM(D454:D458)</f>
        <v>125526</v>
      </c>
      <c r="E459" s="59">
        <f t="shared" si="76"/>
        <v>141057</v>
      </c>
      <c r="F459" s="78">
        <f t="shared" si="76"/>
        <v>141057</v>
      </c>
      <c r="G459" s="78">
        <v>143843</v>
      </c>
    </row>
    <row r="460" spans="1:7" ht="15" customHeight="1">
      <c r="A460" s="4"/>
      <c r="B460" s="97"/>
      <c r="C460" s="73"/>
      <c r="D460" s="96"/>
      <c r="E460" s="82"/>
      <c r="F460" s="96"/>
      <c r="G460" s="96"/>
    </row>
    <row r="461" spans="1:7" ht="14.85" customHeight="1">
      <c r="A461" s="4"/>
      <c r="B461" s="97">
        <v>0.46</v>
      </c>
      <c r="C461" s="73" t="s">
        <v>331</v>
      </c>
      <c r="D461" s="50"/>
      <c r="E461" s="50"/>
      <c r="F461" s="50"/>
      <c r="G461" s="43"/>
    </row>
    <row r="462" spans="1:7" ht="14.85" customHeight="1">
      <c r="A462" s="4"/>
      <c r="B462" s="90" t="s">
        <v>83</v>
      </c>
      <c r="C462" s="73" t="s">
        <v>16</v>
      </c>
      <c r="D462" s="198">
        <v>106012</v>
      </c>
      <c r="E462" s="55">
        <v>42082</v>
      </c>
      <c r="F462" s="197">
        <v>42082</v>
      </c>
      <c r="G462" s="77">
        <v>22394</v>
      </c>
    </row>
    <row r="463" spans="1:7" ht="14.85" customHeight="1">
      <c r="A463" s="4"/>
      <c r="B463" s="90" t="s">
        <v>250</v>
      </c>
      <c r="C463" s="73" t="s">
        <v>146</v>
      </c>
      <c r="D463" s="55">
        <v>26029</v>
      </c>
      <c r="E463" s="55">
        <v>13965</v>
      </c>
      <c r="F463" s="55">
        <v>13965</v>
      </c>
      <c r="G463" s="87">
        <v>18025</v>
      </c>
    </row>
    <row r="464" spans="1:7" s="172" customFormat="1" ht="14.65" customHeight="1">
      <c r="A464" s="155"/>
      <c r="B464" s="166" t="s">
        <v>417</v>
      </c>
      <c r="C464" s="155" t="s">
        <v>372</v>
      </c>
      <c r="D464" s="185">
        <v>0</v>
      </c>
      <c r="E464" s="82">
        <v>1</v>
      </c>
      <c r="F464" s="82">
        <v>1</v>
      </c>
      <c r="G464" s="82">
        <v>1120</v>
      </c>
    </row>
    <row r="465" spans="1:7" s="172" customFormat="1" ht="14.65" customHeight="1">
      <c r="A465" s="155"/>
      <c r="B465" s="166" t="s">
        <v>418</v>
      </c>
      <c r="C465" s="155" t="s">
        <v>373</v>
      </c>
      <c r="D465" s="185">
        <v>0</v>
      </c>
      <c r="E465" s="82">
        <v>1</v>
      </c>
      <c r="F465" s="82">
        <v>1</v>
      </c>
      <c r="G465" s="82">
        <v>18495</v>
      </c>
    </row>
    <row r="466" spans="1:7" ht="14.85" customHeight="1">
      <c r="A466" s="4"/>
      <c r="B466" s="90" t="s">
        <v>84</v>
      </c>
      <c r="C466" s="73" t="s">
        <v>378</v>
      </c>
      <c r="D466" s="57">
        <v>133</v>
      </c>
      <c r="E466" s="82">
        <v>134</v>
      </c>
      <c r="F466" s="57">
        <v>134</v>
      </c>
      <c r="G466" s="87">
        <v>134</v>
      </c>
    </row>
    <row r="467" spans="1:7" ht="14.85" customHeight="1">
      <c r="A467" s="4"/>
      <c r="B467" s="90" t="s">
        <v>85</v>
      </c>
      <c r="C467" s="73" t="s">
        <v>20</v>
      </c>
      <c r="D467" s="183">
        <v>0</v>
      </c>
      <c r="E467" s="185">
        <v>0</v>
      </c>
      <c r="F467" s="183">
        <v>0</v>
      </c>
      <c r="G467" s="185">
        <v>0</v>
      </c>
    </row>
    <row r="468" spans="1:7" ht="14.85" customHeight="1">
      <c r="A468" s="84" t="s">
        <v>8</v>
      </c>
      <c r="B468" s="192">
        <v>0.46</v>
      </c>
      <c r="C468" s="86" t="s">
        <v>331</v>
      </c>
      <c r="D468" s="75">
        <f t="shared" ref="D468:F468" si="77">SUM(D462:D467)</f>
        <v>132174</v>
      </c>
      <c r="E468" s="61">
        <f t="shared" si="77"/>
        <v>56183</v>
      </c>
      <c r="F468" s="75">
        <f t="shared" si="77"/>
        <v>56183</v>
      </c>
      <c r="G468" s="75">
        <v>60168</v>
      </c>
    </row>
    <row r="469" spans="1:7" ht="14.85" customHeight="1">
      <c r="A469" s="4"/>
      <c r="B469" s="41"/>
      <c r="C469" s="73"/>
      <c r="D469" s="77"/>
      <c r="E469" s="77"/>
      <c r="F469" s="77"/>
      <c r="G469" s="77"/>
    </row>
    <row r="470" spans="1:7" ht="14.85" customHeight="1">
      <c r="A470" s="4"/>
      <c r="B470" s="97">
        <v>0.47</v>
      </c>
      <c r="C470" s="73" t="s">
        <v>332</v>
      </c>
      <c r="D470" s="50"/>
      <c r="E470" s="50"/>
      <c r="F470" s="50"/>
      <c r="G470" s="50"/>
    </row>
    <row r="471" spans="1:7" ht="14.85" customHeight="1">
      <c r="A471" s="4"/>
      <c r="B471" s="90" t="s">
        <v>86</v>
      </c>
      <c r="C471" s="73" t="s">
        <v>16</v>
      </c>
      <c r="D471" s="82">
        <f>51685-1</f>
        <v>51684</v>
      </c>
      <c r="E471" s="82">
        <v>51728</v>
      </c>
      <c r="F471" s="82">
        <f>51728-7000</f>
        <v>44728</v>
      </c>
      <c r="G471" s="77">
        <v>26935</v>
      </c>
    </row>
    <row r="472" spans="1:7" s="172" customFormat="1" ht="14.65" customHeight="1">
      <c r="A472" s="155"/>
      <c r="B472" s="166" t="s">
        <v>419</v>
      </c>
      <c r="C472" s="155" t="s">
        <v>372</v>
      </c>
      <c r="D472" s="185">
        <v>0</v>
      </c>
      <c r="E472" s="82">
        <v>1</v>
      </c>
      <c r="F472" s="82">
        <v>1</v>
      </c>
      <c r="G472" s="82">
        <v>1347</v>
      </c>
    </row>
    <row r="473" spans="1:7" s="172" customFormat="1" ht="14.65" customHeight="1">
      <c r="A473" s="155"/>
      <c r="B473" s="166" t="s">
        <v>420</v>
      </c>
      <c r="C473" s="155" t="s">
        <v>373</v>
      </c>
      <c r="D473" s="185">
        <v>0</v>
      </c>
      <c r="E473" s="82">
        <v>1</v>
      </c>
      <c r="F473" s="82">
        <v>1</v>
      </c>
      <c r="G473" s="82">
        <v>22282</v>
      </c>
    </row>
    <row r="474" spans="1:7" ht="14.85" customHeight="1">
      <c r="A474" s="4"/>
      <c r="B474" s="90" t="s">
        <v>87</v>
      </c>
      <c r="C474" s="73" t="s">
        <v>378</v>
      </c>
      <c r="D474" s="82">
        <v>52</v>
      </c>
      <c r="E474" s="82">
        <v>52</v>
      </c>
      <c r="F474" s="82">
        <v>52</v>
      </c>
      <c r="G474" s="77">
        <v>52</v>
      </c>
    </row>
    <row r="475" spans="1:7" ht="14.85" customHeight="1">
      <c r="A475" s="4"/>
      <c r="B475" s="90" t="s">
        <v>88</v>
      </c>
      <c r="C475" s="73" t="s">
        <v>20</v>
      </c>
      <c r="D475" s="82">
        <v>124</v>
      </c>
      <c r="E475" s="82">
        <v>124</v>
      </c>
      <c r="F475" s="82">
        <v>124</v>
      </c>
      <c r="G475" s="77">
        <v>124</v>
      </c>
    </row>
    <row r="476" spans="1:7" ht="14.85" customHeight="1">
      <c r="A476" s="4" t="s">
        <v>8</v>
      </c>
      <c r="B476" s="97">
        <v>0.47</v>
      </c>
      <c r="C476" s="73" t="s">
        <v>332</v>
      </c>
      <c r="D476" s="61">
        <f t="shared" ref="D476:F476" si="78">SUM(D471:D475)</f>
        <v>51860</v>
      </c>
      <c r="E476" s="61">
        <f t="shared" si="78"/>
        <v>51906</v>
      </c>
      <c r="F476" s="61">
        <f t="shared" si="78"/>
        <v>44906</v>
      </c>
      <c r="G476" s="61">
        <v>50740</v>
      </c>
    </row>
    <row r="477" spans="1:7" ht="15" customHeight="1">
      <c r="A477" s="4"/>
      <c r="B477" s="41"/>
      <c r="C477" s="73"/>
      <c r="D477" s="77"/>
      <c r="E477" s="77"/>
      <c r="F477" s="77"/>
      <c r="G477" s="77"/>
    </row>
    <row r="478" spans="1:7" ht="14.85" customHeight="1">
      <c r="A478" s="4"/>
      <c r="B478" s="97">
        <v>0.48</v>
      </c>
      <c r="C478" s="73" t="s">
        <v>333</v>
      </c>
      <c r="D478" s="50"/>
      <c r="E478" s="50"/>
      <c r="F478" s="50"/>
      <c r="G478" s="50"/>
    </row>
    <row r="479" spans="1:7" ht="14.85" customHeight="1">
      <c r="A479" s="4"/>
      <c r="B479" s="90" t="s">
        <v>89</v>
      </c>
      <c r="C479" s="73" t="s">
        <v>16</v>
      </c>
      <c r="D479" s="58">
        <v>91420</v>
      </c>
      <c r="E479" s="55">
        <v>108252</v>
      </c>
      <c r="F479" s="58">
        <v>108252</v>
      </c>
      <c r="G479" s="77">
        <v>63239</v>
      </c>
    </row>
    <row r="480" spans="1:7" s="172" customFormat="1" ht="14.65" customHeight="1">
      <c r="A480" s="155"/>
      <c r="B480" s="166" t="s">
        <v>421</v>
      </c>
      <c r="C480" s="155" t="s">
        <v>372</v>
      </c>
      <c r="D480" s="185">
        <v>0</v>
      </c>
      <c r="E480" s="82">
        <v>1</v>
      </c>
      <c r="F480" s="82">
        <v>1</v>
      </c>
      <c r="G480" s="82">
        <v>3159</v>
      </c>
    </row>
    <row r="481" spans="1:7" s="172" customFormat="1" ht="14.65" customHeight="1">
      <c r="A481" s="155"/>
      <c r="B481" s="166" t="s">
        <v>422</v>
      </c>
      <c r="C481" s="155" t="s">
        <v>373</v>
      </c>
      <c r="D481" s="185">
        <v>0</v>
      </c>
      <c r="E481" s="82">
        <v>1</v>
      </c>
      <c r="F481" s="82">
        <v>1</v>
      </c>
      <c r="G481" s="82">
        <v>52500</v>
      </c>
    </row>
    <row r="482" spans="1:7" ht="14.85" customHeight="1">
      <c r="A482" s="4"/>
      <c r="B482" s="90" t="s">
        <v>90</v>
      </c>
      <c r="C482" s="73" t="s">
        <v>378</v>
      </c>
      <c r="D482" s="57">
        <v>99</v>
      </c>
      <c r="E482" s="82">
        <v>99</v>
      </c>
      <c r="F482" s="57">
        <v>99</v>
      </c>
      <c r="G482" s="87">
        <v>99</v>
      </c>
    </row>
    <row r="483" spans="1:7" ht="14.85" customHeight="1">
      <c r="A483" s="4" t="s">
        <v>8</v>
      </c>
      <c r="B483" s="97">
        <v>0.48</v>
      </c>
      <c r="C483" s="73" t="s">
        <v>333</v>
      </c>
      <c r="D483" s="75">
        <f t="shared" ref="D483:F483" si="79">SUM(D479:D482)</f>
        <v>91519</v>
      </c>
      <c r="E483" s="61">
        <f t="shared" si="79"/>
        <v>108353</v>
      </c>
      <c r="F483" s="75">
        <f t="shared" si="79"/>
        <v>108353</v>
      </c>
      <c r="G483" s="75">
        <v>118997</v>
      </c>
    </row>
    <row r="484" spans="1:7" ht="14.85" customHeight="1">
      <c r="A484" s="4" t="s">
        <v>8</v>
      </c>
      <c r="B484" s="79">
        <v>3.1030000000000002</v>
      </c>
      <c r="C484" s="42" t="s">
        <v>136</v>
      </c>
      <c r="D484" s="75">
        <f t="shared" ref="D484:F484" si="80">D483+D476+D468+D459</f>
        <v>401079</v>
      </c>
      <c r="E484" s="61">
        <f t="shared" si="80"/>
        <v>357499</v>
      </c>
      <c r="F484" s="75">
        <f t="shared" si="80"/>
        <v>350499</v>
      </c>
      <c r="G484" s="75">
        <v>373748</v>
      </c>
    </row>
    <row r="485" spans="1:7">
      <c r="A485" s="4"/>
      <c r="B485" s="99"/>
      <c r="C485" s="42"/>
      <c r="D485" s="77"/>
      <c r="E485" s="77"/>
      <c r="F485" s="77"/>
      <c r="G485" s="77"/>
    </row>
    <row r="486" spans="1:7" ht="14.1" customHeight="1">
      <c r="A486" s="4"/>
      <c r="B486" s="79">
        <v>3.8</v>
      </c>
      <c r="C486" s="42" t="s">
        <v>68</v>
      </c>
      <c r="D486" s="77"/>
      <c r="E486" s="77"/>
      <c r="F486" s="77"/>
      <c r="G486" s="77"/>
    </row>
    <row r="487" spans="1:7" ht="14.1" customHeight="1">
      <c r="A487" s="4"/>
      <c r="B487" s="89" t="s">
        <v>168</v>
      </c>
      <c r="C487" s="73" t="s">
        <v>166</v>
      </c>
      <c r="D487" s="77"/>
      <c r="E487" s="77"/>
      <c r="F487" s="77"/>
      <c r="G487" s="77"/>
    </row>
    <row r="488" spans="1:7" ht="14.1" customHeight="1">
      <c r="A488" s="4"/>
      <c r="B488" s="89" t="s">
        <v>169</v>
      </c>
      <c r="C488" s="73" t="s">
        <v>167</v>
      </c>
      <c r="D488" s="77"/>
      <c r="E488" s="77"/>
      <c r="F488" s="77"/>
      <c r="G488" s="77"/>
    </row>
    <row r="489" spans="1:7" ht="14.1" customHeight="1">
      <c r="A489" s="4"/>
      <c r="B489" s="95" t="s">
        <v>170</v>
      </c>
      <c r="C489" s="73" t="s">
        <v>423</v>
      </c>
      <c r="D489" s="82">
        <v>55000</v>
      </c>
      <c r="E489" s="185">
        <v>0</v>
      </c>
      <c r="F489" s="185">
        <v>0</v>
      </c>
      <c r="G489" s="185">
        <v>0</v>
      </c>
    </row>
    <row r="490" spans="1:7" ht="14.1" customHeight="1">
      <c r="A490" s="4"/>
      <c r="B490" s="95" t="s">
        <v>281</v>
      </c>
      <c r="C490" s="73" t="s">
        <v>282</v>
      </c>
      <c r="D490" s="59">
        <v>54491</v>
      </c>
      <c r="E490" s="184">
        <v>0</v>
      </c>
      <c r="F490" s="184">
        <v>0</v>
      </c>
      <c r="G490" s="184">
        <v>0</v>
      </c>
    </row>
    <row r="491" spans="1:7" ht="14.1" customHeight="1">
      <c r="A491" s="4" t="s">
        <v>8</v>
      </c>
      <c r="B491" s="89" t="s">
        <v>168</v>
      </c>
      <c r="C491" s="73" t="s">
        <v>166</v>
      </c>
      <c r="D491" s="59">
        <f t="shared" ref="D491:F491" si="81">SUM(D489:D490)</f>
        <v>109491</v>
      </c>
      <c r="E491" s="184">
        <f t="shared" si="81"/>
        <v>0</v>
      </c>
      <c r="F491" s="184">
        <f t="shared" si="81"/>
        <v>0</v>
      </c>
      <c r="G491" s="184">
        <v>0</v>
      </c>
    </row>
    <row r="492" spans="1:7" ht="14.1" customHeight="1">
      <c r="A492" s="4" t="s">
        <v>8</v>
      </c>
      <c r="B492" s="79">
        <v>3.8</v>
      </c>
      <c r="C492" s="42" t="s">
        <v>68</v>
      </c>
      <c r="D492" s="61">
        <f t="shared" ref="D492:F492" si="82">D491</f>
        <v>109491</v>
      </c>
      <c r="E492" s="187">
        <f t="shared" si="82"/>
        <v>0</v>
      </c>
      <c r="F492" s="187">
        <f t="shared" si="82"/>
        <v>0</v>
      </c>
      <c r="G492" s="187">
        <v>0</v>
      </c>
    </row>
    <row r="493" spans="1:7" ht="14.1" customHeight="1">
      <c r="A493" s="4" t="s">
        <v>8</v>
      </c>
      <c r="B493" s="65">
        <v>3</v>
      </c>
      <c r="C493" s="73" t="s">
        <v>240</v>
      </c>
      <c r="D493" s="61">
        <f t="shared" ref="D493:F493" si="83">D484+D450+D492</f>
        <v>803170</v>
      </c>
      <c r="E493" s="61">
        <f t="shared" si="83"/>
        <v>627928</v>
      </c>
      <c r="F493" s="61">
        <f t="shared" si="83"/>
        <v>595946</v>
      </c>
      <c r="G493" s="61">
        <v>642981</v>
      </c>
    </row>
    <row r="494" spans="1:7">
      <c r="A494" s="4"/>
      <c r="B494" s="65"/>
      <c r="C494" s="73"/>
      <c r="D494" s="77"/>
      <c r="E494" s="77"/>
      <c r="F494" s="77"/>
      <c r="G494" s="77"/>
    </row>
    <row r="495" spans="1:7" ht="13.15" customHeight="1">
      <c r="A495" s="4"/>
      <c r="B495" s="65">
        <v>5</v>
      </c>
      <c r="C495" s="73" t="s">
        <v>194</v>
      </c>
      <c r="D495" s="50"/>
      <c r="E495" s="50"/>
      <c r="F495" s="50"/>
      <c r="G495" s="50"/>
    </row>
    <row r="496" spans="1:7" ht="13.15" customHeight="1">
      <c r="A496" s="4"/>
      <c r="B496" s="79">
        <v>5.1050000000000004</v>
      </c>
      <c r="C496" s="42" t="s">
        <v>92</v>
      </c>
      <c r="D496" s="50"/>
      <c r="E496" s="50"/>
      <c r="F496" s="50"/>
      <c r="G496" s="50"/>
    </row>
    <row r="497" spans="1:7" ht="14.65" customHeight="1">
      <c r="A497" s="4"/>
      <c r="B497" s="100">
        <v>65</v>
      </c>
      <c r="C497" s="73" t="s">
        <v>93</v>
      </c>
      <c r="D497" s="50"/>
      <c r="E497" s="50"/>
      <c r="F497" s="50"/>
      <c r="G497" s="50"/>
    </row>
    <row r="498" spans="1:7" ht="14.65" customHeight="1">
      <c r="A498" s="4"/>
      <c r="B498" s="100" t="s">
        <v>424</v>
      </c>
      <c r="C498" s="73" t="s">
        <v>388</v>
      </c>
      <c r="D498" s="183">
        <v>0</v>
      </c>
      <c r="E498" s="57">
        <v>5000</v>
      </c>
      <c r="F498" s="57">
        <v>5000</v>
      </c>
      <c r="G498" s="82">
        <v>9000</v>
      </c>
    </row>
    <row r="499" spans="1:7" ht="14.65" customHeight="1">
      <c r="A499" s="4"/>
      <c r="B499" s="90" t="s">
        <v>94</v>
      </c>
      <c r="C499" s="73" t="s">
        <v>208</v>
      </c>
      <c r="D499" s="59">
        <v>5000</v>
      </c>
      <c r="E499" s="184">
        <v>0</v>
      </c>
      <c r="F499" s="184">
        <v>0</v>
      </c>
      <c r="G499" s="184">
        <v>0</v>
      </c>
    </row>
    <row r="500" spans="1:7" ht="14.65" customHeight="1">
      <c r="A500" s="4" t="s">
        <v>8</v>
      </c>
      <c r="B500" s="101">
        <v>65</v>
      </c>
      <c r="C500" s="73" t="s">
        <v>93</v>
      </c>
      <c r="D500" s="59">
        <f t="shared" ref="D500:F500" si="84">SUM(D498:D499)</f>
        <v>5000</v>
      </c>
      <c r="E500" s="59">
        <f t="shared" si="84"/>
        <v>5000</v>
      </c>
      <c r="F500" s="59">
        <f t="shared" si="84"/>
        <v>5000</v>
      </c>
      <c r="G500" s="59">
        <v>9000</v>
      </c>
    </row>
    <row r="501" spans="1:7">
      <c r="A501" s="4"/>
      <c r="B501" s="101"/>
      <c r="C501" s="73"/>
      <c r="D501" s="77"/>
      <c r="E501" s="77"/>
      <c r="F501" s="77"/>
      <c r="G501" s="77"/>
    </row>
    <row r="502" spans="1:7" ht="14.45" customHeight="1">
      <c r="A502" s="41"/>
      <c r="B502" s="101">
        <v>66</v>
      </c>
      <c r="C502" s="73" t="s">
        <v>241</v>
      </c>
      <c r="D502" s="77"/>
      <c r="E502" s="77"/>
      <c r="F502" s="77"/>
      <c r="G502" s="77"/>
    </row>
    <row r="503" spans="1:7" ht="14.45" customHeight="1">
      <c r="A503" s="41"/>
      <c r="B503" s="101" t="s">
        <v>317</v>
      </c>
      <c r="C503" s="73" t="s">
        <v>16</v>
      </c>
      <c r="D503" s="82">
        <v>6599</v>
      </c>
      <c r="E503" s="82">
        <v>25582</v>
      </c>
      <c r="F503" s="82">
        <f>25582-13000</f>
        <v>12582</v>
      </c>
      <c r="G503" s="82">
        <v>5398</v>
      </c>
    </row>
    <row r="504" spans="1:7" s="172" customFormat="1" ht="14.45" customHeight="1">
      <c r="A504" s="155"/>
      <c r="B504" s="166" t="s">
        <v>425</v>
      </c>
      <c r="C504" s="155" t="s">
        <v>372</v>
      </c>
      <c r="D504" s="185">
        <v>0</v>
      </c>
      <c r="E504" s="82">
        <v>1</v>
      </c>
      <c r="F504" s="82">
        <v>1</v>
      </c>
      <c r="G504" s="82">
        <v>270</v>
      </c>
    </row>
    <row r="505" spans="1:7" s="172" customFormat="1" ht="14.45" customHeight="1">
      <c r="A505" s="155"/>
      <c r="B505" s="166" t="s">
        <v>426</v>
      </c>
      <c r="C505" s="155" t="s">
        <v>373</v>
      </c>
      <c r="D505" s="185">
        <v>0</v>
      </c>
      <c r="E505" s="82">
        <v>1</v>
      </c>
      <c r="F505" s="82">
        <v>1</v>
      </c>
      <c r="G505" s="82">
        <v>4349</v>
      </c>
    </row>
    <row r="506" spans="1:7" ht="14.45" customHeight="1">
      <c r="A506" s="4"/>
      <c r="B506" s="101" t="s">
        <v>242</v>
      </c>
      <c r="C506" s="73" t="s">
        <v>20</v>
      </c>
      <c r="D506" s="82">
        <v>9000</v>
      </c>
      <c r="E506" s="82">
        <v>7500</v>
      </c>
      <c r="F506" s="82">
        <v>7500</v>
      </c>
      <c r="G506" s="82">
        <v>3500</v>
      </c>
    </row>
    <row r="507" spans="1:7" ht="14.45" customHeight="1">
      <c r="A507" s="4"/>
      <c r="B507" s="101" t="s">
        <v>427</v>
      </c>
      <c r="C507" s="73" t="s">
        <v>385</v>
      </c>
      <c r="D507" s="185">
        <v>0</v>
      </c>
      <c r="E507" s="82">
        <v>1</v>
      </c>
      <c r="F507" s="82">
        <v>1</v>
      </c>
      <c r="G507" s="82">
        <v>2001</v>
      </c>
    </row>
    <row r="508" spans="1:7" ht="14.45" customHeight="1">
      <c r="A508" s="4"/>
      <c r="B508" s="101" t="s">
        <v>428</v>
      </c>
      <c r="C508" s="73" t="s">
        <v>429</v>
      </c>
      <c r="D508" s="185">
        <v>0</v>
      </c>
      <c r="E508" s="82">
        <v>1</v>
      </c>
      <c r="F508" s="82">
        <v>1</v>
      </c>
      <c r="G508" s="82">
        <v>1001</v>
      </c>
    </row>
    <row r="509" spans="1:7" ht="14.45" customHeight="1">
      <c r="A509" s="4"/>
      <c r="B509" s="101" t="s">
        <v>430</v>
      </c>
      <c r="C509" s="73" t="s">
        <v>380</v>
      </c>
      <c r="D509" s="184">
        <v>0</v>
      </c>
      <c r="E509" s="59">
        <v>1</v>
      </c>
      <c r="F509" s="59">
        <v>1</v>
      </c>
      <c r="G509" s="59">
        <v>501</v>
      </c>
    </row>
    <row r="510" spans="1:7" ht="14.45" customHeight="1">
      <c r="A510" s="4" t="s">
        <v>8</v>
      </c>
      <c r="B510" s="101">
        <v>66</v>
      </c>
      <c r="C510" s="73" t="s">
        <v>241</v>
      </c>
      <c r="D510" s="59">
        <f t="shared" ref="D510:F510" si="85">SUM(D503:D509)</f>
        <v>15599</v>
      </c>
      <c r="E510" s="59">
        <f t="shared" si="85"/>
        <v>33087</v>
      </c>
      <c r="F510" s="59">
        <f t="shared" si="85"/>
        <v>20087</v>
      </c>
      <c r="G510" s="59">
        <v>17020</v>
      </c>
    </row>
    <row r="511" spans="1:7" ht="10.9" customHeight="1">
      <c r="A511" s="4"/>
      <c r="B511" s="101"/>
      <c r="C511" s="73"/>
      <c r="D511" s="77"/>
      <c r="E511" s="77"/>
      <c r="F511" s="77"/>
      <c r="G511" s="77"/>
    </row>
    <row r="512" spans="1:7" ht="14.45" customHeight="1">
      <c r="A512" s="4"/>
      <c r="B512" s="101">
        <v>71</v>
      </c>
      <c r="C512" s="73" t="s">
        <v>140</v>
      </c>
      <c r="D512" s="77"/>
      <c r="E512" s="77"/>
      <c r="F512" s="77"/>
      <c r="G512" s="77"/>
    </row>
    <row r="513" spans="1:7" ht="14.45" customHeight="1">
      <c r="A513" s="4"/>
      <c r="B513" s="101" t="s">
        <v>111</v>
      </c>
      <c r="C513" s="73" t="s">
        <v>16</v>
      </c>
      <c r="D513" s="96">
        <v>17313</v>
      </c>
      <c r="E513" s="82">
        <v>18007</v>
      </c>
      <c r="F513" s="96">
        <f>18007-3000</f>
        <v>15007</v>
      </c>
      <c r="G513" s="77">
        <v>9690</v>
      </c>
    </row>
    <row r="514" spans="1:7" s="172" customFormat="1" ht="14.45" customHeight="1">
      <c r="A514" s="155"/>
      <c r="B514" s="166" t="s">
        <v>431</v>
      </c>
      <c r="C514" s="155" t="s">
        <v>372</v>
      </c>
      <c r="D514" s="185">
        <v>0</v>
      </c>
      <c r="E514" s="82">
        <v>1</v>
      </c>
      <c r="F514" s="82">
        <v>1</v>
      </c>
      <c r="G514" s="82">
        <v>484</v>
      </c>
    </row>
    <row r="515" spans="1:7" s="172" customFormat="1" ht="14.45" customHeight="1">
      <c r="A515" s="155"/>
      <c r="B515" s="166" t="s">
        <v>432</v>
      </c>
      <c r="C515" s="155" t="s">
        <v>373</v>
      </c>
      <c r="D515" s="185">
        <v>0</v>
      </c>
      <c r="E515" s="82">
        <v>1</v>
      </c>
      <c r="F515" s="82">
        <v>1</v>
      </c>
      <c r="G515" s="82">
        <v>7960</v>
      </c>
    </row>
    <row r="516" spans="1:7" ht="14.45" customHeight="1">
      <c r="A516" s="84"/>
      <c r="B516" s="220" t="s">
        <v>243</v>
      </c>
      <c r="C516" s="86" t="s">
        <v>20</v>
      </c>
      <c r="D516" s="59">
        <v>3748</v>
      </c>
      <c r="E516" s="59">
        <v>4500</v>
      </c>
      <c r="F516" s="59">
        <v>4500</v>
      </c>
      <c r="G516" s="59">
        <v>3320</v>
      </c>
    </row>
    <row r="517" spans="1:7" ht="15" customHeight="1">
      <c r="A517" s="4"/>
      <c r="B517" s="101" t="s">
        <v>433</v>
      </c>
      <c r="C517" s="73" t="s">
        <v>385</v>
      </c>
      <c r="D517" s="185">
        <v>0</v>
      </c>
      <c r="E517" s="82">
        <v>1</v>
      </c>
      <c r="F517" s="82">
        <v>1</v>
      </c>
      <c r="G517" s="82">
        <v>1001</v>
      </c>
    </row>
    <row r="518" spans="1:7" ht="15" customHeight="1">
      <c r="A518" s="4"/>
      <c r="B518" s="101" t="s">
        <v>434</v>
      </c>
      <c r="C518" s="73" t="s">
        <v>429</v>
      </c>
      <c r="D518" s="185">
        <v>0</v>
      </c>
      <c r="E518" s="82">
        <v>1</v>
      </c>
      <c r="F518" s="82">
        <v>1</v>
      </c>
      <c r="G518" s="82">
        <v>1001</v>
      </c>
    </row>
    <row r="519" spans="1:7" ht="15" customHeight="1">
      <c r="A519" s="4"/>
      <c r="B519" s="101" t="s">
        <v>435</v>
      </c>
      <c r="C519" s="73" t="s">
        <v>380</v>
      </c>
      <c r="D519" s="184">
        <v>0</v>
      </c>
      <c r="E519" s="59">
        <v>1</v>
      </c>
      <c r="F519" s="59">
        <v>1</v>
      </c>
      <c r="G519" s="59">
        <v>501</v>
      </c>
    </row>
    <row r="520" spans="1:7" ht="15" customHeight="1">
      <c r="A520" s="4" t="s">
        <v>8</v>
      </c>
      <c r="B520" s="101">
        <v>71</v>
      </c>
      <c r="C520" s="73" t="s">
        <v>140</v>
      </c>
      <c r="D520" s="75">
        <f t="shared" ref="D520:F520" si="86">SUM(D513:D519)</f>
        <v>21061</v>
      </c>
      <c r="E520" s="75">
        <f t="shared" si="86"/>
        <v>22512</v>
      </c>
      <c r="F520" s="75">
        <f t="shared" si="86"/>
        <v>19512</v>
      </c>
      <c r="G520" s="75">
        <v>23957</v>
      </c>
    </row>
    <row r="521" spans="1:7" ht="15" customHeight="1">
      <c r="A521" s="4" t="s">
        <v>8</v>
      </c>
      <c r="B521" s="79">
        <v>5.1050000000000004</v>
      </c>
      <c r="C521" s="42" t="s">
        <v>92</v>
      </c>
      <c r="D521" s="88">
        <f t="shared" ref="D521:F521" si="87">D500+D520+D510</f>
        <v>41660</v>
      </c>
      <c r="E521" s="88">
        <f t="shared" si="87"/>
        <v>60599</v>
      </c>
      <c r="F521" s="88">
        <f t="shared" si="87"/>
        <v>44599</v>
      </c>
      <c r="G521" s="88">
        <v>49977</v>
      </c>
    </row>
    <row r="522" spans="1:7" ht="15" customHeight="1">
      <c r="A522" s="4"/>
      <c r="B522" s="79"/>
      <c r="C522" s="42"/>
      <c r="D522" s="77"/>
      <c r="E522" s="77"/>
      <c r="F522" s="77"/>
      <c r="G522" s="77"/>
    </row>
    <row r="523" spans="1:7" ht="15" customHeight="1">
      <c r="A523" s="4"/>
      <c r="B523" s="79">
        <v>5.2</v>
      </c>
      <c r="C523" s="42" t="s">
        <v>546</v>
      </c>
      <c r="D523" s="77"/>
      <c r="E523" s="77"/>
      <c r="F523" s="77"/>
      <c r="G523" s="77"/>
    </row>
    <row r="524" spans="1:7" ht="15" customHeight="1">
      <c r="A524" s="4"/>
      <c r="B524" s="103">
        <v>60</v>
      </c>
      <c r="C524" s="73" t="s">
        <v>586</v>
      </c>
      <c r="D524" s="77"/>
      <c r="E524" s="77"/>
      <c r="F524" s="77"/>
      <c r="G524" s="77"/>
    </row>
    <row r="525" spans="1:7" ht="15" customHeight="1">
      <c r="A525" s="4"/>
      <c r="B525" s="103">
        <v>50</v>
      </c>
      <c r="C525" s="73" t="s">
        <v>585</v>
      </c>
      <c r="D525" s="77"/>
      <c r="E525" s="77"/>
      <c r="F525" s="77"/>
      <c r="G525" s="77"/>
    </row>
    <row r="526" spans="1:7" ht="15" customHeight="1">
      <c r="A526" s="4"/>
      <c r="B526" s="95" t="s">
        <v>587</v>
      </c>
      <c r="C526" s="73" t="s">
        <v>380</v>
      </c>
      <c r="D526" s="185">
        <v>0</v>
      </c>
      <c r="E526" s="82">
        <v>5000</v>
      </c>
      <c r="F526" s="82">
        <v>5000</v>
      </c>
      <c r="G526" s="82">
        <v>1</v>
      </c>
    </row>
    <row r="527" spans="1:7" ht="15" customHeight="1">
      <c r="A527" s="4" t="s">
        <v>8</v>
      </c>
      <c r="B527" s="103">
        <v>50</v>
      </c>
      <c r="C527" s="73" t="s">
        <v>585</v>
      </c>
      <c r="D527" s="187">
        <f t="shared" ref="D527:F527" si="88">D526</f>
        <v>0</v>
      </c>
      <c r="E527" s="61">
        <f t="shared" si="88"/>
        <v>5000</v>
      </c>
      <c r="F527" s="61">
        <f t="shared" si="88"/>
        <v>5000</v>
      </c>
      <c r="G527" s="61">
        <v>1</v>
      </c>
    </row>
    <row r="528" spans="1:7" ht="15" customHeight="1">
      <c r="A528" s="4"/>
      <c r="B528" s="103"/>
      <c r="C528" s="73"/>
      <c r="D528" s="153"/>
      <c r="E528" s="153"/>
      <c r="F528" s="153"/>
      <c r="G528" s="153"/>
    </row>
    <row r="529" spans="1:7" ht="15" customHeight="1">
      <c r="A529" s="4"/>
      <c r="B529" s="103">
        <v>51</v>
      </c>
      <c r="C529" s="73" t="s">
        <v>592</v>
      </c>
      <c r="D529" s="77"/>
      <c r="E529" s="77"/>
      <c r="F529" s="77"/>
      <c r="G529" s="77"/>
    </row>
    <row r="530" spans="1:7" ht="15" customHeight="1">
      <c r="A530" s="4"/>
      <c r="B530" s="95" t="s">
        <v>591</v>
      </c>
      <c r="C530" s="73" t="s">
        <v>380</v>
      </c>
      <c r="D530" s="185">
        <v>0</v>
      </c>
      <c r="E530" s="82">
        <v>1500</v>
      </c>
      <c r="F530" s="82">
        <v>1500</v>
      </c>
      <c r="G530" s="82">
        <v>4800</v>
      </c>
    </row>
    <row r="531" spans="1:7" ht="15" customHeight="1">
      <c r="A531" s="4" t="s">
        <v>8</v>
      </c>
      <c r="B531" s="103">
        <v>51</v>
      </c>
      <c r="C531" s="73" t="s">
        <v>592</v>
      </c>
      <c r="D531" s="187">
        <f t="shared" ref="D531:F531" si="89">D530</f>
        <v>0</v>
      </c>
      <c r="E531" s="61">
        <f t="shared" si="89"/>
        <v>1500</v>
      </c>
      <c r="F531" s="61">
        <f t="shared" si="89"/>
        <v>1500</v>
      </c>
      <c r="G531" s="61">
        <v>4800</v>
      </c>
    </row>
    <row r="532" spans="1:7" ht="15" customHeight="1">
      <c r="A532" s="4" t="s">
        <v>8</v>
      </c>
      <c r="B532" s="103">
        <v>60</v>
      </c>
      <c r="C532" s="73" t="s">
        <v>586</v>
      </c>
      <c r="D532" s="187">
        <f t="shared" ref="D532:F532" si="90">D527+D531</f>
        <v>0</v>
      </c>
      <c r="E532" s="61">
        <f t="shared" si="90"/>
        <v>6500</v>
      </c>
      <c r="F532" s="61">
        <f t="shared" si="90"/>
        <v>6500</v>
      </c>
      <c r="G532" s="61">
        <v>4801</v>
      </c>
    </row>
    <row r="533" spans="1:7" ht="15" customHeight="1">
      <c r="A533" s="4"/>
      <c r="B533" s="103"/>
      <c r="C533" s="73"/>
      <c r="D533" s="153"/>
      <c r="E533" s="153"/>
      <c r="F533" s="153"/>
      <c r="G533" s="153"/>
    </row>
    <row r="534" spans="1:7" ht="15" customHeight="1">
      <c r="A534" s="4"/>
      <c r="B534" s="103">
        <v>61</v>
      </c>
      <c r="C534" s="73" t="s">
        <v>615</v>
      </c>
      <c r="D534" s="77"/>
      <c r="E534" s="77"/>
      <c r="F534" s="77"/>
      <c r="G534" s="77"/>
    </row>
    <row r="535" spans="1:7" ht="15" customHeight="1">
      <c r="A535" s="4"/>
      <c r="B535" s="95" t="s">
        <v>386</v>
      </c>
      <c r="C535" s="73" t="s">
        <v>380</v>
      </c>
      <c r="D535" s="185">
        <v>0</v>
      </c>
      <c r="E535" s="82">
        <v>2006</v>
      </c>
      <c r="F535" s="82">
        <v>2006</v>
      </c>
      <c r="G535" s="82">
        <v>1651</v>
      </c>
    </row>
    <row r="536" spans="1:7" ht="15" customHeight="1">
      <c r="A536" s="4" t="s">
        <v>8</v>
      </c>
      <c r="B536" s="103">
        <v>61</v>
      </c>
      <c r="C536" s="73" t="s">
        <v>615</v>
      </c>
      <c r="D536" s="187">
        <f t="shared" ref="D536:F536" si="91">D535</f>
        <v>0</v>
      </c>
      <c r="E536" s="61">
        <f t="shared" si="91"/>
        <v>2006</v>
      </c>
      <c r="F536" s="61">
        <f t="shared" si="91"/>
        <v>2006</v>
      </c>
      <c r="G536" s="61">
        <v>1651</v>
      </c>
    </row>
    <row r="537" spans="1:7" ht="15" customHeight="1">
      <c r="A537" s="4" t="s">
        <v>8</v>
      </c>
      <c r="B537" s="79">
        <v>5.2</v>
      </c>
      <c r="C537" s="42" t="s">
        <v>546</v>
      </c>
      <c r="D537" s="187">
        <f t="shared" ref="D537:F537" si="92">D532+D536</f>
        <v>0</v>
      </c>
      <c r="E537" s="61">
        <f t="shared" si="92"/>
        <v>8506</v>
      </c>
      <c r="F537" s="61">
        <f t="shared" si="92"/>
        <v>8506</v>
      </c>
      <c r="G537" s="61">
        <v>6452</v>
      </c>
    </row>
    <row r="538" spans="1:7" ht="15" customHeight="1">
      <c r="A538" s="4" t="s">
        <v>8</v>
      </c>
      <c r="B538" s="65">
        <v>5</v>
      </c>
      <c r="C538" s="73" t="s">
        <v>174</v>
      </c>
      <c r="D538" s="88">
        <f t="shared" ref="D538:F538" si="93">D521+D537</f>
        <v>41660</v>
      </c>
      <c r="E538" s="88">
        <f t="shared" si="93"/>
        <v>69105</v>
      </c>
      <c r="F538" s="88">
        <f t="shared" si="93"/>
        <v>53105</v>
      </c>
      <c r="G538" s="88">
        <v>56429</v>
      </c>
    </row>
    <row r="539" spans="1:7">
      <c r="A539" s="4"/>
      <c r="B539" s="65"/>
      <c r="C539" s="73"/>
      <c r="D539" s="77"/>
      <c r="E539" s="77"/>
      <c r="F539" s="77"/>
      <c r="G539" s="77"/>
    </row>
    <row r="540" spans="1:7" ht="15" customHeight="1">
      <c r="A540" s="4"/>
      <c r="B540" s="65">
        <v>6</v>
      </c>
      <c r="C540" s="73" t="s">
        <v>165</v>
      </c>
      <c r="D540" s="43"/>
      <c r="E540" s="43"/>
      <c r="F540" s="43"/>
      <c r="G540" s="43"/>
    </row>
    <row r="541" spans="1:7" ht="15" customHeight="1">
      <c r="A541" s="4"/>
      <c r="B541" s="79">
        <v>6.0010000000000003</v>
      </c>
      <c r="C541" s="42" t="s">
        <v>556</v>
      </c>
      <c r="D541" s="43"/>
      <c r="E541" s="43"/>
      <c r="F541" s="43"/>
      <c r="G541" s="43"/>
    </row>
    <row r="542" spans="1:7" ht="15" customHeight="1">
      <c r="A542" s="4"/>
      <c r="B542" s="103">
        <v>44</v>
      </c>
      <c r="C542" s="73" t="s">
        <v>73</v>
      </c>
      <c r="D542" s="43"/>
      <c r="E542" s="43"/>
      <c r="F542" s="43"/>
      <c r="G542" s="43"/>
    </row>
    <row r="543" spans="1:7" ht="15" customHeight="1">
      <c r="A543" s="4"/>
      <c r="B543" s="151">
        <v>60</v>
      </c>
      <c r="C543" s="70" t="s">
        <v>620</v>
      </c>
      <c r="D543" s="82"/>
      <c r="E543" s="82"/>
      <c r="F543" s="82"/>
      <c r="G543" s="82"/>
    </row>
    <row r="544" spans="1:7" ht="15" customHeight="1">
      <c r="A544" s="4"/>
      <c r="B544" s="41" t="s">
        <v>557</v>
      </c>
      <c r="C544" s="73" t="s">
        <v>380</v>
      </c>
      <c r="D544" s="185">
        <v>0</v>
      </c>
      <c r="E544" s="82">
        <v>95000</v>
      </c>
      <c r="F544" s="82">
        <v>95000</v>
      </c>
      <c r="G544" s="82">
        <v>60000</v>
      </c>
    </row>
    <row r="545" spans="1:7" ht="15" customHeight="1">
      <c r="A545" s="4" t="s">
        <v>8</v>
      </c>
      <c r="B545" s="151">
        <v>60</v>
      </c>
      <c r="C545" s="70" t="s">
        <v>620</v>
      </c>
      <c r="D545" s="182">
        <f t="shared" ref="D545:F545" si="94">D544</f>
        <v>0</v>
      </c>
      <c r="E545" s="56">
        <f t="shared" si="94"/>
        <v>95000</v>
      </c>
      <c r="F545" s="56">
        <f t="shared" si="94"/>
        <v>95000</v>
      </c>
      <c r="G545" s="56">
        <v>60000</v>
      </c>
    </row>
    <row r="546" spans="1:7" ht="15" customHeight="1">
      <c r="A546" s="4"/>
      <c r="B546" s="151"/>
      <c r="C546" s="70"/>
      <c r="D546" s="72"/>
      <c r="E546" s="72"/>
      <c r="F546" s="72"/>
      <c r="G546" s="72"/>
    </row>
    <row r="547" spans="1:7" ht="15" customHeight="1">
      <c r="A547" s="4"/>
      <c r="B547" s="151">
        <v>61</v>
      </c>
      <c r="C547" s="70" t="s">
        <v>545</v>
      </c>
      <c r="D547" s="82"/>
      <c r="E547" s="82"/>
      <c r="F547" s="82"/>
      <c r="G547" s="82"/>
    </row>
    <row r="548" spans="1:7" ht="15" customHeight="1">
      <c r="A548" s="4"/>
      <c r="B548" s="41" t="s">
        <v>558</v>
      </c>
      <c r="C548" s="73" t="s">
        <v>380</v>
      </c>
      <c r="D548" s="185">
        <v>0</v>
      </c>
      <c r="E548" s="82">
        <v>100000</v>
      </c>
      <c r="F548" s="82">
        <f>100000+180000</f>
        <v>280000</v>
      </c>
      <c r="G548" s="82">
        <v>150000</v>
      </c>
    </row>
    <row r="549" spans="1:7" ht="15" customHeight="1">
      <c r="A549" s="4" t="s">
        <v>8</v>
      </c>
      <c r="B549" s="151">
        <v>61</v>
      </c>
      <c r="C549" s="70" t="s">
        <v>545</v>
      </c>
      <c r="D549" s="182">
        <f t="shared" ref="D549:F549" si="95">D548</f>
        <v>0</v>
      </c>
      <c r="E549" s="56">
        <f t="shared" si="95"/>
        <v>100000</v>
      </c>
      <c r="F549" s="56">
        <f t="shared" si="95"/>
        <v>280000</v>
      </c>
      <c r="G549" s="56">
        <v>150000</v>
      </c>
    </row>
    <row r="550" spans="1:7" ht="15" customHeight="1">
      <c r="A550" s="4" t="s">
        <v>8</v>
      </c>
      <c r="B550" s="103">
        <v>44</v>
      </c>
      <c r="C550" s="73" t="s">
        <v>73</v>
      </c>
      <c r="D550" s="182">
        <f t="shared" ref="D550:F550" si="96">D545+D549</f>
        <v>0</v>
      </c>
      <c r="E550" s="56">
        <f t="shared" si="96"/>
        <v>195000</v>
      </c>
      <c r="F550" s="56">
        <f t="shared" si="96"/>
        <v>375000</v>
      </c>
      <c r="G550" s="56">
        <v>210000</v>
      </c>
    </row>
    <row r="551" spans="1:7" ht="15" customHeight="1">
      <c r="A551" s="4" t="s">
        <v>8</v>
      </c>
      <c r="B551" s="79">
        <v>6.0010000000000003</v>
      </c>
      <c r="C551" s="42" t="s">
        <v>556</v>
      </c>
      <c r="D551" s="180">
        <f t="shared" ref="D551:F551" si="97">D550</f>
        <v>0</v>
      </c>
      <c r="E551" s="53">
        <f t="shared" si="97"/>
        <v>195000</v>
      </c>
      <c r="F551" s="53">
        <f t="shared" si="97"/>
        <v>375000</v>
      </c>
      <c r="G551" s="53">
        <v>210000</v>
      </c>
    </row>
    <row r="552" spans="1:7" ht="15" customHeight="1">
      <c r="A552" s="4"/>
      <c r="B552" s="65"/>
      <c r="C552" s="73"/>
      <c r="D552" s="43"/>
      <c r="E552" s="43"/>
      <c r="F552" s="43"/>
      <c r="G552" s="43"/>
    </row>
    <row r="553" spans="1:7" ht="15" customHeight="1">
      <c r="A553" s="4"/>
      <c r="B553" s="79">
        <v>6.101</v>
      </c>
      <c r="C553" s="42" t="s">
        <v>95</v>
      </c>
      <c r="D553" s="43"/>
      <c r="E553" s="43"/>
      <c r="F553" s="43"/>
      <c r="G553" s="43"/>
    </row>
    <row r="554" spans="1:7" ht="15" customHeight="1">
      <c r="A554" s="4"/>
      <c r="B554" s="92">
        <v>15</v>
      </c>
      <c r="C554" s="74" t="s">
        <v>213</v>
      </c>
      <c r="D554" s="82"/>
      <c r="E554" s="82"/>
      <c r="F554" s="82"/>
      <c r="G554" s="82"/>
    </row>
    <row r="555" spans="1:7" ht="15" customHeight="1">
      <c r="A555" s="4"/>
      <c r="B555" s="41" t="s">
        <v>214</v>
      </c>
      <c r="C555" s="73" t="s">
        <v>436</v>
      </c>
      <c r="D555" s="82">
        <v>627350</v>
      </c>
      <c r="E555" s="82">
        <v>530000</v>
      </c>
      <c r="F555" s="82">
        <f>530000-136000</f>
        <v>394000</v>
      </c>
      <c r="G555" s="82">
        <v>550000</v>
      </c>
    </row>
    <row r="556" spans="1:7">
      <c r="A556" s="4"/>
      <c r="B556" s="41"/>
      <c r="C556" s="73"/>
      <c r="D556" s="82"/>
      <c r="E556" s="82"/>
      <c r="F556" s="82"/>
      <c r="G556" s="82"/>
    </row>
    <row r="557" spans="1:7" ht="15" customHeight="1">
      <c r="A557" s="4"/>
      <c r="B557" s="89" t="s">
        <v>490</v>
      </c>
      <c r="C557" s="73" t="s">
        <v>167</v>
      </c>
      <c r="D557" s="82"/>
      <c r="E557" s="82"/>
      <c r="F557" s="82"/>
      <c r="G557" s="82"/>
    </row>
    <row r="558" spans="1:7" ht="15" customHeight="1">
      <c r="A558" s="4"/>
      <c r="B558" s="41" t="s">
        <v>491</v>
      </c>
      <c r="C558" s="73" t="s">
        <v>549</v>
      </c>
      <c r="D558" s="185">
        <v>0</v>
      </c>
      <c r="E558" s="82">
        <v>60000</v>
      </c>
      <c r="F558" s="82">
        <f>60000+27600</f>
        <v>87600</v>
      </c>
      <c r="G558" s="82">
        <v>80000</v>
      </c>
    </row>
    <row r="559" spans="1:7" ht="15" customHeight="1">
      <c r="A559" s="4"/>
      <c r="B559" s="41" t="s">
        <v>492</v>
      </c>
      <c r="C559" s="73" t="s">
        <v>453</v>
      </c>
      <c r="D559" s="184">
        <v>0</v>
      </c>
      <c r="E559" s="59">
        <v>83662</v>
      </c>
      <c r="F559" s="59">
        <v>83662</v>
      </c>
      <c r="G559" s="59">
        <v>88381</v>
      </c>
    </row>
    <row r="560" spans="1:7" ht="15" customHeight="1">
      <c r="A560" s="4" t="s">
        <v>8</v>
      </c>
      <c r="B560" s="89" t="s">
        <v>490</v>
      </c>
      <c r="C560" s="73" t="s">
        <v>167</v>
      </c>
      <c r="D560" s="187">
        <f t="shared" ref="D560:F560" si="98">SUM(D558:D559)</f>
        <v>0</v>
      </c>
      <c r="E560" s="61">
        <f t="shared" si="98"/>
        <v>143662</v>
      </c>
      <c r="F560" s="61">
        <f t="shared" si="98"/>
        <v>171262</v>
      </c>
      <c r="G560" s="61">
        <v>168381</v>
      </c>
    </row>
    <row r="561" spans="1:7" ht="15" customHeight="1">
      <c r="A561" s="84" t="s">
        <v>8</v>
      </c>
      <c r="B561" s="210">
        <v>15</v>
      </c>
      <c r="C561" s="211" t="s">
        <v>213</v>
      </c>
      <c r="D561" s="61">
        <f>SUM(D555:D555)+D560</f>
        <v>627350</v>
      </c>
      <c r="E561" s="61">
        <f t="shared" ref="E561:F561" si="99">SUM(E555:E555)+E560</f>
        <v>673662</v>
      </c>
      <c r="F561" s="61">
        <f t="shared" si="99"/>
        <v>565262</v>
      </c>
      <c r="G561" s="61">
        <v>718381</v>
      </c>
    </row>
    <row r="562" spans="1:7" ht="6.75" customHeight="1">
      <c r="A562" s="4"/>
      <c r="B562" s="92"/>
      <c r="C562" s="93"/>
      <c r="D562" s="82"/>
      <c r="E562" s="82"/>
      <c r="F562" s="82"/>
      <c r="G562" s="82"/>
    </row>
    <row r="563" spans="1:7" ht="14.45" customHeight="1">
      <c r="A563" s="4"/>
      <c r="B563" s="41">
        <v>66</v>
      </c>
      <c r="C563" s="73" t="s">
        <v>137</v>
      </c>
      <c r="D563" s="50"/>
      <c r="E563" s="50"/>
      <c r="F563" s="50"/>
      <c r="G563" s="50"/>
    </row>
    <row r="564" spans="1:7" ht="14.45" customHeight="1">
      <c r="A564" s="4"/>
      <c r="B564" s="41">
        <v>44</v>
      </c>
      <c r="C564" s="73" t="s">
        <v>73</v>
      </c>
      <c r="D564" s="50"/>
      <c r="E564" s="50"/>
      <c r="F564" s="50"/>
      <c r="G564" s="50"/>
    </row>
    <row r="565" spans="1:7" ht="14.45" customHeight="1">
      <c r="A565" s="4"/>
      <c r="B565" s="90" t="s">
        <v>96</v>
      </c>
      <c r="C565" s="73" t="s">
        <v>16</v>
      </c>
      <c r="D565" s="58">
        <v>10751</v>
      </c>
      <c r="E565" s="57">
        <v>11564</v>
      </c>
      <c r="F565" s="58">
        <f>11564-3000-2</f>
        <v>8562</v>
      </c>
      <c r="G565" s="77">
        <v>4632</v>
      </c>
    </row>
    <row r="566" spans="1:7" s="172" customFormat="1" ht="14.45" customHeight="1">
      <c r="A566" s="155"/>
      <c r="B566" s="166" t="s">
        <v>437</v>
      </c>
      <c r="C566" s="155" t="s">
        <v>372</v>
      </c>
      <c r="D566" s="185">
        <v>0</v>
      </c>
      <c r="E566" s="82">
        <v>1</v>
      </c>
      <c r="F566" s="82">
        <v>1</v>
      </c>
      <c r="G566" s="82">
        <v>232</v>
      </c>
    </row>
    <row r="567" spans="1:7" s="172" customFormat="1" ht="14.45" customHeight="1">
      <c r="A567" s="155"/>
      <c r="B567" s="166" t="s">
        <v>438</v>
      </c>
      <c r="C567" s="155" t="s">
        <v>373</v>
      </c>
      <c r="D567" s="185">
        <v>0</v>
      </c>
      <c r="E567" s="82">
        <v>1</v>
      </c>
      <c r="F567" s="82">
        <v>1</v>
      </c>
      <c r="G567" s="82">
        <v>3720</v>
      </c>
    </row>
    <row r="568" spans="1:7" ht="14.45" customHeight="1">
      <c r="A568" s="4" t="s">
        <v>8</v>
      </c>
      <c r="B568" s="41">
        <v>44</v>
      </c>
      <c r="C568" s="73" t="s">
        <v>73</v>
      </c>
      <c r="D568" s="75">
        <f t="shared" ref="D568:F568" si="100">SUM(D565:D567)</f>
        <v>10751</v>
      </c>
      <c r="E568" s="75">
        <f t="shared" si="100"/>
        <v>11566</v>
      </c>
      <c r="F568" s="75">
        <f t="shared" si="100"/>
        <v>8564</v>
      </c>
      <c r="G568" s="75">
        <v>8584</v>
      </c>
    </row>
    <row r="569" spans="1:7" ht="14.45" customHeight="1">
      <c r="A569" s="4"/>
      <c r="B569" s="90"/>
      <c r="C569" s="73"/>
      <c r="D569" s="87"/>
      <c r="E569" s="43"/>
      <c r="F569" s="43"/>
      <c r="G569" s="87"/>
    </row>
    <row r="570" spans="1:7" ht="14.45" customHeight="1">
      <c r="A570" s="4"/>
      <c r="B570" s="41">
        <v>45</v>
      </c>
      <c r="C570" s="73" t="s">
        <v>330</v>
      </c>
      <c r="D570" s="77"/>
      <c r="E570" s="50"/>
      <c r="F570" s="50"/>
      <c r="G570" s="77"/>
    </row>
    <row r="571" spans="1:7" ht="14.45" customHeight="1">
      <c r="A571" s="4"/>
      <c r="B571" s="90" t="s">
        <v>98</v>
      </c>
      <c r="C571" s="73" t="s">
        <v>16</v>
      </c>
      <c r="D571" s="96">
        <v>9766</v>
      </c>
      <c r="E571" s="55">
        <v>10417</v>
      </c>
      <c r="F571" s="81">
        <f>10417-2571-517</f>
        <v>7329</v>
      </c>
      <c r="G571" s="82">
        <v>3961</v>
      </c>
    </row>
    <row r="572" spans="1:7" s="172" customFormat="1" ht="14.45" customHeight="1">
      <c r="A572" s="155"/>
      <c r="B572" s="166" t="s">
        <v>439</v>
      </c>
      <c r="C572" s="155" t="s">
        <v>372</v>
      </c>
      <c r="D572" s="185">
        <v>0</v>
      </c>
      <c r="E572" s="82">
        <v>1</v>
      </c>
      <c r="F572" s="82">
        <v>1</v>
      </c>
      <c r="G572" s="82">
        <v>198</v>
      </c>
    </row>
    <row r="573" spans="1:7" s="172" customFormat="1" ht="14.45" customHeight="1">
      <c r="A573" s="155"/>
      <c r="B573" s="166" t="s">
        <v>440</v>
      </c>
      <c r="C573" s="155" t="s">
        <v>373</v>
      </c>
      <c r="D573" s="185">
        <v>0</v>
      </c>
      <c r="E573" s="82">
        <v>1</v>
      </c>
      <c r="F573" s="82">
        <v>1</v>
      </c>
      <c r="G573" s="82">
        <v>3394</v>
      </c>
    </row>
    <row r="574" spans="1:7" ht="14.45" customHeight="1">
      <c r="A574" s="4" t="s">
        <v>8</v>
      </c>
      <c r="B574" s="41">
        <v>45</v>
      </c>
      <c r="C574" s="73" t="s">
        <v>330</v>
      </c>
      <c r="D574" s="146">
        <f t="shared" ref="D574:F574" si="101">SUM(D571:D573)</f>
        <v>9766</v>
      </c>
      <c r="E574" s="146">
        <f t="shared" si="101"/>
        <v>10419</v>
      </c>
      <c r="F574" s="146">
        <f t="shared" si="101"/>
        <v>7331</v>
      </c>
      <c r="G574" s="146">
        <v>7553</v>
      </c>
    </row>
    <row r="575" spans="1:7" ht="14.45" customHeight="1">
      <c r="A575" s="4"/>
      <c r="B575" s="41"/>
      <c r="C575" s="73"/>
      <c r="D575" s="77"/>
      <c r="E575" s="50"/>
      <c r="F575" s="77"/>
      <c r="G575" s="77"/>
    </row>
    <row r="576" spans="1:7" ht="14.45" customHeight="1">
      <c r="A576" s="4"/>
      <c r="B576" s="41">
        <v>46</v>
      </c>
      <c r="C576" s="73" t="s">
        <v>331</v>
      </c>
      <c r="D576" s="77"/>
      <c r="E576" s="50"/>
      <c r="F576" s="77"/>
      <c r="G576" s="77"/>
    </row>
    <row r="577" spans="1:7" ht="14.45" customHeight="1">
      <c r="A577" s="4"/>
      <c r="B577" s="90" t="s">
        <v>99</v>
      </c>
      <c r="C577" s="73" t="s">
        <v>16</v>
      </c>
      <c r="D577" s="96">
        <v>2780</v>
      </c>
      <c r="E577" s="57">
        <v>3293</v>
      </c>
      <c r="F577" s="82">
        <v>3293</v>
      </c>
      <c r="G577" s="82">
        <v>2060</v>
      </c>
    </row>
    <row r="578" spans="1:7" s="172" customFormat="1" ht="14.45" customHeight="1">
      <c r="A578" s="155"/>
      <c r="B578" s="166" t="s">
        <v>441</v>
      </c>
      <c r="C578" s="155" t="s">
        <v>372</v>
      </c>
      <c r="D578" s="185">
        <v>0</v>
      </c>
      <c r="E578" s="82">
        <v>1</v>
      </c>
      <c r="F578" s="82">
        <v>1</v>
      </c>
      <c r="G578" s="82">
        <v>103</v>
      </c>
    </row>
    <row r="579" spans="1:7" s="172" customFormat="1" ht="14.45" customHeight="1">
      <c r="A579" s="155"/>
      <c r="B579" s="166" t="s">
        <v>442</v>
      </c>
      <c r="C579" s="155" t="s">
        <v>373</v>
      </c>
      <c r="D579" s="184">
        <v>0</v>
      </c>
      <c r="E579" s="59">
        <v>1</v>
      </c>
      <c r="F579" s="59">
        <v>1</v>
      </c>
      <c r="G579" s="59">
        <v>1627</v>
      </c>
    </row>
    <row r="580" spans="1:7" ht="14.45" customHeight="1">
      <c r="A580" s="4" t="s">
        <v>8</v>
      </c>
      <c r="B580" s="41">
        <v>46</v>
      </c>
      <c r="C580" s="73" t="s">
        <v>331</v>
      </c>
      <c r="D580" s="53">
        <f t="shared" ref="D580:F580" si="102">SUM(D577:D579)</f>
        <v>2780</v>
      </c>
      <c r="E580" s="53">
        <f t="shared" si="102"/>
        <v>3295</v>
      </c>
      <c r="F580" s="53">
        <f t="shared" si="102"/>
        <v>3295</v>
      </c>
      <c r="G580" s="53">
        <v>3790</v>
      </c>
    </row>
    <row r="581" spans="1:7" ht="14.45" customHeight="1">
      <c r="A581" s="4" t="s">
        <v>8</v>
      </c>
      <c r="B581" s="41">
        <v>66</v>
      </c>
      <c r="C581" s="73" t="s">
        <v>137</v>
      </c>
      <c r="D581" s="75">
        <f>D580+D568+D574</f>
        <v>23297</v>
      </c>
      <c r="E581" s="75">
        <f t="shared" ref="E581:F581" si="103">E580+E568+E574</f>
        <v>25280</v>
      </c>
      <c r="F581" s="75">
        <f t="shared" si="103"/>
        <v>19190</v>
      </c>
      <c r="G581" s="75">
        <v>19927</v>
      </c>
    </row>
    <row r="582" spans="1:7">
      <c r="A582" s="4"/>
      <c r="B582" s="41"/>
      <c r="C582" s="73"/>
      <c r="D582" s="77"/>
      <c r="E582" s="77"/>
      <c r="F582" s="77"/>
      <c r="G582" s="77"/>
    </row>
    <row r="583" spans="1:7" ht="14.45" customHeight="1">
      <c r="A583" s="4"/>
      <c r="B583" s="41">
        <v>67</v>
      </c>
      <c r="C583" s="73" t="s">
        <v>539</v>
      </c>
      <c r="D583" s="50"/>
      <c r="E583" s="50"/>
      <c r="F583" s="50"/>
      <c r="G583" s="50"/>
    </row>
    <row r="584" spans="1:7" ht="14.45" customHeight="1">
      <c r="A584" s="4"/>
      <c r="B584" s="41">
        <v>44</v>
      </c>
      <c r="C584" s="73" t="s">
        <v>73</v>
      </c>
      <c r="D584" s="50"/>
      <c r="E584" s="50"/>
      <c r="F584" s="50"/>
      <c r="G584" s="50"/>
    </row>
    <row r="585" spans="1:7" ht="14.45" customHeight="1">
      <c r="A585" s="4"/>
      <c r="B585" s="90" t="s">
        <v>100</v>
      </c>
      <c r="C585" s="73" t="s">
        <v>16</v>
      </c>
      <c r="D585" s="58">
        <v>11556</v>
      </c>
      <c r="E585" s="57">
        <v>13126</v>
      </c>
      <c r="F585" s="82">
        <v>13126</v>
      </c>
      <c r="G585" s="82">
        <v>7820</v>
      </c>
    </row>
    <row r="586" spans="1:7" s="172" customFormat="1" ht="14.45" customHeight="1">
      <c r="A586" s="155"/>
      <c r="B586" s="166" t="s">
        <v>443</v>
      </c>
      <c r="C586" s="155" t="s">
        <v>372</v>
      </c>
      <c r="D586" s="185">
        <v>0</v>
      </c>
      <c r="E586" s="82">
        <v>1</v>
      </c>
      <c r="F586" s="82">
        <v>1</v>
      </c>
      <c r="G586" s="82">
        <v>391</v>
      </c>
    </row>
    <row r="587" spans="1:7" s="172" customFormat="1" ht="14.45" customHeight="1">
      <c r="A587" s="155"/>
      <c r="B587" s="166" t="s">
        <v>444</v>
      </c>
      <c r="C587" s="155" t="s">
        <v>373</v>
      </c>
      <c r="D587" s="184">
        <v>0</v>
      </c>
      <c r="E587" s="59">
        <v>1</v>
      </c>
      <c r="F587" s="59">
        <v>1</v>
      </c>
      <c r="G587" s="59">
        <v>6268</v>
      </c>
    </row>
    <row r="588" spans="1:7" ht="14.45" customHeight="1">
      <c r="A588" s="4" t="s">
        <v>8</v>
      </c>
      <c r="B588" s="41">
        <v>44</v>
      </c>
      <c r="C588" s="73" t="s">
        <v>73</v>
      </c>
      <c r="D588" s="61">
        <f t="shared" ref="D588:F588" si="104">SUM(D585:D587)</f>
        <v>11556</v>
      </c>
      <c r="E588" s="61">
        <f t="shared" si="104"/>
        <v>13128</v>
      </c>
      <c r="F588" s="61">
        <f t="shared" si="104"/>
        <v>13128</v>
      </c>
      <c r="G588" s="61">
        <v>14479</v>
      </c>
    </row>
    <row r="589" spans="1:7" ht="14.45" customHeight="1">
      <c r="A589" s="4"/>
      <c r="B589" s="41"/>
      <c r="C589" s="73"/>
      <c r="D589" s="77"/>
      <c r="E589" s="77"/>
      <c r="F589" s="77"/>
      <c r="G589" s="77"/>
    </row>
    <row r="590" spans="1:7" ht="14.45" customHeight="1">
      <c r="A590" s="4"/>
      <c r="B590" s="41">
        <v>46</v>
      </c>
      <c r="C590" s="73" t="s">
        <v>331</v>
      </c>
      <c r="D590" s="77"/>
      <c r="E590" s="77"/>
      <c r="F590" s="77"/>
      <c r="G590" s="77"/>
    </row>
    <row r="591" spans="1:7" ht="14.45" customHeight="1">
      <c r="A591" s="4"/>
      <c r="B591" s="90" t="s">
        <v>101</v>
      </c>
      <c r="C591" s="73" t="s">
        <v>16</v>
      </c>
      <c r="D591" s="96">
        <v>4112</v>
      </c>
      <c r="E591" s="82">
        <v>4663</v>
      </c>
      <c r="F591" s="82">
        <v>4663</v>
      </c>
      <c r="G591" s="82">
        <v>2700</v>
      </c>
    </row>
    <row r="592" spans="1:7" s="172" customFormat="1" ht="14.45" customHeight="1">
      <c r="A592" s="155"/>
      <c r="B592" s="166" t="s">
        <v>445</v>
      </c>
      <c r="C592" s="155" t="s">
        <v>372</v>
      </c>
      <c r="D592" s="185">
        <v>0</v>
      </c>
      <c r="E592" s="82">
        <v>1</v>
      </c>
      <c r="F592" s="82">
        <v>1</v>
      </c>
      <c r="G592" s="82">
        <v>135</v>
      </c>
    </row>
    <row r="593" spans="1:7" s="172" customFormat="1" ht="14.45" customHeight="1">
      <c r="A593" s="155"/>
      <c r="B593" s="166" t="s">
        <v>446</v>
      </c>
      <c r="C593" s="155" t="s">
        <v>373</v>
      </c>
      <c r="D593" s="184">
        <v>0</v>
      </c>
      <c r="E593" s="59">
        <v>1</v>
      </c>
      <c r="F593" s="59">
        <v>1</v>
      </c>
      <c r="G593" s="59">
        <v>2191</v>
      </c>
    </row>
    <row r="594" spans="1:7" ht="14.45" customHeight="1">
      <c r="A594" s="4" t="s">
        <v>8</v>
      </c>
      <c r="B594" s="41">
        <v>46</v>
      </c>
      <c r="C594" s="73" t="s">
        <v>331</v>
      </c>
      <c r="D594" s="59">
        <f t="shared" ref="D594:F594" si="105">SUM(D591:D593)</f>
        <v>4112</v>
      </c>
      <c r="E594" s="59">
        <f t="shared" si="105"/>
        <v>4665</v>
      </c>
      <c r="F594" s="59">
        <f t="shared" si="105"/>
        <v>4665</v>
      </c>
      <c r="G594" s="59">
        <v>5026</v>
      </c>
    </row>
    <row r="595" spans="1:7" ht="14.45" customHeight="1">
      <c r="A595" s="4"/>
      <c r="B595" s="90"/>
      <c r="C595" s="73"/>
      <c r="D595" s="77"/>
      <c r="E595" s="77"/>
      <c r="F595" s="77"/>
      <c r="G595" s="77"/>
    </row>
    <row r="596" spans="1:7" ht="14.45" customHeight="1">
      <c r="A596" s="4"/>
      <c r="B596" s="41">
        <v>47</v>
      </c>
      <c r="C596" s="73" t="s">
        <v>332</v>
      </c>
      <c r="D596" s="77"/>
      <c r="E596" s="77"/>
      <c r="F596" s="77"/>
      <c r="G596" s="77"/>
    </row>
    <row r="597" spans="1:7" ht="14.45" customHeight="1">
      <c r="A597" s="4"/>
      <c r="B597" s="90" t="s">
        <v>102</v>
      </c>
      <c r="C597" s="73" t="s">
        <v>16</v>
      </c>
      <c r="D597" s="96">
        <v>778</v>
      </c>
      <c r="E597" s="82">
        <v>785</v>
      </c>
      <c r="F597" s="82">
        <v>785</v>
      </c>
      <c r="G597" s="82">
        <v>439</v>
      </c>
    </row>
    <row r="598" spans="1:7" s="172" customFormat="1" ht="14.45" customHeight="1">
      <c r="A598" s="155"/>
      <c r="B598" s="166" t="s">
        <v>447</v>
      </c>
      <c r="C598" s="155" t="s">
        <v>372</v>
      </c>
      <c r="D598" s="185">
        <v>0</v>
      </c>
      <c r="E598" s="82">
        <v>1</v>
      </c>
      <c r="F598" s="82">
        <v>1</v>
      </c>
      <c r="G598" s="82">
        <v>22</v>
      </c>
    </row>
    <row r="599" spans="1:7" s="172" customFormat="1" ht="14.45" customHeight="1">
      <c r="A599" s="155"/>
      <c r="B599" s="166" t="s">
        <v>448</v>
      </c>
      <c r="C599" s="155" t="s">
        <v>373</v>
      </c>
      <c r="D599" s="184">
        <v>0</v>
      </c>
      <c r="E599" s="59">
        <v>1</v>
      </c>
      <c r="F599" s="59">
        <v>1</v>
      </c>
      <c r="G599" s="59">
        <v>390</v>
      </c>
    </row>
    <row r="600" spans="1:7" ht="14.45" customHeight="1">
      <c r="A600" s="4" t="s">
        <v>8</v>
      </c>
      <c r="B600" s="41">
        <v>47</v>
      </c>
      <c r="C600" s="73" t="s">
        <v>332</v>
      </c>
      <c r="D600" s="61">
        <f t="shared" ref="D600:F600" si="106">SUM(D597:D599)</f>
        <v>778</v>
      </c>
      <c r="E600" s="61">
        <f t="shared" si="106"/>
        <v>787</v>
      </c>
      <c r="F600" s="61">
        <f t="shared" si="106"/>
        <v>787</v>
      </c>
      <c r="G600" s="61">
        <v>851</v>
      </c>
    </row>
    <row r="601" spans="1:7">
      <c r="A601" s="4"/>
      <c r="B601" s="90"/>
      <c r="C601" s="73"/>
      <c r="D601" s="77"/>
      <c r="E601" s="77"/>
      <c r="F601" s="77"/>
      <c r="G601" s="77"/>
    </row>
    <row r="602" spans="1:7" ht="14.45" customHeight="1">
      <c r="A602" s="4"/>
      <c r="B602" s="41">
        <v>48</v>
      </c>
      <c r="C602" s="73" t="s">
        <v>333</v>
      </c>
      <c r="D602" s="77"/>
      <c r="E602" s="77"/>
      <c r="F602" s="77"/>
      <c r="G602" s="77"/>
    </row>
    <row r="603" spans="1:7" ht="14.45" customHeight="1">
      <c r="A603" s="4"/>
      <c r="B603" s="90" t="s">
        <v>103</v>
      </c>
      <c r="C603" s="73" t="s">
        <v>16</v>
      </c>
      <c r="D603" s="96">
        <v>3330</v>
      </c>
      <c r="E603" s="82">
        <v>3929</v>
      </c>
      <c r="F603" s="82">
        <f>3929-2197</f>
        <v>1732</v>
      </c>
      <c r="G603" s="82">
        <v>921</v>
      </c>
    </row>
    <row r="604" spans="1:7" s="172" customFormat="1" ht="14.45" customHeight="1">
      <c r="A604" s="155"/>
      <c r="B604" s="166" t="s">
        <v>449</v>
      </c>
      <c r="C604" s="155" t="s">
        <v>372</v>
      </c>
      <c r="D604" s="185">
        <v>0</v>
      </c>
      <c r="E604" s="82">
        <v>1</v>
      </c>
      <c r="F604" s="82">
        <v>1</v>
      </c>
      <c r="G604" s="82">
        <v>46</v>
      </c>
    </row>
    <row r="605" spans="1:7" s="172" customFormat="1" ht="14.45" customHeight="1">
      <c r="A605" s="155"/>
      <c r="B605" s="166" t="s">
        <v>450</v>
      </c>
      <c r="C605" s="155" t="s">
        <v>373</v>
      </c>
      <c r="D605" s="184">
        <v>0</v>
      </c>
      <c r="E605" s="59">
        <v>1</v>
      </c>
      <c r="F605" s="59">
        <v>1</v>
      </c>
      <c r="G605" s="59">
        <v>752</v>
      </c>
    </row>
    <row r="606" spans="1:7" ht="14.45" customHeight="1">
      <c r="A606" s="4" t="s">
        <v>8</v>
      </c>
      <c r="B606" s="41">
        <v>48</v>
      </c>
      <c r="C606" s="73" t="s">
        <v>333</v>
      </c>
      <c r="D606" s="82">
        <f t="shared" ref="D606:F606" si="107">SUM(D603:D605)</f>
        <v>3330</v>
      </c>
      <c r="E606" s="82">
        <f t="shared" si="107"/>
        <v>3931</v>
      </c>
      <c r="F606" s="82">
        <f t="shared" si="107"/>
        <v>1734</v>
      </c>
      <c r="G606" s="82">
        <v>1719</v>
      </c>
    </row>
    <row r="607" spans="1:7" ht="14.45" customHeight="1">
      <c r="A607" s="84" t="s">
        <v>8</v>
      </c>
      <c r="B607" s="85">
        <v>67</v>
      </c>
      <c r="C607" s="86" t="s">
        <v>539</v>
      </c>
      <c r="D607" s="61">
        <f t="shared" ref="D607:F607" si="108">D606+D600+D594+D588</f>
        <v>19776</v>
      </c>
      <c r="E607" s="61">
        <f t="shared" si="108"/>
        <v>22511</v>
      </c>
      <c r="F607" s="61">
        <f t="shared" si="108"/>
        <v>20314</v>
      </c>
      <c r="G607" s="61">
        <v>22075</v>
      </c>
    </row>
    <row r="608" spans="1:7" ht="14.45" customHeight="1">
      <c r="A608" s="4"/>
      <c r="B608" s="41"/>
      <c r="C608" s="73"/>
      <c r="D608" s="77"/>
      <c r="E608" s="77"/>
      <c r="F608" s="77"/>
      <c r="G608" s="77"/>
    </row>
    <row r="609" spans="1:7" ht="14.45" customHeight="1">
      <c r="A609" s="4"/>
      <c r="B609" s="41">
        <v>69</v>
      </c>
      <c r="C609" s="73" t="s">
        <v>256</v>
      </c>
      <c r="D609" s="77"/>
      <c r="E609" s="77"/>
      <c r="F609" s="77"/>
      <c r="G609" s="77"/>
    </row>
    <row r="610" spans="1:7" ht="14.45" customHeight="1">
      <c r="A610" s="4"/>
      <c r="B610" s="90" t="s">
        <v>104</v>
      </c>
      <c r="C610" s="73" t="s">
        <v>16</v>
      </c>
      <c r="D610" s="96">
        <v>13668</v>
      </c>
      <c r="E610" s="82">
        <v>10814</v>
      </c>
      <c r="F610" s="96">
        <f>10814-3000</f>
        <v>7814</v>
      </c>
      <c r="G610" s="77">
        <v>4930</v>
      </c>
    </row>
    <row r="611" spans="1:7" s="172" customFormat="1" ht="14.45" customHeight="1">
      <c r="A611" s="155"/>
      <c r="B611" s="166" t="s">
        <v>451</v>
      </c>
      <c r="C611" s="155" t="s">
        <v>372</v>
      </c>
      <c r="D611" s="185">
        <v>0</v>
      </c>
      <c r="E611" s="82">
        <v>1</v>
      </c>
      <c r="F611" s="82">
        <v>1</v>
      </c>
      <c r="G611" s="82">
        <v>247</v>
      </c>
    </row>
    <row r="612" spans="1:7" s="172" customFormat="1" ht="14.45" customHeight="1">
      <c r="A612" s="155"/>
      <c r="B612" s="166" t="s">
        <v>452</v>
      </c>
      <c r="C612" s="155" t="s">
        <v>373</v>
      </c>
      <c r="D612" s="185">
        <v>0</v>
      </c>
      <c r="E612" s="82">
        <v>1</v>
      </c>
      <c r="F612" s="82">
        <v>1</v>
      </c>
      <c r="G612" s="82">
        <v>3977</v>
      </c>
    </row>
    <row r="613" spans="1:7" ht="14.45" customHeight="1">
      <c r="A613" s="4"/>
      <c r="B613" s="90" t="s">
        <v>105</v>
      </c>
      <c r="C613" s="73" t="s">
        <v>378</v>
      </c>
      <c r="D613" s="57">
        <v>40</v>
      </c>
      <c r="E613" s="82">
        <v>42</v>
      </c>
      <c r="F613" s="82">
        <v>42</v>
      </c>
      <c r="G613" s="77">
        <v>42</v>
      </c>
    </row>
    <row r="614" spans="1:7" ht="14.45" customHeight="1">
      <c r="A614" s="4"/>
      <c r="B614" s="90" t="s">
        <v>106</v>
      </c>
      <c r="C614" s="73" t="s">
        <v>20</v>
      </c>
      <c r="D614" s="59">
        <v>83</v>
      </c>
      <c r="E614" s="59">
        <v>83</v>
      </c>
      <c r="F614" s="59">
        <v>83</v>
      </c>
      <c r="G614" s="88">
        <v>83</v>
      </c>
    </row>
    <row r="615" spans="1:7" ht="14.45" customHeight="1">
      <c r="A615" s="4" t="s">
        <v>8</v>
      </c>
      <c r="B615" s="41">
        <v>69</v>
      </c>
      <c r="C615" s="73" t="s">
        <v>256</v>
      </c>
      <c r="D615" s="78">
        <f t="shared" ref="D615:F615" si="109">SUM(D610:D614)</f>
        <v>13791</v>
      </c>
      <c r="E615" s="59">
        <f t="shared" si="109"/>
        <v>10941</v>
      </c>
      <c r="F615" s="78">
        <f t="shared" si="109"/>
        <v>7941</v>
      </c>
      <c r="G615" s="78">
        <v>9279</v>
      </c>
    </row>
    <row r="616" spans="1:7">
      <c r="A616" s="4"/>
      <c r="B616" s="41"/>
      <c r="C616" s="73"/>
      <c r="D616" s="96"/>
      <c r="E616" s="82"/>
      <c r="F616" s="96"/>
      <c r="G616" s="96"/>
    </row>
    <row r="617" spans="1:7" ht="15" customHeight="1">
      <c r="A617" s="4"/>
      <c r="B617" s="41">
        <v>70</v>
      </c>
      <c r="C617" s="73" t="s">
        <v>284</v>
      </c>
      <c r="D617" s="96"/>
      <c r="E617" s="82"/>
      <c r="F617" s="96"/>
      <c r="G617" s="96"/>
    </row>
    <row r="618" spans="1:7" ht="15" customHeight="1">
      <c r="A618" s="4"/>
      <c r="B618" s="41" t="s">
        <v>285</v>
      </c>
      <c r="C618" s="73" t="s">
        <v>453</v>
      </c>
      <c r="D618" s="59">
        <v>7138</v>
      </c>
      <c r="E618" s="59">
        <v>12501</v>
      </c>
      <c r="F618" s="59">
        <v>12501</v>
      </c>
      <c r="G618" s="88">
        <v>11266</v>
      </c>
    </row>
    <row r="619" spans="1:7" ht="15" customHeight="1">
      <c r="A619" s="4" t="s">
        <v>8</v>
      </c>
      <c r="B619" s="41">
        <v>70</v>
      </c>
      <c r="C619" s="73" t="s">
        <v>284</v>
      </c>
      <c r="D619" s="59">
        <f t="shared" ref="D619:F619" si="110">D618</f>
        <v>7138</v>
      </c>
      <c r="E619" s="59">
        <f t="shared" si="110"/>
        <v>12501</v>
      </c>
      <c r="F619" s="59">
        <f t="shared" si="110"/>
        <v>12501</v>
      </c>
      <c r="G619" s="78">
        <v>11266</v>
      </c>
    </row>
    <row r="620" spans="1:7">
      <c r="A620" s="4"/>
      <c r="B620" s="41"/>
      <c r="C620" s="73"/>
      <c r="D620" s="82"/>
      <c r="E620" s="82"/>
      <c r="F620" s="82"/>
      <c r="G620" s="96"/>
    </row>
    <row r="621" spans="1:7">
      <c r="A621" s="4"/>
      <c r="B621" s="41">
        <v>71</v>
      </c>
      <c r="C621" s="73" t="s">
        <v>355</v>
      </c>
      <c r="D621" s="82"/>
      <c r="E621" s="82"/>
      <c r="F621" s="82"/>
      <c r="G621" s="96"/>
    </row>
    <row r="622" spans="1:7">
      <c r="A622" s="4"/>
      <c r="B622" s="41" t="s">
        <v>356</v>
      </c>
      <c r="C622" s="73" t="s">
        <v>357</v>
      </c>
      <c r="D622" s="59">
        <v>8900</v>
      </c>
      <c r="E622" s="184">
        <v>0</v>
      </c>
      <c r="F622" s="184">
        <v>0</v>
      </c>
      <c r="G622" s="184">
        <v>0</v>
      </c>
    </row>
    <row r="623" spans="1:7">
      <c r="A623" s="4" t="s">
        <v>8</v>
      </c>
      <c r="B623" s="41">
        <v>71</v>
      </c>
      <c r="C623" s="73" t="s">
        <v>355</v>
      </c>
      <c r="D623" s="59">
        <f t="shared" ref="D623:F623" si="111">D622</f>
        <v>8900</v>
      </c>
      <c r="E623" s="184">
        <f t="shared" si="111"/>
        <v>0</v>
      </c>
      <c r="F623" s="184">
        <f t="shared" si="111"/>
        <v>0</v>
      </c>
      <c r="G623" s="184">
        <v>0</v>
      </c>
    </row>
    <row r="624" spans="1:7">
      <c r="A624" s="4"/>
      <c r="B624" s="41"/>
      <c r="C624" s="73"/>
      <c r="D624" s="82"/>
      <c r="E624" s="82"/>
      <c r="F624" s="82"/>
      <c r="G624" s="82"/>
    </row>
    <row r="625" spans="1:7" ht="15" customHeight="1">
      <c r="A625" s="4"/>
      <c r="B625" s="41">
        <v>72</v>
      </c>
      <c r="C625" s="73" t="s">
        <v>639</v>
      </c>
      <c r="D625" s="82"/>
      <c r="E625" s="82"/>
      <c r="F625" s="82"/>
      <c r="G625" s="96"/>
    </row>
    <row r="626" spans="1:7" ht="15" customHeight="1">
      <c r="A626" s="4"/>
      <c r="B626" s="41" t="s">
        <v>562</v>
      </c>
      <c r="C626" s="73" t="s">
        <v>385</v>
      </c>
      <c r="D626" s="185">
        <v>0</v>
      </c>
      <c r="E626" s="82">
        <v>7499</v>
      </c>
      <c r="F626" s="82">
        <v>7499</v>
      </c>
      <c r="G626" s="82">
        <v>5000</v>
      </c>
    </row>
    <row r="627" spans="1:7" ht="15" customHeight="1">
      <c r="A627" s="4"/>
      <c r="B627" s="41" t="s">
        <v>563</v>
      </c>
      <c r="C627" s="73" t="s">
        <v>380</v>
      </c>
      <c r="D627" s="184">
        <v>0</v>
      </c>
      <c r="E627" s="59">
        <v>1</v>
      </c>
      <c r="F627" s="59">
        <v>1</v>
      </c>
      <c r="G627" s="184">
        <v>0</v>
      </c>
    </row>
    <row r="628" spans="1:7" ht="15" customHeight="1">
      <c r="A628" s="4" t="s">
        <v>8</v>
      </c>
      <c r="B628" s="41">
        <v>72</v>
      </c>
      <c r="C628" s="73" t="s">
        <v>639</v>
      </c>
      <c r="D628" s="184">
        <f t="shared" ref="D628:F628" si="112">SUM(D626:D627)</f>
        <v>0</v>
      </c>
      <c r="E628" s="59">
        <f t="shared" si="112"/>
        <v>7500</v>
      </c>
      <c r="F628" s="59">
        <f t="shared" si="112"/>
        <v>7500</v>
      </c>
      <c r="G628" s="59">
        <v>5000</v>
      </c>
    </row>
    <row r="629" spans="1:7" ht="15" customHeight="1">
      <c r="A629" s="4" t="s">
        <v>8</v>
      </c>
      <c r="B629" s="79">
        <v>6.101</v>
      </c>
      <c r="C629" s="42" t="s">
        <v>95</v>
      </c>
      <c r="D629" s="168">
        <f t="shared" ref="D629:F629" si="113">D615+D607+D581+D561+D619+D623+D628</f>
        <v>700252</v>
      </c>
      <c r="E629" s="168">
        <f t="shared" si="113"/>
        <v>752395</v>
      </c>
      <c r="F629" s="168">
        <f t="shared" si="113"/>
        <v>632708</v>
      </c>
      <c r="G629" s="168">
        <v>785928</v>
      </c>
    </row>
    <row r="630" spans="1:7">
      <c r="A630" s="4"/>
      <c r="B630" s="63"/>
      <c r="C630" s="42"/>
      <c r="D630" s="102"/>
      <c r="E630" s="102"/>
      <c r="F630" s="102"/>
      <c r="G630" s="153"/>
    </row>
    <row r="631" spans="1:7" ht="14.45" customHeight="1">
      <c r="A631" s="4"/>
      <c r="B631" s="79">
        <v>6.1020000000000003</v>
      </c>
      <c r="C631" s="42" t="s">
        <v>107</v>
      </c>
      <c r="D631" s="44"/>
      <c r="E631" s="106"/>
      <c r="F631" s="106"/>
      <c r="G631" s="77"/>
    </row>
    <row r="632" spans="1:7" ht="14.45" customHeight="1">
      <c r="A632" s="4"/>
      <c r="B632" s="41">
        <v>70</v>
      </c>
      <c r="C632" s="73" t="s">
        <v>107</v>
      </c>
      <c r="D632" s="106"/>
      <c r="E632" s="91"/>
      <c r="F632" s="91"/>
      <c r="G632" s="50"/>
    </row>
    <row r="633" spans="1:7" ht="14.45" customHeight="1">
      <c r="A633" s="4"/>
      <c r="B633" s="90" t="s">
        <v>108</v>
      </c>
      <c r="C633" s="73" t="s">
        <v>16</v>
      </c>
      <c r="D633" s="57">
        <v>13818</v>
      </c>
      <c r="E633" s="82">
        <v>14774</v>
      </c>
      <c r="F633" s="57">
        <f>14774-900-3</f>
        <v>13871</v>
      </c>
      <c r="G633" s="82">
        <v>8240</v>
      </c>
    </row>
    <row r="634" spans="1:7" s="172" customFormat="1" ht="14.65" customHeight="1">
      <c r="A634" s="155"/>
      <c r="B634" s="166" t="s">
        <v>454</v>
      </c>
      <c r="C634" s="155" t="s">
        <v>372</v>
      </c>
      <c r="D634" s="185">
        <v>0</v>
      </c>
      <c r="E634" s="82">
        <v>1</v>
      </c>
      <c r="F634" s="82">
        <v>1</v>
      </c>
      <c r="G634" s="82">
        <v>412</v>
      </c>
    </row>
    <row r="635" spans="1:7" s="172" customFormat="1" ht="14.65" customHeight="1">
      <c r="A635" s="155"/>
      <c r="B635" s="166" t="s">
        <v>455</v>
      </c>
      <c r="C635" s="155" t="s">
        <v>373</v>
      </c>
      <c r="D635" s="185">
        <v>0</v>
      </c>
      <c r="E635" s="82">
        <v>1</v>
      </c>
      <c r="F635" s="82">
        <v>1</v>
      </c>
      <c r="G635" s="82">
        <v>6759</v>
      </c>
    </row>
    <row r="636" spans="1:7" ht="14.45" customHeight="1">
      <c r="A636" s="4"/>
      <c r="B636" s="90" t="s">
        <v>280</v>
      </c>
      <c r="C636" s="73" t="s">
        <v>20</v>
      </c>
      <c r="D636" s="57">
        <v>2230</v>
      </c>
      <c r="E636" s="82">
        <v>2229</v>
      </c>
      <c r="F636" s="57">
        <v>2229</v>
      </c>
      <c r="G636" s="82">
        <v>2229</v>
      </c>
    </row>
    <row r="637" spans="1:7" ht="14.45" customHeight="1">
      <c r="A637" s="4"/>
      <c r="B637" s="90" t="s">
        <v>456</v>
      </c>
      <c r="C637" s="73" t="s">
        <v>382</v>
      </c>
      <c r="D637" s="180">
        <v>0</v>
      </c>
      <c r="E637" s="59">
        <v>1</v>
      </c>
      <c r="F637" s="53">
        <v>1</v>
      </c>
      <c r="G637" s="59">
        <v>1</v>
      </c>
    </row>
    <row r="638" spans="1:7" ht="14.45" customHeight="1">
      <c r="A638" s="4" t="s">
        <v>8</v>
      </c>
      <c r="B638" s="41">
        <v>70</v>
      </c>
      <c r="C638" s="73" t="s">
        <v>107</v>
      </c>
      <c r="D638" s="53">
        <f t="shared" ref="D638:F638" si="114">SUM(D633:D637)</f>
        <v>16048</v>
      </c>
      <c r="E638" s="53">
        <f t="shared" si="114"/>
        <v>17006</v>
      </c>
      <c r="F638" s="53">
        <f t="shared" si="114"/>
        <v>16103</v>
      </c>
      <c r="G638" s="53">
        <v>17641</v>
      </c>
    </row>
    <row r="639" spans="1:7" ht="14.25" customHeight="1">
      <c r="A639" s="4" t="s">
        <v>8</v>
      </c>
      <c r="B639" s="79">
        <v>6.1020000000000003</v>
      </c>
      <c r="C639" s="42" t="s">
        <v>107</v>
      </c>
      <c r="D639" s="61">
        <f t="shared" ref="D639:F639" si="115">D638</f>
        <v>16048</v>
      </c>
      <c r="E639" s="61">
        <f t="shared" si="115"/>
        <v>17006</v>
      </c>
      <c r="F639" s="61">
        <f t="shared" si="115"/>
        <v>16103</v>
      </c>
      <c r="G639" s="61">
        <v>17641</v>
      </c>
    </row>
    <row r="640" spans="1:7">
      <c r="A640" s="4"/>
      <c r="B640" s="63"/>
      <c r="C640" s="42"/>
      <c r="D640" s="106"/>
      <c r="E640" s="106"/>
      <c r="F640" s="106"/>
      <c r="G640" s="77"/>
    </row>
    <row r="641" spans="1:7" ht="13.35" customHeight="1">
      <c r="A641" s="4"/>
      <c r="B641" s="79">
        <v>6.1040000000000001</v>
      </c>
      <c r="C641" s="42" t="s">
        <v>109</v>
      </c>
      <c r="D641" s="106"/>
      <c r="E641" s="106"/>
      <c r="F641" s="106"/>
      <c r="G641" s="77"/>
    </row>
    <row r="642" spans="1:7" ht="13.35" customHeight="1">
      <c r="A642" s="4"/>
      <c r="B642" s="41">
        <v>71</v>
      </c>
      <c r="C642" s="73" t="s">
        <v>110</v>
      </c>
      <c r="D642" s="106"/>
      <c r="E642" s="106"/>
      <c r="F642" s="106"/>
      <c r="G642" s="77"/>
    </row>
    <row r="643" spans="1:7" ht="13.35" customHeight="1">
      <c r="A643" s="4"/>
      <c r="B643" s="90" t="s">
        <v>111</v>
      </c>
      <c r="C643" s="73" t="s">
        <v>16</v>
      </c>
      <c r="D643" s="57">
        <v>7330</v>
      </c>
      <c r="E643" s="82">
        <v>4032</v>
      </c>
      <c r="F643" s="57">
        <v>4032</v>
      </c>
      <c r="G643" s="82">
        <v>5457</v>
      </c>
    </row>
    <row r="644" spans="1:7" s="172" customFormat="1" ht="14.65" customHeight="1">
      <c r="A644" s="155"/>
      <c r="B644" s="166" t="s">
        <v>431</v>
      </c>
      <c r="C644" s="155" t="s">
        <v>372</v>
      </c>
      <c r="D644" s="185">
        <v>0</v>
      </c>
      <c r="E644" s="82">
        <v>1</v>
      </c>
      <c r="F644" s="82">
        <v>1</v>
      </c>
      <c r="G644" s="82">
        <v>273</v>
      </c>
    </row>
    <row r="645" spans="1:7" s="172" customFormat="1" ht="14.65" customHeight="1">
      <c r="A645" s="155"/>
      <c r="B645" s="166" t="s">
        <v>432</v>
      </c>
      <c r="C645" s="155" t="s">
        <v>373</v>
      </c>
      <c r="D645" s="185">
        <v>0</v>
      </c>
      <c r="E645" s="82">
        <v>1</v>
      </c>
      <c r="F645" s="82">
        <v>1</v>
      </c>
      <c r="G645" s="82">
        <v>4329</v>
      </c>
    </row>
    <row r="646" spans="1:7" ht="13.35" customHeight="1">
      <c r="A646" s="4"/>
      <c r="B646" s="90" t="s">
        <v>243</v>
      </c>
      <c r="C646" s="73" t="s">
        <v>20</v>
      </c>
      <c r="D646" s="57">
        <v>1000</v>
      </c>
      <c r="E646" s="82">
        <v>999</v>
      </c>
      <c r="F646" s="57">
        <v>999</v>
      </c>
      <c r="G646" s="82">
        <v>999</v>
      </c>
    </row>
    <row r="647" spans="1:7" ht="14.45" customHeight="1">
      <c r="A647" s="4"/>
      <c r="B647" s="90" t="s">
        <v>457</v>
      </c>
      <c r="C647" s="73" t="s">
        <v>382</v>
      </c>
      <c r="D647" s="180">
        <v>0</v>
      </c>
      <c r="E647" s="59">
        <v>1</v>
      </c>
      <c r="F647" s="53">
        <v>1</v>
      </c>
      <c r="G647" s="59">
        <v>1</v>
      </c>
    </row>
    <row r="648" spans="1:7" ht="13.35" customHeight="1">
      <c r="A648" s="4" t="s">
        <v>8</v>
      </c>
      <c r="B648" s="41">
        <v>71</v>
      </c>
      <c r="C648" s="73" t="s">
        <v>110</v>
      </c>
      <c r="D648" s="61">
        <f t="shared" ref="D648:F648" si="116">SUM(D643:D647)</f>
        <v>8330</v>
      </c>
      <c r="E648" s="61">
        <f t="shared" si="116"/>
        <v>5034</v>
      </c>
      <c r="F648" s="61">
        <f t="shared" si="116"/>
        <v>5034</v>
      </c>
      <c r="G648" s="61">
        <v>11059</v>
      </c>
    </row>
    <row r="649" spans="1:7">
      <c r="A649" s="4" t="s">
        <v>8</v>
      </c>
      <c r="B649" s="79">
        <v>6.1040000000000001</v>
      </c>
      <c r="C649" s="42" t="s">
        <v>109</v>
      </c>
      <c r="D649" s="61">
        <f t="shared" ref="D649:F649" si="117">D648</f>
        <v>8330</v>
      </c>
      <c r="E649" s="61">
        <f t="shared" si="117"/>
        <v>5034</v>
      </c>
      <c r="F649" s="61">
        <f t="shared" si="117"/>
        <v>5034</v>
      </c>
      <c r="G649" s="61">
        <v>11059</v>
      </c>
    </row>
    <row r="650" spans="1:7">
      <c r="A650" s="4"/>
      <c r="B650" s="79"/>
      <c r="C650" s="42"/>
      <c r="D650" s="77"/>
      <c r="E650" s="77"/>
      <c r="F650" s="77"/>
      <c r="G650" s="77"/>
    </row>
    <row r="651" spans="1:7">
      <c r="A651" s="4"/>
      <c r="B651" s="79">
        <v>6.1070000000000002</v>
      </c>
      <c r="C651" s="42" t="s">
        <v>171</v>
      </c>
      <c r="D651" s="77"/>
      <c r="E651" s="77"/>
      <c r="F651" s="77"/>
      <c r="G651" s="77"/>
    </row>
    <row r="652" spans="1:7" ht="27.95" customHeight="1">
      <c r="A652" s="4"/>
      <c r="B652" s="103">
        <v>17</v>
      </c>
      <c r="C652" s="73" t="s">
        <v>212</v>
      </c>
      <c r="D652" s="82"/>
      <c r="E652" s="82"/>
      <c r="F652" s="82"/>
      <c r="G652" s="82"/>
    </row>
    <row r="653" spans="1:7" ht="15" customHeight="1">
      <c r="A653" s="4"/>
      <c r="B653" s="90" t="s">
        <v>283</v>
      </c>
      <c r="C653" s="73" t="s">
        <v>282</v>
      </c>
      <c r="D653" s="82">
        <v>4500</v>
      </c>
      <c r="E653" s="82">
        <v>4256</v>
      </c>
      <c r="F653" s="82">
        <v>4256</v>
      </c>
      <c r="G653" s="82">
        <v>4873</v>
      </c>
    </row>
    <row r="654" spans="1:7" ht="15" customHeight="1">
      <c r="A654" s="4"/>
      <c r="B654" s="90" t="s">
        <v>223</v>
      </c>
      <c r="C654" s="73" t="s">
        <v>225</v>
      </c>
      <c r="D654" s="82">
        <v>2500</v>
      </c>
      <c r="E654" s="82">
        <v>6000</v>
      </c>
      <c r="F654" s="82">
        <v>6000</v>
      </c>
      <c r="G654" s="82">
        <v>7000</v>
      </c>
    </row>
    <row r="655" spans="1:7" ht="15" customHeight="1">
      <c r="A655" s="84"/>
      <c r="B655" s="147" t="s">
        <v>224</v>
      </c>
      <c r="C655" s="86" t="s">
        <v>226</v>
      </c>
      <c r="D655" s="59">
        <v>36269</v>
      </c>
      <c r="E655" s="59">
        <v>30000</v>
      </c>
      <c r="F655" s="59">
        <v>30000</v>
      </c>
      <c r="G655" s="59">
        <v>30000</v>
      </c>
    </row>
    <row r="656" spans="1:7" ht="27.95" customHeight="1">
      <c r="A656" s="4" t="s">
        <v>8</v>
      </c>
      <c r="B656" s="103">
        <v>17</v>
      </c>
      <c r="C656" s="73" t="s">
        <v>212</v>
      </c>
      <c r="D656" s="59">
        <f t="shared" ref="D656:F656" si="118">SUM(D653:D655)</f>
        <v>43269</v>
      </c>
      <c r="E656" s="59">
        <f t="shared" si="118"/>
        <v>40256</v>
      </c>
      <c r="F656" s="59">
        <f t="shared" si="118"/>
        <v>40256</v>
      </c>
      <c r="G656" s="59">
        <v>41873</v>
      </c>
    </row>
    <row r="657" spans="1:7">
      <c r="A657" s="4" t="s">
        <v>8</v>
      </c>
      <c r="B657" s="79">
        <v>6.1070000000000002</v>
      </c>
      <c r="C657" s="42" t="s">
        <v>171</v>
      </c>
      <c r="D657" s="59">
        <f t="shared" ref="D657:F657" si="119">D656</f>
        <v>43269</v>
      </c>
      <c r="E657" s="59">
        <f t="shared" si="119"/>
        <v>40256</v>
      </c>
      <c r="F657" s="59">
        <f t="shared" si="119"/>
        <v>40256</v>
      </c>
      <c r="G657" s="59">
        <v>41873</v>
      </c>
    </row>
    <row r="658" spans="1:7" ht="10.9" customHeight="1">
      <c r="A658" s="4"/>
      <c r="B658" s="79"/>
      <c r="C658" s="42"/>
      <c r="D658" s="77"/>
      <c r="E658" s="77"/>
      <c r="F658" s="77"/>
      <c r="G658" s="77"/>
    </row>
    <row r="659" spans="1:7" ht="14.45" customHeight="1">
      <c r="A659" s="4"/>
      <c r="B659" s="79">
        <v>6.1120000000000001</v>
      </c>
      <c r="C659" s="42" t="s">
        <v>112</v>
      </c>
      <c r="D659" s="50"/>
      <c r="E659" s="50"/>
      <c r="F659" s="50"/>
      <c r="G659" s="50"/>
    </row>
    <row r="660" spans="1:7" ht="14.45" customHeight="1">
      <c r="A660" s="4"/>
      <c r="B660" s="41">
        <v>72</v>
      </c>
      <c r="C660" s="73" t="s">
        <v>113</v>
      </c>
      <c r="D660" s="43"/>
      <c r="E660" s="43"/>
      <c r="F660" s="43"/>
      <c r="G660" s="43"/>
    </row>
    <row r="661" spans="1:7" ht="14.45" customHeight="1">
      <c r="A661" s="4"/>
      <c r="B661" s="41">
        <v>44</v>
      </c>
      <c r="C661" s="73" t="s">
        <v>73</v>
      </c>
      <c r="D661" s="50"/>
      <c r="E661" s="50"/>
      <c r="F661" s="50"/>
      <c r="G661" s="50"/>
    </row>
    <row r="662" spans="1:7" ht="14.45" customHeight="1">
      <c r="A662" s="4"/>
      <c r="B662" s="90" t="s">
        <v>114</v>
      </c>
      <c r="C662" s="73" t="s">
        <v>16</v>
      </c>
      <c r="D662" s="58">
        <f>14524+1</f>
        <v>14525</v>
      </c>
      <c r="E662" s="57">
        <v>15561</v>
      </c>
      <c r="F662" s="58">
        <v>15561</v>
      </c>
      <c r="G662" s="77">
        <v>9242</v>
      </c>
    </row>
    <row r="663" spans="1:7" s="172" customFormat="1" ht="14.45" customHeight="1">
      <c r="A663" s="155"/>
      <c r="B663" s="166" t="s">
        <v>458</v>
      </c>
      <c r="C663" s="155" t="s">
        <v>372</v>
      </c>
      <c r="D663" s="185">
        <v>0</v>
      </c>
      <c r="E663" s="82">
        <v>1</v>
      </c>
      <c r="F663" s="82">
        <v>1</v>
      </c>
      <c r="G663" s="82">
        <v>462</v>
      </c>
    </row>
    <row r="664" spans="1:7" s="172" customFormat="1" ht="14.45" customHeight="1">
      <c r="A664" s="155"/>
      <c r="B664" s="166" t="s">
        <v>459</v>
      </c>
      <c r="C664" s="155" t="s">
        <v>373</v>
      </c>
      <c r="D664" s="185">
        <v>0</v>
      </c>
      <c r="E664" s="82">
        <v>1</v>
      </c>
      <c r="F664" s="82">
        <v>1</v>
      </c>
      <c r="G664" s="82">
        <v>7556</v>
      </c>
    </row>
    <row r="665" spans="1:7" ht="14.45" customHeight="1">
      <c r="A665" s="4"/>
      <c r="B665" s="90" t="s">
        <v>115</v>
      </c>
      <c r="C665" s="73" t="s">
        <v>378</v>
      </c>
      <c r="D665" s="57">
        <v>65</v>
      </c>
      <c r="E665" s="57">
        <v>66</v>
      </c>
      <c r="F665" s="57">
        <v>66</v>
      </c>
      <c r="G665" s="77">
        <v>66</v>
      </c>
    </row>
    <row r="666" spans="1:7" ht="14.45" customHeight="1">
      <c r="A666" s="4"/>
      <c r="B666" s="90" t="s">
        <v>116</v>
      </c>
      <c r="C666" s="73" t="s">
        <v>20</v>
      </c>
      <c r="D666" s="57">
        <v>273</v>
      </c>
      <c r="E666" s="57">
        <v>273</v>
      </c>
      <c r="F666" s="57">
        <v>273</v>
      </c>
      <c r="G666" s="77">
        <v>273</v>
      </c>
    </row>
    <row r="667" spans="1:7" ht="14.45" customHeight="1">
      <c r="A667" s="4"/>
      <c r="B667" s="90" t="s">
        <v>117</v>
      </c>
      <c r="C667" s="48" t="s">
        <v>385</v>
      </c>
      <c r="D667" s="57">
        <v>1280</v>
      </c>
      <c r="E667" s="183">
        <v>0</v>
      </c>
      <c r="F667" s="183">
        <v>0</v>
      </c>
      <c r="G667" s="185">
        <v>0</v>
      </c>
    </row>
    <row r="668" spans="1:7" ht="14.45" customHeight="1">
      <c r="A668" s="4"/>
      <c r="B668" s="90" t="s">
        <v>463</v>
      </c>
      <c r="C668" s="48" t="s">
        <v>382</v>
      </c>
      <c r="D668" s="183">
        <v>0</v>
      </c>
      <c r="E668" s="57">
        <v>1</v>
      </c>
      <c r="F668" s="57">
        <v>1</v>
      </c>
      <c r="G668" s="77">
        <v>1</v>
      </c>
    </row>
    <row r="669" spans="1:7" ht="14.45" customHeight="1">
      <c r="A669" s="4"/>
      <c r="B669" s="90" t="s">
        <v>460</v>
      </c>
      <c r="C669" s="48" t="s">
        <v>461</v>
      </c>
      <c r="D669" s="183">
        <v>0</v>
      </c>
      <c r="E669" s="57">
        <v>42</v>
      </c>
      <c r="F669" s="57">
        <v>42</v>
      </c>
      <c r="G669" s="77">
        <v>42</v>
      </c>
    </row>
    <row r="670" spans="1:7" ht="14.45" customHeight="1">
      <c r="A670" s="4"/>
      <c r="B670" s="90" t="s">
        <v>462</v>
      </c>
      <c r="C670" s="48" t="s">
        <v>396</v>
      </c>
      <c r="D670" s="183">
        <v>0</v>
      </c>
      <c r="E670" s="57">
        <v>82</v>
      </c>
      <c r="F670" s="57">
        <v>82</v>
      </c>
      <c r="G670" s="77">
        <v>82</v>
      </c>
    </row>
    <row r="671" spans="1:7" ht="14.45" customHeight="1">
      <c r="A671" s="4"/>
      <c r="B671" s="90" t="s">
        <v>464</v>
      </c>
      <c r="C671" s="48" t="s">
        <v>380</v>
      </c>
      <c r="D671" s="183">
        <v>0</v>
      </c>
      <c r="E671" s="57">
        <v>66</v>
      </c>
      <c r="F671" s="57">
        <v>66</v>
      </c>
      <c r="G671" s="77">
        <v>66</v>
      </c>
    </row>
    <row r="672" spans="1:7" ht="14.45" customHeight="1">
      <c r="A672" s="4"/>
      <c r="B672" s="90" t="s">
        <v>118</v>
      </c>
      <c r="C672" s="73" t="s">
        <v>24</v>
      </c>
      <c r="D672" s="57">
        <v>83</v>
      </c>
      <c r="E672" s="183">
        <v>0</v>
      </c>
      <c r="F672" s="183">
        <v>0</v>
      </c>
      <c r="G672" s="185">
        <v>0</v>
      </c>
    </row>
    <row r="673" spans="1:7" ht="14.45" customHeight="1">
      <c r="A673" s="4"/>
      <c r="B673" s="90" t="s">
        <v>119</v>
      </c>
      <c r="C673" s="73" t="s">
        <v>97</v>
      </c>
      <c r="D673" s="57">
        <v>66</v>
      </c>
      <c r="E673" s="183">
        <v>0</v>
      </c>
      <c r="F673" s="185">
        <v>0</v>
      </c>
      <c r="G673" s="185">
        <v>0</v>
      </c>
    </row>
    <row r="674" spans="1:7" ht="15" customHeight="1">
      <c r="A674" s="4" t="s">
        <v>8</v>
      </c>
      <c r="B674" s="41">
        <v>44</v>
      </c>
      <c r="C674" s="73" t="s">
        <v>73</v>
      </c>
      <c r="D674" s="75">
        <f t="shared" ref="D674:F674" si="120">SUM(D662:D673)</f>
        <v>16292</v>
      </c>
      <c r="E674" s="61">
        <f t="shared" si="120"/>
        <v>16093</v>
      </c>
      <c r="F674" s="75">
        <f t="shared" si="120"/>
        <v>16093</v>
      </c>
      <c r="G674" s="75">
        <v>17790</v>
      </c>
    </row>
    <row r="675" spans="1:7" ht="10.9" customHeight="1">
      <c r="A675" s="4"/>
      <c r="B675" s="90"/>
      <c r="C675" s="73"/>
      <c r="D675" s="50"/>
      <c r="E675" s="87"/>
      <c r="F675" s="87"/>
      <c r="G675" s="87"/>
    </row>
    <row r="676" spans="1:7" ht="14.1" customHeight="1">
      <c r="A676" s="4"/>
      <c r="B676" s="41">
        <v>45</v>
      </c>
      <c r="C676" s="73" t="s">
        <v>330</v>
      </c>
      <c r="D676" s="50"/>
      <c r="E676" s="77"/>
      <c r="F676" s="77"/>
      <c r="G676" s="77"/>
    </row>
    <row r="677" spans="1:7" ht="14.1" customHeight="1">
      <c r="A677" s="4"/>
      <c r="B677" s="90" t="s">
        <v>120</v>
      </c>
      <c r="C677" s="73" t="s">
        <v>16</v>
      </c>
      <c r="D677" s="58">
        <v>4981</v>
      </c>
      <c r="E677" s="82">
        <v>5658</v>
      </c>
      <c r="F677" s="82">
        <f>5658-521</f>
        <v>5137</v>
      </c>
      <c r="G677" s="82">
        <v>2951</v>
      </c>
    </row>
    <row r="678" spans="1:7" s="172" customFormat="1" ht="14.1" customHeight="1">
      <c r="A678" s="155"/>
      <c r="B678" s="166" t="s">
        <v>465</v>
      </c>
      <c r="C678" s="155" t="s">
        <v>372</v>
      </c>
      <c r="D678" s="185">
        <v>0</v>
      </c>
      <c r="E678" s="82">
        <v>1</v>
      </c>
      <c r="F678" s="82">
        <v>1</v>
      </c>
      <c r="G678" s="82">
        <v>147</v>
      </c>
    </row>
    <row r="679" spans="1:7" s="172" customFormat="1" ht="14.1" customHeight="1">
      <c r="A679" s="155"/>
      <c r="B679" s="166" t="s">
        <v>466</v>
      </c>
      <c r="C679" s="155" t="s">
        <v>373</v>
      </c>
      <c r="D679" s="185">
        <v>0</v>
      </c>
      <c r="E679" s="82">
        <v>1</v>
      </c>
      <c r="F679" s="82">
        <v>1</v>
      </c>
      <c r="G679" s="82">
        <v>2382</v>
      </c>
    </row>
    <row r="680" spans="1:7" ht="14.1" customHeight="1">
      <c r="A680" s="4" t="s">
        <v>8</v>
      </c>
      <c r="B680" s="41">
        <v>45</v>
      </c>
      <c r="C680" s="73" t="s">
        <v>330</v>
      </c>
      <c r="D680" s="56">
        <f t="shared" ref="D680:F680" si="121">SUM(D677:D679)</f>
        <v>4981</v>
      </c>
      <c r="E680" s="56">
        <f t="shared" si="121"/>
        <v>5660</v>
      </c>
      <c r="F680" s="56">
        <f t="shared" si="121"/>
        <v>5139</v>
      </c>
      <c r="G680" s="56">
        <v>5480</v>
      </c>
    </row>
    <row r="681" spans="1:7" ht="10.9" customHeight="1">
      <c r="A681" s="4"/>
      <c r="B681" s="90"/>
      <c r="C681" s="73"/>
      <c r="D681" s="50"/>
      <c r="E681" s="77"/>
      <c r="F681" s="77"/>
      <c r="G681" s="77"/>
    </row>
    <row r="682" spans="1:7" ht="14.1" customHeight="1">
      <c r="A682" s="4"/>
      <c r="B682" s="89">
        <v>46</v>
      </c>
      <c r="C682" s="73" t="s">
        <v>331</v>
      </c>
      <c r="D682" s="50"/>
      <c r="E682" s="77"/>
      <c r="F682" s="77"/>
      <c r="G682" s="77"/>
    </row>
    <row r="683" spans="1:7" ht="14.1" customHeight="1">
      <c r="A683" s="4"/>
      <c r="B683" s="90" t="s">
        <v>121</v>
      </c>
      <c r="C683" s="73" t="s">
        <v>16</v>
      </c>
      <c r="D683" s="58">
        <v>951</v>
      </c>
      <c r="E683" s="82">
        <v>1122</v>
      </c>
      <c r="F683" s="82">
        <v>1122</v>
      </c>
      <c r="G683" s="82">
        <v>657</v>
      </c>
    </row>
    <row r="684" spans="1:7" s="172" customFormat="1" ht="14.1" customHeight="1">
      <c r="A684" s="155"/>
      <c r="B684" s="166" t="s">
        <v>640</v>
      </c>
      <c r="C684" s="155" t="s">
        <v>372</v>
      </c>
      <c r="D684" s="185">
        <v>0</v>
      </c>
      <c r="E684" s="82">
        <v>1</v>
      </c>
      <c r="F684" s="82">
        <v>1</v>
      </c>
      <c r="G684" s="82">
        <v>33</v>
      </c>
    </row>
    <row r="685" spans="1:7" s="172" customFormat="1" ht="14.1" customHeight="1">
      <c r="A685" s="155"/>
      <c r="B685" s="166" t="s">
        <v>641</v>
      </c>
      <c r="C685" s="155" t="s">
        <v>373</v>
      </c>
      <c r="D685" s="185">
        <v>0</v>
      </c>
      <c r="E685" s="82">
        <v>1</v>
      </c>
      <c r="F685" s="82">
        <v>1</v>
      </c>
      <c r="G685" s="82">
        <v>531</v>
      </c>
    </row>
    <row r="686" spans="1:7" ht="14.1" customHeight="1">
      <c r="A686" s="4" t="s">
        <v>8</v>
      </c>
      <c r="B686" s="89">
        <v>46</v>
      </c>
      <c r="C686" s="73" t="s">
        <v>331</v>
      </c>
      <c r="D686" s="56">
        <f t="shared" ref="D686:F686" si="122">SUM(D683:D685)</f>
        <v>951</v>
      </c>
      <c r="E686" s="56">
        <f t="shared" si="122"/>
        <v>1124</v>
      </c>
      <c r="F686" s="56">
        <f t="shared" si="122"/>
        <v>1124</v>
      </c>
      <c r="G686" s="56">
        <v>1221</v>
      </c>
    </row>
    <row r="687" spans="1:7" ht="10.9" customHeight="1">
      <c r="A687" s="4"/>
      <c r="B687" s="90"/>
      <c r="C687" s="73"/>
      <c r="D687" s="50"/>
      <c r="E687" s="87"/>
      <c r="F687" s="87"/>
      <c r="G687" s="87"/>
    </row>
    <row r="688" spans="1:7" ht="14.1" customHeight="1">
      <c r="A688" s="4"/>
      <c r="B688" s="89">
        <v>47</v>
      </c>
      <c r="C688" s="73" t="s">
        <v>332</v>
      </c>
      <c r="D688" s="50"/>
      <c r="E688" s="77"/>
      <c r="F688" s="77"/>
      <c r="G688" s="77"/>
    </row>
    <row r="689" spans="1:7" ht="14.1" customHeight="1">
      <c r="A689" s="4"/>
      <c r="B689" s="90" t="s">
        <v>122</v>
      </c>
      <c r="C689" s="73" t="s">
        <v>16</v>
      </c>
      <c r="D689" s="58">
        <v>2190</v>
      </c>
      <c r="E689" s="82">
        <v>3291</v>
      </c>
      <c r="F689" s="82">
        <f>3291-700</f>
        <v>2591</v>
      </c>
      <c r="G689" s="82">
        <v>1911</v>
      </c>
    </row>
    <row r="690" spans="1:7" s="172" customFormat="1" ht="14.1" customHeight="1">
      <c r="A690" s="155"/>
      <c r="B690" s="166" t="s">
        <v>467</v>
      </c>
      <c r="C690" s="155" t="s">
        <v>372</v>
      </c>
      <c r="D690" s="185">
        <v>0</v>
      </c>
      <c r="E690" s="82">
        <v>1</v>
      </c>
      <c r="F690" s="82">
        <v>1</v>
      </c>
      <c r="G690" s="82">
        <v>94</v>
      </c>
    </row>
    <row r="691" spans="1:7" s="172" customFormat="1" ht="14.1" customHeight="1">
      <c r="A691" s="155"/>
      <c r="B691" s="166" t="s">
        <v>468</v>
      </c>
      <c r="C691" s="155" t="s">
        <v>373</v>
      </c>
      <c r="D691" s="184">
        <v>0</v>
      </c>
      <c r="E691" s="59">
        <v>1</v>
      </c>
      <c r="F691" s="59">
        <v>1</v>
      </c>
      <c r="G691" s="59">
        <v>1882</v>
      </c>
    </row>
    <row r="692" spans="1:7" ht="14.1" customHeight="1">
      <c r="A692" s="4" t="s">
        <v>8</v>
      </c>
      <c r="B692" s="89">
        <v>47</v>
      </c>
      <c r="C692" s="73" t="s">
        <v>332</v>
      </c>
      <c r="D692" s="53">
        <f t="shared" ref="D692:F692" si="123">SUM(D689:D691)</f>
        <v>2190</v>
      </c>
      <c r="E692" s="53">
        <f t="shared" si="123"/>
        <v>3293</v>
      </c>
      <c r="F692" s="53">
        <f t="shared" si="123"/>
        <v>2593</v>
      </c>
      <c r="G692" s="53">
        <v>3887</v>
      </c>
    </row>
    <row r="693" spans="1:7" ht="10.9" customHeight="1">
      <c r="A693" s="4"/>
      <c r="B693" s="90"/>
      <c r="C693" s="73"/>
      <c r="D693" s="50"/>
      <c r="E693" s="77"/>
      <c r="F693" s="77"/>
      <c r="G693" s="77"/>
    </row>
    <row r="694" spans="1:7" ht="14.1" customHeight="1">
      <c r="A694" s="4"/>
      <c r="B694" s="89">
        <v>48</v>
      </c>
      <c r="C694" s="73" t="s">
        <v>333</v>
      </c>
      <c r="D694" s="50"/>
      <c r="E694" s="77"/>
      <c r="F694" s="77"/>
      <c r="G694" s="77"/>
    </row>
    <row r="695" spans="1:7" ht="14.1" customHeight="1">
      <c r="A695" s="4"/>
      <c r="B695" s="90" t="s">
        <v>123</v>
      </c>
      <c r="C695" s="73" t="s">
        <v>16</v>
      </c>
      <c r="D695" s="58">
        <v>3574</v>
      </c>
      <c r="E695" s="82">
        <v>4217</v>
      </c>
      <c r="F695" s="96">
        <v>4217</v>
      </c>
      <c r="G695" s="77">
        <v>2938</v>
      </c>
    </row>
    <row r="696" spans="1:7" s="172" customFormat="1" ht="14.1" customHeight="1">
      <c r="A696" s="155"/>
      <c r="B696" s="166" t="s">
        <v>469</v>
      </c>
      <c r="C696" s="155" t="s">
        <v>372</v>
      </c>
      <c r="D696" s="185">
        <v>0</v>
      </c>
      <c r="E696" s="82">
        <v>1</v>
      </c>
      <c r="F696" s="82">
        <v>1</v>
      </c>
      <c r="G696" s="82">
        <v>147</v>
      </c>
    </row>
    <row r="697" spans="1:7" s="172" customFormat="1" ht="14.1" customHeight="1">
      <c r="A697" s="155"/>
      <c r="B697" s="166" t="s">
        <v>470</v>
      </c>
      <c r="C697" s="155" t="s">
        <v>373</v>
      </c>
      <c r="D697" s="185">
        <v>0</v>
      </c>
      <c r="E697" s="82">
        <v>1</v>
      </c>
      <c r="F697" s="82">
        <v>1</v>
      </c>
      <c r="G697" s="82">
        <v>2357</v>
      </c>
    </row>
    <row r="698" spans="1:7" ht="14.1" customHeight="1">
      <c r="A698" s="4"/>
      <c r="B698" s="90" t="s">
        <v>124</v>
      </c>
      <c r="C698" s="73" t="s">
        <v>378</v>
      </c>
      <c r="D698" s="57">
        <v>17</v>
      </c>
      <c r="E698" s="57">
        <v>17</v>
      </c>
      <c r="F698" s="82">
        <v>17</v>
      </c>
      <c r="G698" s="77">
        <v>17</v>
      </c>
    </row>
    <row r="699" spans="1:7" ht="14.1" customHeight="1">
      <c r="A699" s="4"/>
      <c r="B699" s="90" t="s">
        <v>125</v>
      </c>
      <c r="C699" s="73" t="s">
        <v>20</v>
      </c>
      <c r="D699" s="53">
        <v>28</v>
      </c>
      <c r="E699" s="53">
        <v>29</v>
      </c>
      <c r="F699" s="59">
        <v>29</v>
      </c>
      <c r="G699" s="88">
        <v>29</v>
      </c>
    </row>
    <row r="700" spans="1:7" ht="15" customHeight="1">
      <c r="A700" s="4" t="s">
        <v>8</v>
      </c>
      <c r="B700" s="89">
        <v>48</v>
      </c>
      <c r="C700" s="73" t="s">
        <v>333</v>
      </c>
      <c r="D700" s="78">
        <f t="shared" ref="D700:F700" si="124">SUM(D695:D699)</f>
        <v>3619</v>
      </c>
      <c r="E700" s="59">
        <f t="shared" si="124"/>
        <v>4265</v>
      </c>
      <c r="F700" s="78">
        <f t="shared" si="124"/>
        <v>4265</v>
      </c>
      <c r="G700" s="78">
        <v>5488</v>
      </c>
    </row>
    <row r="701" spans="1:7" ht="15" customHeight="1">
      <c r="A701" s="4" t="s">
        <v>8</v>
      </c>
      <c r="B701" s="41">
        <v>72</v>
      </c>
      <c r="C701" s="73" t="s">
        <v>113</v>
      </c>
      <c r="D701" s="78">
        <f t="shared" ref="D701:F701" si="125">D700+D692+D686+D680+D674</f>
        <v>28033</v>
      </c>
      <c r="E701" s="59">
        <f t="shared" si="125"/>
        <v>30435</v>
      </c>
      <c r="F701" s="78">
        <f t="shared" si="125"/>
        <v>29214</v>
      </c>
      <c r="G701" s="78">
        <v>33866</v>
      </c>
    </row>
    <row r="702" spans="1:7" ht="15" customHeight="1">
      <c r="A702" s="84" t="s">
        <v>8</v>
      </c>
      <c r="B702" s="171">
        <v>6.1120000000000001</v>
      </c>
      <c r="C702" s="98" t="s">
        <v>112</v>
      </c>
      <c r="D702" s="59">
        <f t="shared" ref="D702:F702" si="126">D701</f>
        <v>28033</v>
      </c>
      <c r="E702" s="59">
        <f t="shared" si="126"/>
        <v>30435</v>
      </c>
      <c r="F702" s="59">
        <f t="shared" si="126"/>
        <v>29214</v>
      </c>
      <c r="G702" s="59">
        <v>33866</v>
      </c>
    </row>
    <row r="703" spans="1:7" ht="15" customHeight="1">
      <c r="A703" s="4"/>
      <c r="B703" s="79"/>
      <c r="C703" s="42"/>
      <c r="D703" s="82"/>
      <c r="E703" s="82"/>
      <c r="F703" s="82"/>
      <c r="G703" s="82"/>
    </row>
    <row r="704" spans="1:7" ht="14.65" customHeight="1">
      <c r="A704" s="4"/>
      <c r="B704" s="79">
        <v>6.2</v>
      </c>
      <c r="C704" s="42" t="s">
        <v>546</v>
      </c>
      <c r="D704" s="82"/>
      <c r="E704" s="82"/>
      <c r="F704" s="82"/>
      <c r="G704" s="82"/>
    </row>
    <row r="705" spans="1:7" ht="14.65" customHeight="1">
      <c r="A705" s="4"/>
      <c r="B705" s="65">
        <v>60</v>
      </c>
      <c r="C705" s="73" t="s">
        <v>547</v>
      </c>
      <c r="D705" s="82"/>
      <c r="E705" s="82"/>
      <c r="F705" s="82"/>
      <c r="G705" s="82"/>
    </row>
    <row r="706" spans="1:7" ht="14.65" customHeight="1">
      <c r="A706" s="4"/>
      <c r="B706" s="95" t="s">
        <v>379</v>
      </c>
      <c r="C706" s="73" t="s">
        <v>380</v>
      </c>
      <c r="D706" s="185">
        <v>0</v>
      </c>
      <c r="E706" s="82">
        <v>81120</v>
      </c>
      <c r="F706" s="82">
        <v>81120</v>
      </c>
      <c r="G706" s="82">
        <v>81100</v>
      </c>
    </row>
    <row r="707" spans="1:7" ht="14.65" customHeight="1">
      <c r="A707" s="4" t="s">
        <v>8</v>
      </c>
      <c r="B707" s="65">
        <v>60</v>
      </c>
      <c r="C707" s="73" t="s">
        <v>547</v>
      </c>
      <c r="D707" s="187">
        <f t="shared" ref="D707:F708" si="127">D706</f>
        <v>0</v>
      </c>
      <c r="E707" s="61">
        <f t="shared" si="127"/>
        <v>81120</v>
      </c>
      <c r="F707" s="61">
        <f t="shared" si="127"/>
        <v>81120</v>
      </c>
      <c r="G707" s="61">
        <v>81100</v>
      </c>
    </row>
    <row r="708" spans="1:7" ht="14.65" customHeight="1">
      <c r="A708" s="4" t="s">
        <v>8</v>
      </c>
      <c r="B708" s="79">
        <v>6.2</v>
      </c>
      <c r="C708" s="42" t="s">
        <v>546</v>
      </c>
      <c r="D708" s="187">
        <f t="shared" si="127"/>
        <v>0</v>
      </c>
      <c r="E708" s="61">
        <f t="shared" si="127"/>
        <v>81120</v>
      </c>
      <c r="F708" s="61">
        <f t="shared" si="127"/>
        <v>81120</v>
      </c>
      <c r="G708" s="61">
        <v>81100</v>
      </c>
    </row>
    <row r="709" spans="1:7" ht="14.65" customHeight="1">
      <c r="A709" s="4" t="s">
        <v>8</v>
      </c>
      <c r="B709" s="65">
        <v>6</v>
      </c>
      <c r="C709" s="73" t="s">
        <v>165</v>
      </c>
      <c r="D709" s="77">
        <f t="shared" ref="D709:F709" si="128">D702+D639+D629+D649+D657+D708+D551</f>
        <v>795932</v>
      </c>
      <c r="E709" s="77">
        <f t="shared" si="128"/>
        <v>1121246</v>
      </c>
      <c r="F709" s="77">
        <f t="shared" si="128"/>
        <v>1179435</v>
      </c>
      <c r="G709" s="77">
        <v>1181467</v>
      </c>
    </row>
    <row r="710" spans="1:7" ht="14.65" customHeight="1">
      <c r="A710" s="4" t="s">
        <v>8</v>
      </c>
      <c r="B710" s="63">
        <v>2210</v>
      </c>
      <c r="C710" s="64" t="s">
        <v>1</v>
      </c>
      <c r="D710" s="83">
        <f t="shared" ref="D710:F710" si="129">D709+D538+D493+D414</f>
        <v>5714449</v>
      </c>
      <c r="E710" s="83">
        <f t="shared" si="129"/>
        <v>6070812</v>
      </c>
      <c r="F710" s="83">
        <f t="shared" si="129"/>
        <v>6029313</v>
      </c>
      <c r="G710" s="83">
        <v>6712917</v>
      </c>
    </row>
    <row r="711" spans="1:7" ht="14.65" customHeight="1">
      <c r="A711" s="4"/>
      <c r="B711" s="63"/>
      <c r="C711" s="68"/>
      <c r="D711" s="77"/>
      <c r="E711" s="77"/>
      <c r="F711" s="77"/>
      <c r="G711" s="77"/>
    </row>
    <row r="712" spans="1:7" ht="14.65" customHeight="1">
      <c r="A712" s="4" t="s">
        <v>10</v>
      </c>
      <c r="B712" s="63">
        <v>2211</v>
      </c>
      <c r="C712" s="42" t="s">
        <v>2</v>
      </c>
      <c r="D712" s="50"/>
      <c r="E712" s="50"/>
      <c r="F712" s="50"/>
      <c r="G712" s="50"/>
    </row>
    <row r="713" spans="1:7" ht="14.65" customHeight="1">
      <c r="A713" s="4"/>
      <c r="B713" s="105">
        <v>1E-3</v>
      </c>
      <c r="C713" s="42" t="s">
        <v>13</v>
      </c>
      <c r="D713" s="77"/>
      <c r="E713" s="77"/>
      <c r="F713" s="77"/>
      <c r="G713" s="77"/>
    </row>
    <row r="714" spans="1:7" ht="14.65" customHeight="1">
      <c r="A714" s="4"/>
      <c r="B714" s="3">
        <v>16</v>
      </c>
      <c r="C714" s="3" t="s">
        <v>210</v>
      </c>
      <c r="D714" s="57"/>
      <c r="E714" s="57"/>
      <c r="F714" s="57"/>
      <c r="G714" s="57"/>
    </row>
    <row r="715" spans="1:7" ht="14.65" customHeight="1">
      <c r="A715" s="4"/>
      <c r="B715" s="100">
        <v>44</v>
      </c>
      <c r="C715" s="73" t="s">
        <v>73</v>
      </c>
      <c r="D715" s="50"/>
      <c r="E715" s="50"/>
      <c r="F715" s="50"/>
      <c r="G715" s="50"/>
    </row>
    <row r="716" spans="1:7" ht="14.65" customHeight="1">
      <c r="A716" s="4"/>
      <c r="B716" s="90" t="s">
        <v>215</v>
      </c>
      <c r="C716" s="73" t="s">
        <v>16</v>
      </c>
      <c r="D716" s="57">
        <v>9237</v>
      </c>
      <c r="E716" s="57">
        <v>9504</v>
      </c>
      <c r="F716" s="57">
        <v>9504</v>
      </c>
      <c r="G716" s="82">
        <v>5025</v>
      </c>
    </row>
    <row r="717" spans="1:7" s="172" customFormat="1" ht="14.65" customHeight="1">
      <c r="A717" s="155"/>
      <c r="B717" s="166" t="s">
        <v>471</v>
      </c>
      <c r="C717" s="155" t="s">
        <v>372</v>
      </c>
      <c r="D717" s="185">
        <v>0</v>
      </c>
      <c r="E717" s="82">
        <v>1</v>
      </c>
      <c r="F717" s="82">
        <v>1</v>
      </c>
      <c r="G717" s="82">
        <v>251</v>
      </c>
    </row>
    <row r="718" spans="1:7" s="172" customFormat="1" ht="14.65" customHeight="1">
      <c r="A718" s="155"/>
      <c r="B718" s="166" t="s">
        <v>472</v>
      </c>
      <c r="C718" s="155" t="s">
        <v>373</v>
      </c>
      <c r="D718" s="185">
        <v>0</v>
      </c>
      <c r="E718" s="82">
        <v>1</v>
      </c>
      <c r="F718" s="82">
        <v>1</v>
      </c>
      <c r="G718" s="82">
        <v>4096</v>
      </c>
    </row>
    <row r="719" spans="1:7" ht="14.65" customHeight="1">
      <c r="A719" s="4" t="s">
        <v>8</v>
      </c>
      <c r="B719" s="100">
        <v>44</v>
      </c>
      <c r="C719" s="73" t="s">
        <v>73</v>
      </c>
      <c r="D719" s="56">
        <f t="shared" ref="D719:F719" si="130">SUM(D716:D718)</f>
        <v>9237</v>
      </c>
      <c r="E719" s="56">
        <f t="shared" si="130"/>
        <v>9506</v>
      </c>
      <c r="F719" s="56">
        <f t="shared" si="130"/>
        <v>9506</v>
      </c>
      <c r="G719" s="56">
        <v>9372</v>
      </c>
    </row>
    <row r="720" spans="1:7" ht="14.65" customHeight="1">
      <c r="A720" s="4"/>
      <c r="B720" s="90"/>
      <c r="C720" s="73"/>
      <c r="D720" s="43"/>
      <c r="E720" s="43"/>
      <c r="F720" s="43"/>
      <c r="G720" s="77"/>
    </row>
    <row r="721" spans="1:7" ht="14.65" customHeight="1">
      <c r="A721" s="4"/>
      <c r="B721" s="100">
        <v>45</v>
      </c>
      <c r="C721" s="73" t="s">
        <v>330</v>
      </c>
      <c r="D721" s="50"/>
      <c r="E721" s="50"/>
      <c r="F721" s="50"/>
      <c r="G721" s="77"/>
    </row>
    <row r="722" spans="1:7" ht="14.65" customHeight="1">
      <c r="A722" s="4"/>
      <c r="B722" s="90" t="s">
        <v>216</v>
      </c>
      <c r="C722" s="73" t="s">
        <v>16</v>
      </c>
      <c r="D722" s="57">
        <v>17747</v>
      </c>
      <c r="E722" s="57">
        <v>19203</v>
      </c>
      <c r="F722" s="57">
        <f>19203-10050</f>
        <v>9153</v>
      </c>
      <c r="G722" s="82">
        <v>10423</v>
      </c>
    </row>
    <row r="723" spans="1:7" s="172" customFormat="1" ht="14.65" customHeight="1">
      <c r="A723" s="155"/>
      <c r="B723" s="166" t="s">
        <v>481</v>
      </c>
      <c r="C723" s="155" t="s">
        <v>372</v>
      </c>
      <c r="D723" s="185">
        <v>0</v>
      </c>
      <c r="E723" s="82">
        <v>1</v>
      </c>
      <c r="F723" s="82">
        <v>1</v>
      </c>
      <c r="G723" s="82">
        <v>520</v>
      </c>
    </row>
    <row r="724" spans="1:7" s="172" customFormat="1" ht="14.65" customHeight="1">
      <c r="A724" s="155"/>
      <c r="B724" s="166" t="s">
        <v>482</v>
      </c>
      <c r="C724" s="155" t="s">
        <v>373</v>
      </c>
      <c r="D724" s="184">
        <v>0</v>
      </c>
      <c r="E724" s="59">
        <v>1</v>
      </c>
      <c r="F724" s="59">
        <v>1</v>
      </c>
      <c r="G724" s="59">
        <v>8656</v>
      </c>
    </row>
    <row r="725" spans="1:7" ht="14.65" customHeight="1">
      <c r="A725" s="4" t="s">
        <v>8</v>
      </c>
      <c r="B725" s="100">
        <v>45</v>
      </c>
      <c r="C725" s="73" t="s">
        <v>330</v>
      </c>
      <c r="D725" s="53">
        <f t="shared" ref="D725:F725" si="131">SUM(D722:D724)</f>
        <v>17747</v>
      </c>
      <c r="E725" s="53">
        <f t="shared" si="131"/>
        <v>19205</v>
      </c>
      <c r="F725" s="53">
        <f t="shared" si="131"/>
        <v>9155</v>
      </c>
      <c r="G725" s="53">
        <v>19599</v>
      </c>
    </row>
    <row r="726" spans="1:7" ht="14.65" customHeight="1">
      <c r="A726" s="4"/>
      <c r="B726" s="100"/>
      <c r="C726" s="73"/>
      <c r="D726" s="50"/>
      <c r="E726" s="50"/>
      <c r="F726" s="50"/>
      <c r="G726" s="50"/>
    </row>
    <row r="727" spans="1:7" ht="14.65" customHeight="1">
      <c r="A727" s="4"/>
      <c r="B727" s="100">
        <v>46</v>
      </c>
      <c r="C727" s="73" t="s">
        <v>331</v>
      </c>
      <c r="D727" s="50"/>
      <c r="E727" s="50"/>
      <c r="F727" s="50"/>
      <c r="G727" s="50"/>
    </row>
    <row r="728" spans="1:7" ht="14.65" customHeight="1">
      <c r="A728" s="4"/>
      <c r="B728" s="90" t="s">
        <v>217</v>
      </c>
      <c r="C728" s="73" t="s">
        <v>16</v>
      </c>
      <c r="D728" s="57">
        <v>15274</v>
      </c>
      <c r="E728" s="57">
        <v>15294</v>
      </c>
      <c r="F728" s="57">
        <v>15294</v>
      </c>
      <c r="G728" s="81">
        <v>9070</v>
      </c>
    </row>
    <row r="729" spans="1:7" s="172" customFormat="1" ht="14.65" customHeight="1">
      <c r="A729" s="155"/>
      <c r="B729" s="166" t="s">
        <v>473</v>
      </c>
      <c r="C729" s="155" t="s">
        <v>372</v>
      </c>
      <c r="D729" s="185">
        <v>0</v>
      </c>
      <c r="E729" s="82">
        <v>1</v>
      </c>
      <c r="F729" s="82">
        <v>1</v>
      </c>
      <c r="G729" s="82">
        <v>454</v>
      </c>
    </row>
    <row r="730" spans="1:7" s="172" customFormat="1" ht="14.65" customHeight="1">
      <c r="A730" s="155"/>
      <c r="B730" s="166" t="s">
        <v>474</v>
      </c>
      <c r="C730" s="155" t="s">
        <v>373</v>
      </c>
      <c r="D730" s="184">
        <v>0</v>
      </c>
      <c r="E730" s="59">
        <v>1</v>
      </c>
      <c r="F730" s="59">
        <v>1</v>
      </c>
      <c r="G730" s="59">
        <v>7332</v>
      </c>
    </row>
    <row r="731" spans="1:7" ht="14.65" customHeight="1">
      <c r="A731" s="4" t="s">
        <v>8</v>
      </c>
      <c r="B731" s="100">
        <v>46</v>
      </c>
      <c r="C731" s="73" t="s">
        <v>331</v>
      </c>
      <c r="D731" s="56">
        <f t="shared" ref="D731:F731" si="132">SUM(D728:D730)</f>
        <v>15274</v>
      </c>
      <c r="E731" s="56">
        <f t="shared" si="132"/>
        <v>15296</v>
      </c>
      <c r="F731" s="56">
        <f t="shared" si="132"/>
        <v>15296</v>
      </c>
      <c r="G731" s="56">
        <v>16856</v>
      </c>
    </row>
    <row r="732" spans="1:7" ht="14.65" customHeight="1">
      <c r="A732" s="4"/>
      <c r="B732" s="100"/>
      <c r="C732" s="73"/>
      <c r="D732" s="50"/>
      <c r="E732" s="50"/>
      <c r="F732" s="50"/>
      <c r="G732" s="50"/>
    </row>
    <row r="733" spans="1:7" ht="14.65" customHeight="1">
      <c r="A733" s="4"/>
      <c r="B733" s="100">
        <v>47</v>
      </c>
      <c r="C733" s="73" t="s">
        <v>332</v>
      </c>
      <c r="D733" s="50"/>
      <c r="E733" s="50"/>
      <c r="F733" s="50"/>
      <c r="G733" s="50"/>
    </row>
    <row r="734" spans="1:7" ht="14.65" customHeight="1">
      <c r="A734" s="4"/>
      <c r="B734" s="90" t="s">
        <v>218</v>
      </c>
      <c r="C734" s="73" t="s">
        <v>16</v>
      </c>
      <c r="D734" s="57">
        <v>3776</v>
      </c>
      <c r="E734" s="57">
        <v>805</v>
      </c>
      <c r="F734" s="57">
        <v>805</v>
      </c>
      <c r="G734" s="82">
        <v>446</v>
      </c>
    </row>
    <row r="735" spans="1:7" s="172" customFormat="1" ht="14.65" customHeight="1">
      <c r="A735" s="155"/>
      <c r="B735" s="166" t="s">
        <v>475</v>
      </c>
      <c r="C735" s="155" t="s">
        <v>372</v>
      </c>
      <c r="D735" s="185">
        <v>0</v>
      </c>
      <c r="E735" s="82">
        <v>1</v>
      </c>
      <c r="F735" s="82">
        <v>1</v>
      </c>
      <c r="G735" s="82">
        <v>22</v>
      </c>
    </row>
    <row r="736" spans="1:7" s="172" customFormat="1" ht="14.65" customHeight="1">
      <c r="A736" s="155"/>
      <c r="B736" s="166" t="s">
        <v>476</v>
      </c>
      <c r="C736" s="155" t="s">
        <v>373</v>
      </c>
      <c r="D736" s="184">
        <v>0</v>
      </c>
      <c r="E736" s="59">
        <v>1</v>
      </c>
      <c r="F736" s="59">
        <v>1</v>
      </c>
      <c r="G736" s="59">
        <v>405</v>
      </c>
    </row>
    <row r="737" spans="1:7" ht="14.65" customHeight="1">
      <c r="A737" s="4" t="s">
        <v>8</v>
      </c>
      <c r="B737" s="100">
        <v>47</v>
      </c>
      <c r="C737" s="73" t="s">
        <v>332</v>
      </c>
      <c r="D737" s="53">
        <f t="shared" ref="D737:F737" si="133">SUM(D734:D736)</f>
        <v>3776</v>
      </c>
      <c r="E737" s="53">
        <f t="shared" si="133"/>
        <v>807</v>
      </c>
      <c r="F737" s="53">
        <f t="shared" si="133"/>
        <v>807</v>
      </c>
      <c r="G737" s="53">
        <v>873</v>
      </c>
    </row>
    <row r="738" spans="1:7" ht="14.65" customHeight="1">
      <c r="A738" s="4"/>
      <c r="B738" s="100"/>
      <c r="C738" s="73"/>
      <c r="D738" s="50"/>
      <c r="E738" s="50"/>
      <c r="F738" s="50"/>
      <c r="G738" s="50"/>
    </row>
    <row r="739" spans="1:7" ht="14.65" customHeight="1">
      <c r="A739" s="4"/>
      <c r="B739" s="100">
        <v>48</v>
      </c>
      <c r="C739" s="73" t="s">
        <v>333</v>
      </c>
      <c r="D739" s="50"/>
      <c r="E739" s="50"/>
      <c r="F739" s="50"/>
      <c r="G739" s="77"/>
    </row>
    <row r="740" spans="1:7" ht="14.65" customHeight="1">
      <c r="A740" s="4"/>
      <c r="B740" s="90" t="s">
        <v>219</v>
      </c>
      <c r="C740" s="73" t="s">
        <v>16</v>
      </c>
      <c r="D740" s="57">
        <v>11709</v>
      </c>
      <c r="E740" s="57">
        <v>10672</v>
      </c>
      <c r="F740" s="57">
        <v>10672</v>
      </c>
      <c r="G740" s="82">
        <v>6303</v>
      </c>
    </row>
    <row r="741" spans="1:7" s="172" customFormat="1" ht="14.65" customHeight="1">
      <c r="A741" s="155"/>
      <c r="B741" s="166" t="s">
        <v>477</v>
      </c>
      <c r="C741" s="155" t="s">
        <v>372</v>
      </c>
      <c r="D741" s="185">
        <v>0</v>
      </c>
      <c r="E741" s="82">
        <v>1</v>
      </c>
      <c r="F741" s="82">
        <v>1</v>
      </c>
      <c r="G741" s="82">
        <v>316</v>
      </c>
    </row>
    <row r="742" spans="1:7" s="172" customFormat="1" ht="14.65" customHeight="1">
      <c r="A742" s="155"/>
      <c r="B742" s="166" t="s">
        <v>478</v>
      </c>
      <c r="C742" s="155" t="s">
        <v>373</v>
      </c>
      <c r="D742" s="184">
        <v>0</v>
      </c>
      <c r="E742" s="59">
        <v>1</v>
      </c>
      <c r="F742" s="59">
        <v>1</v>
      </c>
      <c r="G742" s="59">
        <v>5096</v>
      </c>
    </row>
    <row r="743" spans="1:7" ht="14.65" customHeight="1">
      <c r="A743" s="4" t="s">
        <v>8</v>
      </c>
      <c r="B743" s="100">
        <v>48</v>
      </c>
      <c r="C743" s="73" t="s">
        <v>333</v>
      </c>
      <c r="D743" s="56">
        <f t="shared" ref="D743:F743" si="134">SUM(D740:D742)</f>
        <v>11709</v>
      </c>
      <c r="E743" s="56">
        <f t="shared" si="134"/>
        <v>10674</v>
      </c>
      <c r="F743" s="56">
        <f t="shared" si="134"/>
        <v>10674</v>
      </c>
      <c r="G743" s="56">
        <v>11715</v>
      </c>
    </row>
    <row r="744" spans="1:7" ht="14.65" customHeight="1">
      <c r="A744" s="4" t="s">
        <v>8</v>
      </c>
      <c r="B744" s="214">
        <v>16</v>
      </c>
      <c r="C744" s="213" t="s">
        <v>210</v>
      </c>
      <c r="D744" s="53">
        <f t="shared" ref="D744:F744" si="135">D743+D725+D719+D731+D737</f>
        <v>57743</v>
      </c>
      <c r="E744" s="56">
        <f t="shared" si="135"/>
        <v>55488</v>
      </c>
      <c r="F744" s="56">
        <f t="shared" si="135"/>
        <v>45438</v>
      </c>
      <c r="G744" s="56">
        <v>58415</v>
      </c>
    </row>
    <row r="745" spans="1:7" ht="14.65" customHeight="1">
      <c r="A745" s="4" t="s">
        <v>8</v>
      </c>
      <c r="B745" s="105">
        <v>1E-3</v>
      </c>
      <c r="C745" s="42" t="s">
        <v>13</v>
      </c>
      <c r="D745" s="53">
        <f t="shared" ref="D745:F745" si="136">D744</f>
        <v>57743</v>
      </c>
      <c r="E745" s="53">
        <f t="shared" si="136"/>
        <v>55488</v>
      </c>
      <c r="F745" s="53">
        <f t="shared" si="136"/>
        <v>45438</v>
      </c>
      <c r="G745" s="53">
        <v>58415</v>
      </c>
    </row>
    <row r="746" spans="1:7" ht="14.65" customHeight="1">
      <c r="A746" s="4"/>
      <c r="B746" s="76"/>
      <c r="C746" s="42"/>
      <c r="D746" s="50"/>
      <c r="E746" s="50"/>
      <c r="F746" s="50"/>
      <c r="G746" s="50"/>
    </row>
    <row r="747" spans="1:7" ht="14.65" customHeight="1">
      <c r="A747" s="4"/>
      <c r="B747" s="105">
        <v>3.0000000000000001E-3</v>
      </c>
      <c r="C747" s="42" t="s">
        <v>93</v>
      </c>
      <c r="D747" s="50"/>
      <c r="E747" s="43"/>
      <c r="F747" s="43"/>
      <c r="G747" s="43"/>
    </row>
    <row r="748" spans="1:7" ht="14.65" customHeight="1">
      <c r="A748" s="84"/>
      <c r="B748" s="211">
        <v>16</v>
      </c>
      <c r="C748" s="215" t="s">
        <v>210</v>
      </c>
      <c r="D748" s="53"/>
      <c r="E748" s="54"/>
      <c r="F748" s="54"/>
      <c r="G748" s="54"/>
    </row>
    <row r="749" spans="1:7" ht="14.65" customHeight="1">
      <c r="A749" s="4"/>
      <c r="B749" s="90" t="s">
        <v>220</v>
      </c>
      <c r="C749" s="73" t="s">
        <v>16</v>
      </c>
      <c r="D749" s="57">
        <v>1951</v>
      </c>
      <c r="E749" s="57">
        <v>2148</v>
      </c>
      <c r="F749" s="57">
        <v>2148</v>
      </c>
      <c r="G749" s="82">
        <v>1257</v>
      </c>
    </row>
    <row r="750" spans="1:7" s="172" customFormat="1" ht="14.65" customHeight="1">
      <c r="A750" s="155"/>
      <c r="B750" s="166" t="s">
        <v>479</v>
      </c>
      <c r="C750" s="155" t="s">
        <v>372</v>
      </c>
      <c r="D750" s="185">
        <v>0</v>
      </c>
      <c r="E750" s="82">
        <v>1</v>
      </c>
      <c r="F750" s="82">
        <v>1</v>
      </c>
      <c r="G750" s="82">
        <v>63</v>
      </c>
    </row>
    <row r="751" spans="1:7" s="172" customFormat="1" ht="14.65" customHeight="1">
      <c r="A751" s="155"/>
      <c r="B751" s="166" t="s">
        <v>480</v>
      </c>
      <c r="C751" s="155" t="s">
        <v>373</v>
      </c>
      <c r="D751" s="184">
        <v>0</v>
      </c>
      <c r="E751" s="59">
        <v>1</v>
      </c>
      <c r="F751" s="59">
        <v>1</v>
      </c>
      <c r="G751" s="59">
        <v>1018</v>
      </c>
    </row>
    <row r="752" spans="1:7" ht="14.65" customHeight="1">
      <c r="A752" s="4" t="s">
        <v>8</v>
      </c>
      <c r="B752" s="74">
        <v>16</v>
      </c>
      <c r="C752" s="212" t="s">
        <v>210</v>
      </c>
      <c r="D752" s="53">
        <f t="shared" ref="D752:F752" si="137">SUM(D749:D751)</f>
        <v>1951</v>
      </c>
      <c r="E752" s="53">
        <f t="shared" si="137"/>
        <v>2150</v>
      </c>
      <c r="F752" s="53">
        <f t="shared" si="137"/>
        <v>2150</v>
      </c>
      <c r="G752" s="53">
        <v>2338</v>
      </c>
    </row>
    <row r="753" spans="1:7" ht="14.65" customHeight="1">
      <c r="A753" s="4" t="s">
        <v>8</v>
      </c>
      <c r="B753" s="105">
        <v>3.0000000000000001E-3</v>
      </c>
      <c r="C753" s="42" t="s">
        <v>93</v>
      </c>
      <c r="D753" s="56">
        <f t="shared" ref="D753:F753" si="138">SUM(D747:D747)+D752</f>
        <v>1951</v>
      </c>
      <c r="E753" s="56">
        <f t="shared" si="138"/>
        <v>2150</v>
      </c>
      <c r="F753" s="56">
        <f t="shared" si="138"/>
        <v>2150</v>
      </c>
      <c r="G753" s="56">
        <v>2338</v>
      </c>
    </row>
    <row r="754" spans="1:7" ht="15" customHeight="1">
      <c r="A754" s="4"/>
      <c r="B754" s="105"/>
      <c r="C754" s="42"/>
      <c r="D754" s="50"/>
      <c r="E754" s="50"/>
      <c r="F754" s="50"/>
      <c r="G754" s="50"/>
    </row>
    <row r="755" spans="1:7" ht="15" customHeight="1">
      <c r="A755" s="4"/>
      <c r="B755" s="105">
        <v>0.10100000000000001</v>
      </c>
      <c r="C755" s="42" t="s">
        <v>126</v>
      </c>
      <c r="D755" s="43"/>
      <c r="E755" s="43"/>
      <c r="F755" s="43"/>
      <c r="G755" s="87"/>
    </row>
    <row r="756" spans="1:7" ht="15" customHeight="1">
      <c r="A756" s="4"/>
      <c r="B756" s="74">
        <v>16</v>
      </c>
      <c r="C756" s="212" t="s">
        <v>210</v>
      </c>
      <c r="D756" s="57"/>
      <c r="E756" s="50"/>
      <c r="F756" s="50"/>
      <c r="G756" s="50"/>
    </row>
    <row r="757" spans="1:7" ht="15" customHeight="1">
      <c r="A757" s="4"/>
      <c r="B757" s="100">
        <v>45</v>
      </c>
      <c r="C757" s="73" t="s">
        <v>330</v>
      </c>
      <c r="D757" s="50"/>
      <c r="E757" s="50"/>
      <c r="F757" s="50"/>
      <c r="G757" s="77"/>
    </row>
    <row r="758" spans="1:7" ht="15" customHeight="1">
      <c r="A758" s="4"/>
      <c r="B758" s="90" t="s">
        <v>216</v>
      </c>
      <c r="C758" s="73" t="s">
        <v>16</v>
      </c>
      <c r="D758" s="57">
        <v>47024</v>
      </c>
      <c r="E758" s="57">
        <v>56172</v>
      </c>
      <c r="F758" s="57">
        <v>56172</v>
      </c>
      <c r="G758" s="82">
        <v>32656</v>
      </c>
    </row>
    <row r="759" spans="1:7" s="172" customFormat="1" ht="15" customHeight="1">
      <c r="A759" s="155"/>
      <c r="B759" s="166" t="s">
        <v>481</v>
      </c>
      <c r="C759" s="155" t="s">
        <v>372</v>
      </c>
      <c r="D759" s="185">
        <v>0</v>
      </c>
      <c r="E759" s="82">
        <v>1</v>
      </c>
      <c r="F759" s="82">
        <v>1</v>
      </c>
      <c r="G759" s="82">
        <v>1634</v>
      </c>
    </row>
    <row r="760" spans="1:7" s="172" customFormat="1" ht="15" customHeight="1">
      <c r="A760" s="155"/>
      <c r="B760" s="166" t="s">
        <v>482</v>
      </c>
      <c r="C760" s="155" t="s">
        <v>373</v>
      </c>
      <c r="D760" s="184">
        <v>0</v>
      </c>
      <c r="E760" s="59">
        <v>1</v>
      </c>
      <c r="F760" s="59">
        <v>1</v>
      </c>
      <c r="G760" s="59">
        <v>26860</v>
      </c>
    </row>
    <row r="761" spans="1:7" ht="15" customHeight="1">
      <c r="A761" s="4" t="s">
        <v>8</v>
      </c>
      <c r="B761" s="100">
        <v>45</v>
      </c>
      <c r="C761" s="73" t="s">
        <v>330</v>
      </c>
      <c r="D761" s="56">
        <f t="shared" ref="D761:F761" si="139">SUM(D758:D760)</f>
        <v>47024</v>
      </c>
      <c r="E761" s="56">
        <f t="shared" si="139"/>
        <v>56174</v>
      </c>
      <c r="F761" s="56">
        <f t="shared" si="139"/>
        <v>56174</v>
      </c>
      <c r="G761" s="56">
        <v>61150</v>
      </c>
    </row>
    <row r="762" spans="1:7" ht="15" customHeight="1">
      <c r="A762" s="4"/>
      <c r="B762" s="90"/>
      <c r="C762" s="73"/>
      <c r="D762" s="50"/>
      <c r="E762" s="43"/>
      <c r="F762" s="43"/>
      <c r="G762" s="77"/>
    </row>
    <row r="763" spans="1:7" ht="15" customHeight="1">
      <c r="A763" s="4"/>
      <c r="B763" s="100">
        <v>46</v>
      </c>
      <c r="C763" s="73" t="s">
        <v>331</v>
      </c>
      <c r="D763" s="50"/>
      <c r="E763" s="50"/>
      <c r="F763" s="50"/>
      <c r="G763" s="77"/>
    </row>
    <row r="764" spans="1:7" ht="15" customHeight="1">
      <c r="A764" s="4"/>
      <c r="B764" s="90" t="s">
        <v>217</v>
      </c>
      <c r="C764" s="73" t="s">
        <v>16</v>
      </c>
      <c r="D764" s="55">
        <v>41835</v>
      </c>
      <c r="E764" s="55">
        <v>42104</v>
      </c>
      <c r="F764" s="55">
        <v>42104</v>
      </c>
      <c r="G764" s="82">
        <v>24446</v>
      </c>
    </row>
    <row r="765" spans="1:7" s="172" customFormat="1" ht="15" customHeight="1">
      <c r="A765" s="155"/>
      <c r="B765" s="166" t="s">
        <v>473</v>
      </c>
      <c r="C765" s="155" t="s">
        <v>372</v>
      </c>
      <c r="D765" s="185">
        <v>0</v>
      </c>
      <c r="E765" s="82">
        <v>1</v>
      </c>
      <c r="F765" s="82">
        <v>1</v>
      </c>
      <c r="G765" s="82">
        <v>1223</v>
      </c>
    </row>
    <row r="766" spans="1:7" s="172" customFormat="1" ht="15" customHeight="1">
      <c r="A766" s="155"/>
      <c r="B766" s="166" t="s">
        <v>474</v>
      </c>
      <c r="C766" s="155" t="s">
        <v>373</v>
      </c>
      <c r="D766" s="184">
        <v>0</v>
      </c>
      <c r="E766" s="59">
        <v>1</v>
      </c>
      <c r="F766" s="59">
        <v>1</v>
      </c>
      <c r="G766" s="59">
        <v>19968</v>
      </c>
    </row>
    <row r="767" spans="1:7" ht="15" customHeight="1">
      <c r="A767" s="4" t="s">
        <v>8</v>
      </c>
      <c r="B767" s="100">
        <v>46</v>
      </c>
      <c r="C767" s="73" t="s">
        <v>331</v>
      </c>
      <c r="D767" s="56">
        <f t="shared" ref="D767:F767" si="140">SUM(D764:D766)</f>
        <v>41835</v>
      </c>
      <c r="E767" s="56">
        <f t="shared" si="140"/>
        <v>42106</v>
      </c>
      <c r="F767" s="56">
        <f t="shared" si="140"/>
        <v>42106</v>
      </c>
      <c r="G767" s="56">
        <v>45637</v>
      </c>
    </row>
    <row r="768" spans="1:7" ht="15" customHeight="1">
      <c r="A768" s="4"/>
      <c r="B768" s="90"/>
      <c r="C768" s="73"/>
      <c r="D768" s="43"/>
      <c r="E768" s="43"/>
      <c r="F768" s="43"/>
      <c r="G768" s="77"/>
    </row>
    <row r="769" spans="1:7" ht="15" customHeight="1">
      <c r="A769" s="4"/>
      <c r="B769" s="100">
        <v>47</v>
      </c>
      <c r="C769" s="73" t="s">
        <v>332</v>
      </c>
      <c r="D769" s="50"/>
      <c r="E769" s="50"/>
      <c r="F769" s="50"/>
      <c r="G769" s="77"/>
    </row>
    <row r="770" spans="1:7" ht="15" customHeight="1">
      <c r="A770" s="4"/>
      <c r="B770" s="90" t="s">
        <v>218</v>
      </c>
      <c r="C770" s="73" t="s">
        <v>16</v>
      </c>
      <c r="D770" s="57">
        <v>3102</v>
      </c>
      <c r="E770" s="57">
        <v>749</v>
      </c>
      <c r="F770" s="57">
        <v>749</v>
      </c>
      <c r="G770" s="82">
        <v>421</v>
      </c>
    </row>
    <row r="771" spans="1:7" s="172" customFormat="1" ht="15" customHeight="1">
      <c r="A771" s="155"/>
      <c r="B771" s="166" t="s">
        <v>475</v>
      </c>
      <c r="C771" s="155" t="s">
        <v>372</v>
      </c>
      <c r="D771" s="185">
        <v>0</v>
      </c>
      <c r="E771" s="82">
        <v>1</v>
      </c>
      <c r="F771" s="82">
        <v>1</v>
      </c>
      <c r="G771" s="82">
        <v>21</v>
      </c>
    </row>
    <row r="772" spans="1:7" s="172" customFormat="1" ht="15" customHeight="1">
      <c r="A772" s="155"/>
      <c r="B772" s="166" t="s">
        <v>476</v>
      </c>
      <c r="C772" s="155" t="s">
        <v>373</v>
      </c>
      <c r="D772" s="184">
        <v>0</v>
      </c>
      <c r="E772" s="59">
        <v>1</v>
      </c>
      <c r="F772" s="59">
        <v>1</v>
      </c>
      <c r="G772" s="59">
        <v>400</v>
      </c>
    </row>
    <row r="773" spans="1:7" ht="15" customHeight="1">
      <c r="A773" s="4" t="s">
        <v>8</v>
      </c>
      <c r="B773" s="100">
        <v>47</v>
      </c>
      <c r="C773" s="73" t="s">
        <v>332</v>
      </c>
      <c r="D773" s="53">
        <f t="shared" ref="D773:F773" si="141">SUM(D770:D772)</f>
        <v>3102</v>
      </c>
      <c r="E773" s="53">
        <f t="shared" si="141"/>
        <v>751</v>
      </c>
      <c r="F773" s="53">
        <f t="shared" si="141"/>
        <v>751</v>
      </c>
      <c r="G773" s="53">
        <v>842</v>
      </c>
    </row>
    <row r="774" spans="1:7" ht="15" customHeight="1">
      <c r="A774" s="4"/>
      <c r="B774" s="100"/>
      <c r="C774" s="73"/>
      <c r="D774" s="50"/>
      <c r="E774" s="50"/>
      <c r="F774" s="50"/>
      <c r="G774" s="50"/>
    </row>
    <row r="775" spans="1:7" ht="15" customHeight="1">
      <c r="A775" s="4"/>
      <c r="B775" s="100">
        <v>48</v>
      </c>
      <c r="C775" s="73" t="s">
        <v>333</v>
      </c>
      <c r="D775" s="50"/>
      <c r="E775" s="50"/>
      <c r="F775" s="50"/>
      <c r="G775" s="77"/>
    </row>
    <row r="776" spans="1:7" ht="15" customHeight="1">
      <c r="A776" s="4"/>
      <c r="B776" s="90" t="s">
        <v>219</v>
      </c>
      <c r="C776" s="73" t="s">
        <v>16</v>
      </c>
      <c r="D776" s="57">
        <v>51654</v>
      </c>
      <c r="E776" s="57">
        <v>53831</v>
      </c>
      <c r="F776" s="57">
        <v>53831</v>
      </c>
      <c r="G776" s="82">
        <v>30364</v>
      </c>
    </row>
    <row r="777" spans="1:7" s="172" customFormat="1" ht="15" customHeight="1">
      <c r="A777" s="155"/>
      <c r="B777" s="166" t="s">
        <v>477</v>
      </c>
      <c r="C777" s="155" t="s">
        <v>372</v>
      </c>
      <c r="D777" s="185">
        <v>0</v>
      </c>
      <c r="E777" s="82">
        <v>1</v>
      </c>
      <c r="F777" s="82">
        <v>1</v>
      </c>
      <c r="G777" s="82">
        <v>1519</v>
      </c>
    </row>
    <row r="778" spans="1:7" s="172" customFormat="1" ht="15" customHeight="1">
      <c r="A778" s="155"/>
      <c r="B778" s="166" t="s">
        <v>478</v>
      </c>
      <c r="C778" s="155" t="s">
        <v>373</v>
      </c>
      <c r="D778" s="184">
        <v>0</v>
      </c>
      <c r="E778" s="59">
        <v>1</v>
      </c>
      <c r="F778" s="59">
        <v>1</v>
      </c>
      <c r="G778" s="59">
        <v>24883</v>
      </c>
    </row>
    <row r="779" spans="1:7" ht="15" customHeight="1">
      <c r="A779" s="4" t="s">
        <v>8</v>
      </c>
      <c r="B779" s="100">
        <v>48</v>
      </c>
      <c r="C779" s="73" t="s">
        <v>333</v>
      </c>
      <c r="D779" s="56">
        <f t="shared" ref="D779:F779" si="142">SUM(D776:D778)</f>
        <v>51654</v>
      </c>
      <c r="E779" s="56">
        <f t="shared" si="142"/>
        <v>53833</v>
      </c>
      <c r="F779" s="56">
        <f t="shared" si="142"/>
        <v>53833</v>
      </c>
      <c r="G779" s="56">
        <v>56766</v>
      </c>
    </row>
    <row r="780" spans="1:7" ht="15" customHeight="1">
      <c r="A780" s="4" t="s">
        <v>8</v>
      </c>
      <c r="B780" s="74">
        <v>16</v>
      </c>
      <c r="C780" s="212" t="s">
        <v>210</v>
      </c>
      <c r="D780" s="53">
        <f t="shared" ref="D780:F780" si="143">D779+D773+D767+D761</f>
        <v>143615</v>
      </c>
      <c r="E780" s="53">
        <f t="shared" si="143"/>
        <v>152864</v>
      </c>
      <c r="F780" s="53">
        <f t="shared" si="143"/>
        <v>152864</v>
      </c>
      <c r="G780" s="53">
        <v>164395</v>
      </c>
    </row>
    <row r="781" spans="1:7" ht="15" customHeight="1">
      <c r="A781" s="4" t="s">
        <v>8</v>
      </c>
      <c r="B781" s="105">
        <v>0.10100000000000001</v>
      </c>
      <c r="C781" s="42" t="s">
        <v>126</v>
      </c>
      <c r="D781" s="56">
        <f t="shared" ref="D781:F781" si="144">D780</f>
        <v>143615</v>
      </c>
      <c r="E781" s="56">
        <f t="shared" si="144"/>
        <v>152864</v>
      </c>
      <c r="F781" s="56">
        <f t="shared" si="144"/>
        <v>152864</v>
      </c>
      <c r="G781" s="56">
        <v>164395</v>
      </c>
    </row>
    <row r="782" spans="1:7" ht="15" customHeight="1">
      <c r="A782" s="4"/>
      <c r="B782" s="63"/>
      <c r="C782" s="42"/>
      <c r="D782" s="50"/>
      <c r="E782" s="50"/>
      <c r="F782" s="50"/>
      <c r="G782" s="50"/>
    </row>
    <row r="783" spans="1:7" ht="15" customHeight="1">
      <c r="A783" s="4"/>
      <c r="B783" s="105">
        <v>0.10199999999999999</v>
      </c>
      <c r="C783" s="42" t="s">
        <v>127</v>
      </c>
      <c r="D783" s="50"/>
      <c r="E783" s="50"/>
      <c r="F783" s="50"/>
      <c r="G783" s="77"/>
    </row>
    <row r="784" spans="1:7" ht="15" customHeight="1">
      <c r="A784" s="4"/>
      <c r="B784" s="74">
        <v>16</v>
      </c>
      <c r="C784" s="107" t="s">
        <v>210</v>
      </c>
      <c r="D784" s="57"/>
      <c r="E784" s="50"/>
      <c r="F784" s="50"/>
      <c r="G784" s="77"/>
    </row>
    <row r="785" spans="1:7" ht="15" customHeight="1">
      <c r="A785" s="4"/>
      <c r="B785" s="103">
        <v>59</v>
      </c>
      <c r="C785" s="73" t="s">
        <v>128</v>
      </c>
      <c r="D785" s="50"/>
      <c r="E785" s="50"/>
      <c r="F785" s="50"/>
      <c r="G785" s="77"/>
    </row>
    <row r="786" spans="1:7" ht="15" customHeight="1">
      <c r="A786" s="4"/>
      <c r="B786" s="90" t="s">
        <v>221</v>
      </c>
      <c r="C786" s="73" t="s">
        <v>16</v>
      </c>
      <c r="D786" s="57">
        <v>3088</v>
      </c>
      <c r="E786" s="57">
        <v>3378</v>
      </c>
      <c r="F786" s="57">
        <v>3378</v>
      </c>
      <c r="G786" s="82">
        <v>2939</v>
      </c>
    </row>
    <row r="787" spans="1:7" s="172" customFormat="1" ht="15" customHeight="1">
      <c r="A787" s="155"/>
      <c r="B787" s="166" t="s">
        <v>483</v>
      </c>
      <c r="C787" s="155" t="s">
        <v>372</v>
      </c>
      <c r="D787" s="185">
        <v>0</v>
      </c>
      <c r="E787" s="82">
        <v>1</v>
      </c>
      <c r="F787" s="82">
        <v>1</v>
      </c>
      <c r="G787" s="82">
        <v>147</v>
      </c>
    </row>
    <row r="788" spans="1:7" s="172" customFormat="1" ht="15" customHeight="1">
      <c r="A788" s="155"/>
      <c r="B788" s="166" t="s">
        <v>484</v>
      </c>
      <c r="C788" s="155" t="s">
        <v>373</v>
      </c>
      <c r="D788" s="184">
        <v>0</v>
      </c>
      <c r="E788" s="59">
        <v>1</v>
      </c>
      <c r="F788" s="59">
        <v>1</v>
      </c>
      <c r="G788" s="59">
        <v>2401</v>
      </c>
    </row>
    <row r="789" spans="1:7" ht="15" customHeight="1">
      <c r="A789" s="4" t="s">
        <v>8</v>
      </c>
      <c r="B789" s="103">
        <v>59</v>
      </c>
      <c r="C789" s="73" t="s">
        <v>128</v>
      </c>
      <c r="D789" s="56">
        <f t="shared" ref="D789:F789" si="145">SUM(D786:D788)</f>
        <v>3088</v>
      </c>
      <c r="E789" s="56">
        <f t="shared" si="145"/>
        <v>3380</v>
      </c>
      <c r="F789" s="56">
        <f t="shared" si="145"/>
        <v>3380</v>
      </c>
      <c r="G789" s="56">
        <v>5487</v>
      </c>
    </row>
    <row r="790" spans="1:7" ht="15" customHeight="1">
      <c r="A790" s="4" t="s">
        <v>8</v>
      </c>
      <c r="B790" s="74">
        <v>16</v>
      </c>
      <c r="C790" s="212" t="s">
        <v>210</v>
      </c>
      <c r="D790" s="53">
        <f t="shared" ref="D790:F791" si="146">D789</f>
        <v>3088</v>
      </c>
      <c r="E790" s="53">
        <f t="shared" si="146"/>
        <v>3380</v>
      </c>
      <c r="F790" s="53">
        <f t="shared" si="146"/>
        <v>3380</v>
      </c>
      <c r="G790" s="53">
        <v>5487</v>
      </c>
    </row>
    <row r="791" spans="1:7" ht="15" customHeight="1">
      <c r="A791" s="4" t="s">
        <v>8</v>
      </c>
      <c r="B791" s="105">
        <v>0.10199999999999999</v>
      </c>
      <c r="C791" s="42" t="s">
        <v>127</v>
      </c>
      <c r="D791" s="56">
        <f t="shared" si="146"/>
        <v>3088</v>
      </c>
      <c r="E791" s="56">
        <f t="shared" si="146"/>
        <v>3380</v>
      </c>
      <c r="F791" s="56">
        <f t="shared" si="146"/>
        <v>3380</v>
      </c>
      <c r="G791" s="56">
        <v>5487</v>
      </c>
    </row>
    <row r="792" spans="1:7" ht="15" customHeight="1">
      <c r="A792" s="86" t="s">
        <v>8</v>
      </c>
      <c r="B792" s="173">
        <v>2211</v>
      </c>
      <c r="C792" s="98" t="s">
        <v>642</v>
      </c>
      <c r="D792" s="61">
        <f t="shared" ref="D792:F792" si="147">D791+D781+D753+D745</f>
        <v>206397</v>
      </c>
      <c r="E792" s="61">
        <f t="shared" si="147"/>
        <v>213882</v>
      </c>
      <c r="F792" s="61">
        <f t="shared" si="147"/>
        <v>203832</v>
      </c>
      <c r="G792" s="61">
        <v>230635</v>
      </c>
    </row>
    <row r="793" spans="1:7" ht="15" customHeight="1">
      <c r="A793" s="73"/>
      <c r="B793" s="63"/>
      <c r="C793" s="42"/>
      <c r="D793" s="82"/>
      <c r="E793" s="82"/>
      <c r="F793" s="82"/>
      <c r="G793" s="82"/>
    </row>
    <row r="794" spans="1:7" ht="14.45" customHeight="1">
      <c r="A794" s="4" t="s">
        <v>10</v>
      </c>
      <c r="B794" s="45">
        <v>2216</v>
      </c>
      <c r="C794" s="46" t="s">
        <v>3</v>
      </c>
      <c r="D794" s="50"/>
      <c r="E794" s="50"/>
      <c r="F794" s="50"/>
      <c r="G794" s="50"/>
    </row>
    <row r="795" spans="1:7" ht="14.45" customHeight="1">
      <c r="A795" s="4"/>
      <c r="B795" s="108">
        <v>5</v>
      </c>
      <c r="C795" s="48" t="s">
        <v>195</v>
      </c>
      <c r="D795" s="50"/>
      <c r="E795" s="50"/>
      <c r="F795" s="50"/>
      <c r="G795" s="50"/>
    </row>
    <row r="796" spans="1:7" ht="14.45" customHeight="1">
      <c r="A796" s="4"/>
      <c r="B796" s="109" t="s">
        <v>160</v>
      </c>
      <c r="C796" s="46" t="s">
        <v>12</v>
      </c>
      <c r="D796" s="50"/>
      <c r="E796" s="50"/>
      <c r="F796" s="50"/>
      <c r="G796" s="50"/>
    </row>
    <row r="797" spans="1:7" ht="14.45" customHeight="1">
      <c r="A797" s="4"/>
      <c r="B797" s="52">
        <v>60</v>
      </c>
      <c r="C797" s="48" t="s">
        <v>233</v>
      </c>
      <c r="D797" s="50"/>
      <c r="E797" s="50"/>
      <c r="F797" s="50"/>
      <c r="G797" s="50"/>
    </row>
    <row r="798" spans="1:7" ht="27" customHeight="1">
      <c r="A798" s="4"/>
      <c r="B798" s="47">
        <v>75</v>
      </c>
      <c r="C798" s="48" t="s">
        <v>186</v>
      </c>
      <c r="D798" s="50"/>
      <c r="E798" s="50"/>
      <c r="F798" s="50"/>
      <c r="G798" s="50"/>
    </row>
    <row r="799" spans="1:7" ht="14.45" customHeight="1">
      <c r="A799" s="4"/>
      <c r="B799" s="52" t="s">
        <v>151</v>
      </c>
      <c r="C799" s="48" t="s">
        <v>146</v>
      </c>
      <c r="D799" s="53">
        <v>343</v>
      </c>
      <c r="E799" s="53">
        <v>469</v>
      </c>
      <c r="F799" s="53">
        <v>469</v>
      </c>
      <c r="G799" s="54">
        <v>615</v>
      </c>
    </row>
    <row r="800" spans="1:7" ht="13.9" customHeight="1">
      <c r="A800" s="4" t="s">
        <v>8</v>
      </c>
      <c r="B800" s="47">
        <v>75</v>
      </c>
      <c r="C800" s="48" t="s">
        <v>186</v>
      </c>
      <c r="D800" s="57">
        <f>D799</f>
        <v>343</v>
      </c>
      <c r="E800" s="57">
        <f t="shared" ref="E800:F801" si="148">E799</f>
        <v>469</v>
      </c>
      <c r="F800" s="57">
        <f t="shared" si="148"/>
        <v>469</v>
      </c>
      <c r="G800" s="57">
        <v>615</v>
      </c>
    </row>
    <row r="801" spans="1:7" ht="14.45" customHeight="1">
      <c r="A801" s="4" t="s">
        <v>8</v>
      </c>
      <c r="B801" s="52">
        <v>60</v>
      </c>
      <c r="C801" s="48" t="s">
        <v>233</v>
      </c>
      <c r="D801" s="56">
        <f>D800</f>
        <v>343</v>
      </c>
      <c r="E801" s="56">
        <f t="shared" si="148"/>
        <v>469</v>
      </c>
      <c r="F801" s="56">
        <f t="shared" si="148"/>
        <v>469</v>
      </c>
      <c r="G801" s="56">
        <v>615</v>
      </c>
    </row>
    <row r="802" spans="1:7">
      <c r="A802" s="4"/>
      <c r="B802" s="52"/>
      <c r="C802" s="48"/>
      <c r="D802" s="50"/>
      <c r="E802" s="50"/>
      <c r="F802" s="50"/>
      <c r="G802" s="50"/>
    </row>
    <row r="803" spans="1:7" ht="14.45" customHeight="1">
      <c r="A803" s="4"/>
      <c r="B803" s="52">
        <v>61</v>
      </c>
      <c r="C803" s="48" t="s">
        <v>147</v>
      </c>
      <c r="D803" s="50"/>
      <c r="E803" s="50"/>
      <c r="F803" s="50"/>
      <c r="G803" s="50"/>
    </row>
    <row r="804" spans="1:7" ht="27" customHeight="1">
      <c r="A804" s="4"/>
      <c r="B804" s="47">
        <v>76</v>
      </c>
      <c r="C804" s="48" t="s">
        <v>186</v>
      </c>
      <c r="D804" s="50"/>
      <c r="E804" s="50"/>
      <c r="F804" s="50"/>
      <c r="G804" s="50"/>
    </row>
    <row r="805" spans="1:7" ht="25.5">
      <c r="A805" s="4"/>
      <c r="B805" s="52" t="s">
        <v>152</v>
      </c>
      <c r="C805" s="48" t="s">
        <v>329</v>
      </c>
      <c r="D805" s="57">
        <v>3550</v>
      </c>
      <c r="E805" s="183">
        <v>0</v>
      </c>
      <c r="F805" s="183">
        <v>0</v>
      </c>
      <c r="G805" s="183">
        <v>0</v>
      </c>
    </row>
    <row r="806" spans="1:7" ht="14.45" customHeight="1">
      <c r="A806" s="4"/>
      <c r="B806" s="52" t="s">
        <v>485</v>
      </c>
      <c r="C806" s="48" t="s">
        <v>370</v>
      </c>
      <c r="D806" s="180">
        <v>0</v>
      </c>
      <c r="E806" s="53">
        <v>3300</v>
      </c>
      <c r="F806" s="53">
        <v>3300</v>
      </c>
      <c r="G806" s="54">
        <v>3300</v>
      </c>
    </row>
    <row r="807" spans="1:7" ht="25.5">
      <c r="A807" s="4" t="s">
        <v>8</v>
      </c>
      <c r="B807" s="47">
        <v>76</v>
      </c>
      <c r="C807" s="48" t="s">
        <v>186</v>
      </c>
      <c r="D807" s="53">
        <f>SUM(D805:D806)</f>
        <v>3550</v>
      </c>
      <c r="E807" s="53">
        <f t="shared" ref="E807:F807" si="149">SUM(E805:E806)</f>
        <v>3300</v>
      </c>
      <c r="F807" s="53">
        <f t="shared" si="149"/>
        <v>3300</v>
      </c>
      <c r="G807" s="53">
        <v>3300</v>
      </c>
    </row>
    <row r="808" spans="1:7" ht="14.45" customHeight="1">
      <c r="A808" s="4" t="s">
        <v>8</v>
      </c>
      <c r="B808" s="52">
        <v>61</v>
      </c>
      <c r="C808" s="48" t="s">
        <v>147</v>
      </c>
      <c r="D808" s="53">
        <f>D807</f>
        <v>3550</v>
      </c>
      <c r="E808" s="53">
        <f t="shared" ref="E808:F808" si="150">E807</f>
        <v>3300</v>
      </c>
      <c r="F808" s="53">
        <f t="shared" si="150"/>
        <v>3300</v>
      </c>
      <c r="G808" s="53">
        <v>3300</v>
      </c>
    </row>
    <row r="809" spans="1:7" ht="14.45" customHeight="1">
      <c r="A809" s="4" t="s">
        <v>8</v>
      </c>
      <c r="B809" s="109" t="s">
        <v>160</v>
      </c>
      <c r="C809" s="46" t="s">
        <v>12</v>
      </c>
      <c r="D809" s="53">
        <f t="shared" ref="D809:F809" si="151">D808+D801</f>
        <v>3893</v>
      </c>
      <c r="E809" s="53">
        <f t="shared" si="151"/>
        <v>3769</v>
      </c>
      <c r="F809" s="53">
        <f t="shared" si="151"/>
        <v>3769</v>
      </c>
      <c r="G809" s="110">
        <v>3915</v>
      </c>
    </row>
    <row r="810" spans="1:7" ht="14.45" customHeight="1">
      <c r="A810" s="4" t="s">
        <v>8</v>
      </c>
      <c r="B810" s="108">
        <v>5</v>
      </c>
      <c r="C810" s="48" t="s">
        <v>195</v>
      </c>
      <c r="D810" s="53">
        <f t="shared" ref="D810:F811" si="152">D809</f>
        <v>3893</v>
      </c>
      <c r="E810" s="53">
        <f t="shared" si="152"/>
        <v>3769</v>
      </c>
      <c r="F810" s="53">
        <f t="shared" si="152"/>
        <v>3769</v>
      </c>
      <c r="G810" s="110">
        <v>3915</v>
      </c>
    </row>
    <row r="811" spans="1:7" ht="14.45" customHeight="1">
      <c r="A811" s="4" t="s">
        <v>8</v>
      </c>
      <c r="B811" s="45">
        <v>2216</v>
      </c>
      <c r="C811" s="46" t="s">
        <v>3</v>
      </c>
      <c r="D811" s="56">
        <f t="shared" si="152"/>
        <v>3893</v>
      </c>
      <c r="E811" s="56">
        <f t="shared" si="152"/>
        <v>3769</v>
      </c>
      <c r="F811" s="56">
        <f t="shared" si="152"/>
        <v>3769</v>
      </c>
      <c r="G811" s="56">
        <v>3915</v>
      </c>
    </row>
    <row r="812" spans="1:7" ht="15" customHeight="1">
      <c r="A812" s="4"/>
      <c r="B812" s="45"/>
      <c r="C812" s="46"/>
      <c r="D812" s="57"/>
      <c r="E812" s="57"/>
      <c r="F812" s="57"/>
      <c r="G812" s="58"/>
    </row>
    <row r="813" spans="1:7" ht="14.25" customHeight="1">
      <c r="A813" s="4" t="s">
        <v>10</v>
      </c>
      <c r="B813" s="63">
        <v>3454</v>
      </c>
      <c r="C813" s="42" t="s">
        <v>4</v>
      </c>
      <c r="D813" s="43"/>
      <c r="E813" s="43"/>
      <c r="F813" s="43"/>
      <c r="G813" s="43"/>
    </row>
    <row r="814" spans="1:7" ht="14.25" customHeight="1">
      <c r="A814" s="4"/>
      <c r="B814" s="65">
        <v>2</v>
      </c>
      <c r="C814" s="73" t="s">
        <v>185</v>
      </c>
      <c r="D814" s="50"/>
      <c r="E814" s="50"/>
      <c r="F814" s="50"/>
      <c r="G814" s="50"/>
    </row>
    <row r="815" spans="1:7" ht="14.25" customHeight="1">
      <c r="A815" s="4"/>
      <c r="B815" s="111">
        <v>2.1110000000000002</v>
      </c>
      <c r="C815" s="42" t="s">
        <v>129</v>
      </c>
      <c r="D815" s="50"/>
      <c r="E815" s="50"/>
      <c r="F815" s="50"/>
      <c r="G815" s="50"/>
    </row>
    <row r="816" spans="1:7" ht="14.25" customHeight="1">
      <c r="A816" s="4"/>
      <c r="B816" s="41">
        <v>60</v>
      </c>
      <c r="C816" s="73" t="s">
        <v>130</v>
      </c>
      <c r="D816" s="50"/>
      <c r="E816" s="50"/>
      <c r="F816" s="50"/>
      <c r="G816" s="50"/>
    </row>
    <row r="817" spans="1:7" ht="14.25" customHeight="1">
      <c r="A817" s="4"/>
      <c r="B817" s="90" t="s">
        <v>15</v>
      </c>
      <c r="C817" s="73" t="s">
        <v>16</v>
      </c>
      <c r="D817" s="58">
        <v>13368</v>
      </c>
      <c r="E817" s="57">
        <v>15574</v>
      </c>
      <c r="F817" s="58">
        <f>15574-5</f>
        <v>15569</v>
      </c>
      <c r="G817" s="82">
        <v>9381</v>
      </c>
    </row>
    <row r="818" spans="1:7" s="172" customFormat="1" ht="14.25" customHeight="1">
      <c r="A818" s="155"/>
      <c r="B818" s="166" t="s">
        <v>375</v>
      </c>
      <c r="C818" s="155" t="s">
        <v>372</v>
      </c>
      <c r="D818" s="185">
        <v>0</v>
      </c>
      <c r="E818" s="82">
        <v>1</v>
      </c>
      <c r="F818" s="82">
        <v>1</v>
      </c>
      <c r="G818" s="82">
        <v>469</v>
      </c>
    </row>
    <row r="819" spans="1:7" s="172" customFormat="1" ht="14.25" customHeight="1">
      <c r="A819" s="155"/>
      <c r="B819" s="166" t="s">
        <v>376</v>
      </c>
      <c r="C819" s="155" t="s">
        <v>373</v>
      </c>
      <c r="D819" s="185">
        <v>0</v>
      </c>
      <c r="E819" s="82">
        <v>1</v>
      </c>
      <c r="F819" s="82">
        <v>1</v>
      </c>
      <c r="G819" s="82">
        <v>7708</v>
      </c>
    </row>
    <row r="820" spans="1:7" ht="14.25" customHeight="1">
      <c r="A820" s="4"/>
      <c r="B820" s="90" t="s">
        <v>19</v>
      </c>
      <c r="C820" s="73" t="s">
        <v>20</v>
      </c>
      <c r="D820" s="57">
        <v>900</v>
      </c>
      <c r="E820" s="57">
        <v>900</v>
      </c>
      <c r="F820" s="57">
        <v>900</v>
      </c>
      <c r="G820" s="82">
        <v>900</v>
      </c>
    </row>
    <row r="821" spans="1:7" ht="14.25" customHeight="1">
      <c r="A821" s="4"/>
      <c r="B821" s="90" t="s">
        <v>488</v>
      </c>
      <c r="C821" s="73" t="s">
        <v>489</v>
      </c>
      <c r="D821" s="183">
        <v>0</v>
      </c>
      <c r="E821" s="57">
        <v>1000</v>
      </c>
      <c r="F821" s="57">
        <v>1000</v>
      </c>
      <c r="G821" s="185">
        <v>0</v>
      </c>
    </row>
    <row r="822" spans="1:7" ht="14.25" customHeight="1">
      <c r="A822" s="4"/>
      <c r="B822" s="90" t="s">
        <v>358</v>
      </c>
      <c r="C822" s="73" t="s">
        <v>359</v>
      </c>
      <c r="D822" s="57">
        <v>1645</v>
      </c>
      <c r="E822" s="183">
        <v>0</v>
      </c>
      <c r="F822" s="183">
        <v>0</v>
      </c>
      <c r="G822" s="185">
        <v>0</v>
      </c>
    </row>
    <row r="823" spans="1:7" ht="14.25" customHeight="1">
      <c r="A823" s="4" t="s">
        <v>8</v>
      </c>
      <c r="B823" s="41">
        <v>60</v>
      </c>
      <c r="C823" s="73" t="s">
        <v>130</v>
      </c>
      <c r="D823" s="62">
        <f t="shared" ref="D823:F823" si="153">SUM(D817:D822)</f>
        <v>15913</v>
      </c>
      <c r="E823" s="62">
        <f t="shared" si="153"/>
        <v>17476</v>
      </c>
      <c r="F823" s="62">
        <f t="shared" si="153"/>
        <v>17471</v>
      </c>
      <c r="G823" s="62">
        <v>18458</v>
      </c>
    </row>
    <row r="824" spans="1:7" ht="14.25" customHeight="1">
      <c r="A824" s="4" t="s">
        <v>8</v>
      </c>
      <c r="B824" s="111">
        <v>2.1110000000000002</v>
      </c>
      <c r="C824" s="42" t="s">
        <v>129</v>
      </c>
      <c r="D824" s="56">
        <f t="shared" ref="D824:F826" si="154">D823</f>
        <v>15913</v>
      </c>
      <c r="E824" s="56">
        <f t="shared" si="154"/>
        <v>17476</v>
      </c>
      <c r="F824" s="56">
        <f t="shared" si="154"/>
        <v>17471</v>
      </c>
      <c r="G824" s="56">
        <v>18458</v>
      </c>
    </row>
    <row r="825" spans="1:7" ht="14.25" customHeight="1">
      <c r="A825" s="4" t="s">
        <v>8</v>
      </c>
      <c r="B825" s="65">
        <v>2</v>
      </c>
      <c r="C825" s="73" t="s">
        <v>185</v>
      </c>
      <c r="D825" s="53">
        <f t="shared" si="154"/>
        <v>15913</v>
      </c>
      <c r="E825" s="53">
        <f t="shared" si="154"/>
        <v>17476</v>
      </c>
      <c r="F825" s="53">
        <f t="shared" si="154"/>
        <v>17471</v>
      </c>
      <c r="G825" s="53">
        <v>18458</v>
      </c>
    </row>
    <row r="826" spans="1:7" ht="14.25" customHeight="1">
      <c r="A826" s="4" t="s">
        <v>8</v>
      </c>
      <c r="B826" s="63">
        <v>3454</v>
      </c>
      <c r="C826" s="42" t="s">
        <v>4</v>
      </c>
      <c r="D826" s="61">
        <f t="shared" si="154"/>
        <v>15913</v>
      </c>
      <c r="E826" s="61">
        <f t="shared" si="154"/>
        <v>17476</v>
      </c>
      <c r="F826" s="61">
        <f t="shared" si="154"/>
        <v>17471</v>
      </c>
      <c r="G826" s="61">
        <v>18458</v>
      </c>
    </row>
    <row r="827" spans="1:7" ht="15" customHeight="1">
      <c r="A827" s="4"/>
      <c r="B827" s="45"/>
      <c r="C827" s="46"/>
      <c r="D827" s="57"/>
      <c r="E827" s="57"/>
      <c r="F827" s="57"/>
      <c r="G827" s="58"/>
    </row>
    <row r="828" spans="1:7" ht="27" customHeight="1">
      <c r="A828" s="4" t="s">
        <v>10</v>
      </c>
      <c r="B828" s="157">
        <v>3604</v>
      </c>
      <c r="C828" s="158" t="s">
        <v>288</v>
      </c>
      <c r="D828" s="57"/>
      <c r="E828" s="57"/>
      <c r="F828" s="57"/>
      <c r="G828" s="58"/>
    </row>
    <row r="829" spans="1:7" ht="25.5">
      <c r="A829" s="4"/>
      <c r="B829" s="159">
        <v>0.2</v>
      </c>
      <c r="C829" s="158" t="s">
        <v>289</v>
      </c>
      <c r="D829" s="57"/>
      <c r="E829" s="57"/>
      <c r="F829" s="57"/>
      <c r="G829" s="58"/>
    </row>
    <row r="830" spans="1:7">
      <c r="A830" s="4"/>
      <c r="B830" s="47">
        <v>60</v>
      </c>
      <c r="C830" s="160" t="s">
        <v>295</v>
      </c>
      <c r="D830" s="57"/>
      <c r="E830" s="57"/>
      <c r="F830" s="57"/>
      <c r="G830" s="58"/>
    </row>
    <row r="831" spans="1:7" ht="15" customHeight="1">
      <c r="A831" s="4"/>
      <c r="B831" s="47">
        <v>61</v>
      </c>
      <c r="C831" s="160" t="s">
        <v>315</v>
      </c>
      <c r="D831" s="57"/>
      <c r="E831" s="57"/>
      <c r="F831" s="57"/>
      <c r="G831" s="58"/>
    </row>
    <row r="832" spans="1:7" ht="28.9" customHeight="1">
      <c r="A832" s="4"/>
      <c r="B832" s="47" t="s">
        <v>290</v>
      </c>
      <c r="C832" s="48" t="s">
        <v>296</v>
      </c>
      <c r="D832" s="183">
        <v>0</v>
      </c>
      <c r="E832" s="57">
        <v>13600</v>
      </c>
      <c r="F832" s="57">
        <v>13600</v>
      </c>
      <c r="G832" s="50">
        <v>14300</v>
      </c>
    </row>
    <row r="833" spans="1:7" ht="29.45" customHeight="1">
      <c r="A833" s="84"/>
      <c r="B833" s="170" t="s">
        <v>291</v>
      </c>
      <c r="C833" s="123" t="s">
        <v>297</v>
      </c>
      <c r="D833" s="180">
        <v>0</v>
      </c>
      <c r="E833" s="53">
        <v>14800</v>
      </c>
      <c r="F833" s="53">
        <v>14800</v>
      </c>
      <c r="G833" s="54">
        <v>15600</v>
      </c>
    </row>
    <row r="834" spans="1:7" ht="15" customHeight="1">
      <c r="A834" s="4"/>
      <c r="B834" s="47" t="s">
        <v>292</v>
      </c>
      <c r="C834" s="48" t="s">
        <v>299</v>
      </c>
      <c r="D834" s="183">
        <v>0</v>
      </c>
      <c r="E834" s="57">
        <v>67600</v>
      </c>
      <c r="F834" s="57">
        <v>67600</v>
      </c>
      <c r="G834" s="50">
        <v>71000</v>
      </c>
    </row>
    <row r="835" spans="1:7" ht="15" customHeight="1">
      <c r="A835" s="4"/>
      <c r="B835" s="47" t="s">
        <v>293</v>
      </c>
      <c r="C835" s="48" t="s">
        <v>301</v>
      </c>
      <c r="D835" s="183">
        <v>0</v>
      </c>
      <c r="E835" s="57">
        <v>5500</v>
      </c>
      <c r="F835" s="57">
        <v>5500</v>
      </c>
      <c r="G835" s="50">
        <v>5800</v>
      </c>
    </row>
    <row r="836" spans="1:7" ht="27" customHeight="1">
      <c r="A836" s="4"/>
      <c r="B836" s="47" t="s">
        <v>294</v>
      </c>
      <c r="C836" s="48" t="s">
        <v>302</v>
      </c>
      <c r="D836" s="180">
        <v>0</v>
      </c>
      <c r="E836" s="53">
        <v>31000</v>
      </c>
      <c r="F836" s="53">
        <v>31000</v>
      </c>
      <c r="G836" s="54">
        <v>32600</v>
      </c>
    </row>
    <row r="837" spans="1:7" ht="15" customHeight="1">
      <c r="A837" s="4" t="s">
        <v>8</v>
      </c>
      <c r="B837" s="47">
        <v>61</v>
      </c>
      <c r="C837" s="160" t="s">
        <v>315</v>
      </c>
      <c r="D837" s="180">
        <f t="shared" ref="D837:F837" si="155">SUM(D832:D836)</f>
        <v>0</v>
      </c>
      <c r="E837" s="53">
        <f t="shared" si="155"/>
        <v>132500</v>
      </c>
      <c r="F837" s="53">
        <f t="shared" si="155"/>
        <v>132500</v>
      </c>
      <c r="G837" s="53">
        <v>139300</v>
      </c>
    </row>
    <row r="838" spans="1:7">
      <c r="A838" s="4"/>
      <c r="B838" s="47"/>
      <c r="C838" s="160"/>
      <c r="D838" s="57"/>
      <c r="E838" s="57"/>
      <c r="F838" s="57"/>
      <c r="G838" s="57"/>
    </row>
    <row r="839" spans="1:7" ht="15" customHeight="1">
      <c r="A839" s="4"/>
      <c r="B839" s="47">
        <v>62</v>
      </c>
      <c r="C839" s="160" t="s">
        <v>326</v>
      </c>
      <c r="D839" s="57"/>
      <c r="E839" s="57"/>
      <c r="F839" s="57"/>
      <c r="G839" s="57"/>
    </row>
    <row r="840" spans="1:7" ht="28.15" customHeight="1">
      <c r="A840" s="4"/>
      <c r="B840" s="47" t="s">
        <v>328</v>
      </c>
      <c r="C840" s="48" t="s">
        <v>298</v>
      </c>
      <c r="D840" s="183">
        <v>0</v>
      </c>
      <c r="E840" s="57">
        <v>1500</v>
      </c>
      <c r="F840" s="57">
        <v>1500</v>
      </c>
      <c r="G840" s="50">
        <v>1600</v>
      </c>
    </row>
    <row r="841" spans="1:7" ht="28.15" customHeight="1">
      <c r="A841" s="4"/>
      <c r="B841" s="47" t="s">
        <v>327</v>
      </c>
      <c r="C841" s="48" t="s">
        <v>300</v>
      </c>
      <c r="D841" s="180">
        <v>0</v>
      </c>
      <c r="E841" s="53">
        <v>86000</v>
      </c>
      <c r="F841" s="53">
        <v>86000</v>
      </c>
      <c r="G841" s="54">
        <v>90300</v>
      </c>
    </row>
    <row r="842" spans="1:7" ht="15" customHeight="1">
      <c r="A842" s="4" t="s">
        <v>8</v>
      </c>
      <c r="B842" s="47">
        <v>62</v>
      </c>
      <c r="C842" s="160" t="s">
        <v>326</v>
      </c>
      <c r="D842" s="180">
        <f t="shared" ref="D842:F842" si="156">SUM(D840:D841)</f>
        <v>0</v>
      </c>
      <c r="E842" s="53">
        <f t="shared" si="156"/>
        <v>87500</v>
      </c>
      <c r="F842" s="53">
        <f t="shared" si="156"/>
        <v>87500</v>
      </c>
      <c r="G842" s="53">
        <v>91900</v>
      </c>
    </row>
    <row r="843" spans="1:7">
      <c r="A843" s="4" t="s">
        <v>8</v>
      </c>
      <c r="B843" s="47">
        <v>60</v>
      </c>
      <c r="C843" s="160" t="s">
        <v>295</v>
      </c>
      <c r="D843" s="180">
        <f t="shared" ref="D843:F843" si="157">D837+D842</f>
        <v>0</v>
      </c>
      <c r="E843" s="53">
        <f t="shared" si="157"/>
        <v>220000</v>
      </c>
      <c r="F843" s="53">
        <f t="shared" si="157"/>
        <v>220000</v>
      </c>
      <c r="G843" s="53">
        <v>231200</v>
      </c>
    </row>
    <row r="844" spans="1:7" ht="28.15" customHeight="1">
      <c r="A844" s="4" t="s">
        <v>8</v>
      </c>
      <c r="B844" s="159">
        <v>0.2</v>
      </c>
      <c r="C844" s="158" t="s">
        <v>289</v>
      </c>
      <c r="D844" s="180">
        <f t="shared" ref="D844:F845" si="158">D843</f>
        <v>0</v>
      </c>
      <c r="E844" s="53">
        <f t="shared" si="158"/>
        <v>220000</v>
      </c>
      <c r="F844" s="53">
        <f t="shared" si="158"/>
        <v>220000</v>
      </c>
      <c r="G844" s="53">
        <v>231200</v>
      </c>
    </row>
    <row r="845" spans="1:7" ht="27.95" customHeight="1">
      <c r="A845" s="4" t="s">
        <v>8</v>
      </c>
      <c r="B845" s="157">
        <v>3604</v>
      </c>
      <c r="C845" s="158" t="s">
        <v>288</v>
      </c>
      <c r="D845" s="180">
        <f t="shared" si="158"/>
        <v>0</v>
      </c>
      <c r="E845" s="53">
        <f t="shared" si="158"/>
        <v>220000</v>
      </c>
      <c r="F845" s="53">
        <f t="shared" si="158"/>
        <v>220000</v>
      </c>
      <c r="G845" s="53">
        <v>231200</v>
      </c>
    </row>
    <row r="846" spans="1:7" s="224" customFormat="1" ht="13.15" customHeight="1">
      <c r="A846" s="161" t="s">
        <v>8</v>
      </c>
      <c r="B846" s="162"/>
      <c r="C846" s="163" t="s">
        <v>9</v>
      </c>
      <c r="D846" s="83">
        <f t="shared" ref="D846:F846" si="159">D826+D792+D710+D811+D44+D845</f>
        <v>5944154</v>
      </c>
      <c r="E846" s="83">
        <f t="shared" si="159"/>
        <v>6529338</v>
      </c>
      <c r="F846" s="83">
        <f t="shared" si="159"/>
        <v>6477784</v>
      </c>
      <c r="G846" s="83">
        <v>7200744</v>
      </c>
    </row>
    <row r="847" spans="1:7" s="174" customFormat="1">
      <c r="A847" s="4"/>
      <c r="B847" s="41"/>
      <c r="C847" s="42"/>
      <c r="D847" s="77"/>
      <c r="E847" s="77"/>
      <c r="F847" s="77"/>
      <c r="G847" s="77"/>
    </row>
    <row r="848" spans="1:7" s="174" customFormat="1" ht="15" customHeight="1">
      <c r="A848" s="4"/>
      <c r="B848" s="41"/>
      <c r="C848" s="112" t="s">
        <v>131</v>
      </c>
      <c r="D848" s="50"/>
      <c r="E848" s="43"/>
      <c r="F848" s="43"/>
      <c r="G848" s="43"/>
    </row>
    <row r="849" spans="1:7" s="174" customFormat="1" ht="15" customHeight="1">
      <c r="A849" s="4" t="s">
        <v>10</v>
      </c>
      <c r="B849" s="45">
        <v>4210</v>
      </c>
      <c r="C849" s="46" t="s">
        <v>237</v>
      </c>
      <c r="D849" s="113"/>
      <c r="E849" s="113"/>
      <c r="F849" s="113"/>
      <c r="G849" s="113"/>
    </row>
    <row r="850" spans="1:7" s="174" customFormat="1" ht="13.5" customHeight="1">
      <c r="A850" s="218"/>
      <c r="B850" s="114">
        <v>1</v>
      </c>
      <c r="C850" s="48" t="s">
        <v>132</v>
      </c>
      <c r="D850" s="115"/>
      <c r="E850" s="115"/>
      <c r="F850" s="115"/>
      <c r="G850" s="115"/>
    </row>
    <row r="851" spans="1:7" s="174" customFormat="1" ht="14.45" customHeight="1">
      <c r="A851" s="218"/>
      <c r="B851" s="111">
        <v>1.1040000000000001</v>
      </c>
      <c r="C851" s="46" t="s">
        <v>593</v>
      </c>
      <c r="D851" s="115"/>
      <c r="E851" s="115"/>
      <c r="F851" s="115"/>
      <c r="G851" s="115"/>
    </row>
    <row r="852" spans="1:7" s="174" customFormat="1" ht="14.45" customHeight="1">
      <c r="A852" s="218"/>
      <c r="B852" s="114">
        <v>60</v>
      </c>
      <c r="C852" s="48" t="s">
        <v>594</v>
      </c>
      <c r="D852" s="115"/>
      <c r="E852" s="115"/>
      <c r="F852" s="115"/>
      <c r="G852" s="115"/>
    </row>
    <row r="853" spans="1:7" s="174" customFormat="1" ht="14.45" customHeight="1">
      <c r="A853" s="218"/>
      <c r="B853" s="114">
        <v>60</v>
      </c>
      <c r="C853" s="48" t="s">
        <v>595</v>
      </c>
      <c r="D853" s="113"/>
      <c r="E853" s="113"/>
      <c r="F853" s="113"/>
      <c r="G853" s="113"/>
    </row>
    <row r="854" spans="1:7" s="174" customFormat="1" ht="14.45" customHeight="1">
      <c r="A854" s="218"/>
      <c r="B854" s="114" t="s">
        <v>596</v>
      </c>
      <c r="C854" s="48" t="s">
        <v>568</v>
      </c>
      <c r="D854" s="180">
        <v>0</v>
      </c>
      <c r="E854" s="53">
        <v>2700</v>
      </c>
      <c r="F854" s="53">
        <v>2700</v>
      </c>
      <c r="G854" s="59">
        <v>1000</v>
      </c>
    </row>
    <row r="855" spans="1:7" s="174" customFormat="1" ht="14.45" customHeight="1">
      <c r="A855" s="218" t="s">
        <v>8</v>
      </c>
      <c r="B855" s="114">
        <v>60</v>
      </c>
      <c r="C855" s="48" t="s">
        <v>595</v>
      </c>
      <c r="D855" s="180">
        <f t="shared" ref="D855:F857" si="160">D854</f>
        <v>0</v>
      </c>
      <c r="E855" s="53">
        <f t="shared" si="160"/>
        <v>2700</v>
      </c>
      <c r="F855" s="53">
        <f t="shared" si="160"/>
        <v>2700</v>
      </c>
      <c r="G855" s="53">
        <v>1000</v>
      </c>
    </row>
    <row r="856" spans="1:7" s="174" customFormat="1" ht="14.45" customHeight="1">
      <c r="A856" s="218" t="s">
        <v>8</v>
      </c>
      <c r="B856" s="114">
        <v>60</v>
      </c>
      <c r="C856" s="48" t="s">
        <v>594</v>
      </c>
      <c r="D856" s="180">
        <f t="shared" ref="D856:F856" si="161">D855</f>
        <v>0</v>
      </c>
      <c r="E856" s="53">
        <f t="shared" si="161"/>
        <v>2700</v>
      </c>
      <c r="F856" s="53">
        <f t="shared" si="161"/>
        <v>2700</v>
      </c>
      <c r="G856" s="53">
        <v>1000</v>
      </c>
    </row>
    <row r="857" spans="1:7" s="174" customFormat="1" ht="14.45" customHeight="1">
      <c r="A857" s="218" t="s">
        <v>8</v>
      </c>
      <c r="B857" s="111">
        <v>1.1040000000000001</v>
      </c>
      <c r="C857" s="46" t="s">
        <v>593</v>
      </c>
      <c r="D857" s="180">
        <f t="shared" si="160"/>
        <v>0</v>
      </c>
      <c r="E857" s="53">
        <f t="shared" si="160"/>
        <v>2700</v>
      </c>
      <c r="F857" s="53">
        <f t="shared" si="160"/>
        <v>2700</v>
      </c>
      <c r="G857" s="53">
        <v>1000</v>
      </c>
    </row>
    <row r="858" spans="1:7" s="174" customFormat="1" ht="9" customHeight="1">
      <c r="A858" s="218"/>
      <c r="B858" s="114"/>
      <c r="C858" s="48"/>
      <c r="D858" s="115"/>
      <c r="E858" s="115"/>
      <c r="F858" s="115"/>
      <c r="G858" s="115"/>
    </row>
    <row r="859" spans="1:7" s="174" customFormat="1" ht="15" customHeight="1">
      <c r="A859" s="218"/>
      <c r="B859" s="111">
        <v>1.1100000000000001</v>
      </c>
      <c r="C859" s="46" t="s">
        <v>133</v>
      </c>
      <c r="D859" s="115"/>
      <c r="E859" s="115"/>
      <c r="F859" s="115"/>
      <c r="G859" s="115"/>
    </row>
    <row r="860" spans="1:7" s="174" customFormat="1" ht="15" customHeight="1">
      <c r="A860" s="218"/>
      <c r="B860" s="103">
        <v>44</v>
      </c>
      <c r="C860" s="48" t="s">
        <v>73</v>
      </c>
      <c r="D860" s="115"/>
      <c r="E860" s="115"/>
      <c r="F860" s="115"/>
      <c r="G860" s="115"/>
    </row>
    <row r="861" spans="1:7" s="174" customFormat="1" ht="15" customHeight="1">
      <c r="A861" s="218"/>
      <c r="B861" s="47">
        <v>60</v>
      </c>
      <c r="C861" s="48" t="s">
        <v>566</v>
      </c>
      <c r="D861" s="113"/>
      <c r="E861" s="113"/>
      <c r="F861" s="113"/>
      <c r="G861" s="113"/>
    </row>
    <row r="862" spans="1:7" s="174" customFormat="1" ht="15" customHeight="1">
      <c r="A862" s="218"/>
      <c r="B862" s="47" t="s">
        <v>567</v>
      </c>
      <c r="C862" s="48" t="s">
        <v>568</v>
      </c>
      <c r="D862" s="183">
        <v>0</v>
      </c>
      <c r="E862" s="57">
        <v>55000</v>
      </c>
      <c r="F862" s="57">
        <f>55000+59543</f>
        <v>114543</v>
      </c>
      <c r="G862" s="82">
        <v>160967</v>
      </c>
    </row>
    <row r="863" spans="1:7" s="174" customFormat="1" ht="15" customHeight="1">
      <c r="A863" s="218" t="s">
        <v>8</v>
      </c>
      <c r="B863" s="47">
        <v>60</v>
      </c>
      <c r="C863" s="48" t="s">
        <v>566</v>
      </c>
      <c r="D863" s="182">
        <f t="shared" ref="D863:F863" si="162">D862</f>
        <v>0</v>
      </c>
      <c r="E863" s="56">
        <f t="shared" si="162"/>
        <v>55000</v>
      </c>
      <c r="F863" s="56">
        <f t="shared" si="162"/>
        <v>114543</v>
      </c>
      <c r="G863" s="56">
        <v>160967</v>
      </c>
    </row>
    <row r="864" spans="1:7" s="174" customFormat="1" ht="10.5" customHeight="1">
      <c r="A864" s="218"/>
      <c r="B864" s="47"/>
      <c r="C864" s="48"/>
      <c r="D864" s="164"/>
      <c r="E864" s="164"/>
      <c r="F864" s="164"/>
      <c r="G864" s="164"/>
    </row>
    <row r="865" spans="1:7" s="174" customFormat="1" ht="15" customHeight="1">
      <c r="A865" s="218"/>
      <c r="B865" s="47">
        <v>61</v>
      </c>
      <c r="C865" s="48" t="s">
        <v>571</v>
      </c>
      <c r="D865" s="113"/>
      <c r="E865" s="113"/>
      <c r="F865" s="113"/>
      <c r="G865" s="113"/>
    </row>
    <row r="866" spans="1:7" s="174" customFormat="1" ht="15" customHeight="1">
      <c r="A866" s="218"/>
      <c r="B866" s="47" t="s">
        <v>573</v>
      </c>
      <c r="C866" s="48" t="s">
        <v>24</v>
      </c>
      <c r="D866" s="183">
        <v>0</v>
      </c>
      <c r="E866" s="57">
        <v>44999</v>
      </c>
      <c r="F866" s="57">
        <v>44999</v>
      </c>
      <c r="G866" s="82">
        <v>20000</v>
      </c>
    </row>
    <row r="867" spans="1:7" s="174" customFormat="1" ht="15" customHeight="1">
      <c r="A867" s="218"/>
      <c r="B867" s="47" t="s">
        <v>572</v>
      </c>
      <c r="C867" s="48" t="s">
        <v>568</v>
      </c>
      <c r="D867" s="183">
        <v>0</v>
      </c>
      <c r="E867" s="57">
        <v>1</v>
      </c>
      <c r="F867" s="57">
        <v>1</v>
      </c>
      <c r="G867" s="185">
        <v>0</v>
      </c>
    </row>
    <row r="868" spans="1:7" s="174" customFormat="1" ht="15" customHeight="1">
      <c r="A868" s="218" t="s">
        <v>8</v>
      </c>
      <c r="B868" s="47">
        <v>61</v>
      </c>
      <c r="C868" s="48" t="s">
        <v>571</v>
      </c>
      <c r="D868" s="182">
        <f t="shared" ref="D868:F868" si="163">SUM(D866:D867)</f>
        <v>0</v>
      </c>
      <c r="E868" s="56">
        <f t="shared" si="163"/>
        <v>45000</v>
      </c>
      <c r="F868" s="56">
        <f t="shared" si="163"/>
        <v>45000</v>
      </c>
      <c r="G868" s="56">
        <v>20000</v>
      </c>
    </row>
    <row r="869" spans="1:7" s="174" customFormat="1" ht="9" customHeight="1">
      <c r="A869" s="218"/>
      <c r="B869" s="47"/>
      <c r="C869" s="48"/>
      <c r="D869" s="165"/>
      <c r="E869" s="165"/>
      <c r="F869" s="165"/>
      <c r="G869" s="165"/>
    </row>
    <row r="870" spans="1:7" s="174" customFormat="1" ht="15" customHeight="1">
      <c r="A870" s="218"/>
      <c r="B870" s="47">
        <v>62</v>
      </c>
      <c r="C870" s="48" t="s">
        <v>575</v>
      </c>
      <c r="D870" s="113"/>
      <c r="E870" s="113"/>
      <c r="F870" s="113"/>
      <c r="G870" s="113"/>
    </row>
    <row r="871" spans="1:7" s="174" customFormat="1" ht="15" customHeight="1">
      <c r="A871" s="218"/>
      <c r="B871" s="47" t="s">
        <v>574</v>
      </c>
      <c r="C871" s="48" t="s">
        <v>24</v>
      </c>
      <c r="D871" s="183">
        <v>0</v>
      </c>
      <c r="E871" s="57">
        <v>11000</v>
      </c>
      <c r="F871" s="57">
        <f>11000+1068</f>
        <v>12068</v>
      </c>
      <c r="G871" s="82">
        <v>10338</v>
      </c>
    </row>
    <row r="872" spans="1:7" s="174" customFormat="1" ht="15" customHeight="1">
      <c r="A872" s="218" t="s">
        <v>8</v>
      </c>
      <c r="B872" s="47">
        <v>62</v>
      </c>
      <c r="C872" s="48" t="s">
        <v>575</v>
      </c>
      <c r="D872" s="182">
        <f t="shared" ref="D872:F872" si="164">SUM(D871:D871)</f>
        <v>0</v>
      </c>
      <c r="E872" s="56">
        <f t="shared" si="164"/>
        <v>11000</v>
      </c>
      <c r="F872" s="56">
        <f t="shared" si="164"/>
        <v>12068</v>
      </c>
      <c r="G872" s="56">
        <v>10338</v>
      </c>
    </row>
    <row r="873" spans="1:7" s="174" customFormat="1" ht="9.75" customHeight="1">
      <c r="A873" s="218"/>
      <c r="B873" s="47"/>
      <c r="C873" s="48"/>
      <c r="D873" s="165"/>
      <c r="E873" s="165"/>
      <c r="F873" s="165"/>
      <c r="G873" s="165"/>
    </row>
    <row r="874" spans="1:7" s="174" customFormat="1" ht="15" customHeight="1">
      <c r="A874" s="218"/>
      <c r="B874" s="47">
        <v>63</v>
      </c>
      <c r="C874" s="48" t="s">
        <v>612</v>
      </c>
      <c r="D874" s="113"/>
      <c r="E874" s="113"/>
      <c r="F874" s="113"/>
      <c r="G874" s="113"/>
    </row>
    <row r="875" spans="1:7" s="174" customFormat="1" ht="15" customHeight="1">
      <c r="A875" s="218"/>
      <c r="B875" s="47" t="s">
        <v>614</v>
      </c>
      <c r="C875" s="48" t="s">
        <v>560</v>
      </c>
      <c r="D875" s="183">
        <v>0</v>
      </c>
      <c r="E875" s="57">
        <v>1500</v>
      </c>
      <c r="F875" s="57">
        <v>1500</v>
      </c>
      <c r="G875" s="185">
        <v>0</v>
      </c>
    </row>
    <row r="876" spans="1:7" s="174" customFormat="1">
      <c r="A876" s="117" t="s">
        <v>8</v>
      </c>
      <c r="B876" s="170">
        <v>63</v>
      </c>
      <c r="C876" s="123" t="s">
        <v>612</v>
      </c>
      <c r="D876" s="182">
        <f t="shared" ref="D876:F876" si="165">SUM(D875:D875)</f>
        <v>0</v>
      </c>
      <c r="E876" s="56">
        <f t="shared" si="165"/>
        <v>1500</v>
      </c>
      <c r="F876" s="56">
        <f t="shared" si="165"/>
        <v>1500</v>
      </c>
      <c r="G876" s="182">
        <v>0</v>
      </c>
    </row>
    <row r="877" spans="1:7" s="174" customFormat="1" ht="9.75" hidden="1" customHeight="1">
      <c r="A877" s="218"/>
      <c r="B877" s="47"/>
      <c r="C877" s="48"/>
      <c r="D877" s="165"/>
      <c r="E877" s="165"/>
      <c r="F877" s="165"/>
      <c r="G877" s="165"/>
    </row>
    <row r="878" spans="1:7" s="174" customFormat="1" ht="15" customHeight="1">
      <c r="A878" s="218"/>
      <c r="B878" s="47">
        <v>64</v>
      </c>
      <c r="C878" s="48" t="s">
        <v>643</v>
      </c>
      <c r="D878" s="113"/>
      <c r="E878" s="113"/>
      <c r="F878" s="113"/>
      <c r="G878" s="113"/>
    </row>
    <row r="879" spans="1:7" s="174" customFormat="1" ht="15" customHeight="1">
      <c r="A879" s="218"/>
      <c r="B879" s="47" t="s">
        <v>621</v>
      </c>
      <c r="C879" s="48" t="s">
        <v>560</v>
      </c>
      <c r="D879" s="183">
        <v>0</v>
      </c>
      <c r="E879" s="57">
        <v>15000</v>
      </c>
      <c r="F879" s="57">
        <v>15000</v>
      </c>
      <c r="G879" s="82">
        <v>5000</v>
      </c>
    </row>
    <row r="880" spans="1:7" s="174" customFormat="1" ht="15" customHeight="1">
      <c r="A880" s="218" t="s">
        <v>8</v>
      </c>
      <c r="B880" s="47">
        <v>64</v>
      </c>
      <c r="C880" s="48" t="s">
        <v>643</v>
      </c>
      <c r="D880" s="182">
        <f t="shared" ref="D880:F880" si="166">SUM(D879:D879)</f>
        <v>0</v>
      </c>
      <c r="E880" s="56">
        <f t="shared" si="166"/>
        <v>15000</v>
      </c>
      <c r="F880" s="56">
        <f t="shared" si="166"/>
        <v>15000</v>
      </c>
      <c r="G880" s="56">
        <v>5000</v>
      </c>
    </row>
    <row r="881" spans="1:7" s="174" customFormat="1" ht="6.75" customHeight="1">
      <c r="A881" s="218"/>
      <c r="B881" s="47"/>
      <c r="C881" s="48"/>
      <c r="D881" s="165"/>
      <c r="E881" s="165"/>
      <c r="F881" s="165"/>
      <c r="G881" s="165"/>
    </row>
    <row r="882" spans="1:7" s="174" customFormat="1" ht="15" customHeight="1">
      <c r="A882" s="218"/>
      <c r="B882" s="47">
        <v>65</v>
      </c>
      <c r="C882" s="48" t="s">
        <v>646</v>
      </c>
      <c r="D882" s="113"/>
      <c r="E882" s="113"/>
      <c r="F882" s="113"/>
      <c r="G882" s="113"/>
    </row>
    <row r="883" spans="1:7" s="174" customFormat="1" ht="15" customHeight="1">
      <c r="A883" s="218"/>
      <c r="B883" s="47" t="s">
        <v>637</v>
      </c>
      <c r="C883" s="48" t="s">
        <v>560</v>
      </c>
      <c r="D883" s="183">
        <v>0</v>
      </c>
      <c r="E883" s="183">
        <v>0</v>
      </c>
      <c r="F883" s="183">
        <v>0</v>
      </c>
      <c r="G883" s="82">
        <v>8000</v>
      </c>
    </row>
    <row r="884" spans="1:7" s="174" customFormat="1" ht="15" customHeight="1">
      <c r="A884" s="218" t="s">
        <v>8</v>
      </c>
      <c r="B884" s="47">
        <v>65</v>
      </c>
      <c r="C884" s="48" t="s">
        <v>646</v>
      </c>
      <c r="D884" s="182">
        <f t="shared" ref="D884:F884" si="167">SUM(D883:D883)</f>
        <v>0</v>
      </c>
      <c r="E884" s="182">
        <f t="shared" si="167"/>
        <v>0</v>
      </c>
      <c r="F884" s="182">
        <f t="shared" si="167"/>
        <v>0</v>
      </c>
      <c r="G884" s="56">
        <v>8000</v>
      </c>
    </row>
    <row r="885" spans="1:7" s="174" customFormat="1" ht="15" customHeight="1">
      <c r="A885" s="218" t="s">
        <v>8</v>
      </c>
      <c r="B885" s="103">
        <v>44</v>
      </c>
      <c r="C885" s="48" t="s">
        <v>73</v>
      </c>
      <c r="D885" s="182">
        <f t="shared" ref="D885:F885" si="168">D863+D868+D872+D876+D880</f>
        <v>0</v>
      </c>
      <c r="E885" s="56">
        <f t="shared" si="168"/>
        <v>127500</v>
      </c>
      <c r="F885" s="56">
        <f t="shared" si="168"/>
        <v>188111</v>
      </c>
      <c r="G885" s="56">
        <v>204305</v>
      </c>
    </row>
    <row r="886" spans="1:7" s="174" customFormat="1" ht="10.15" customHeight="1">
      <c r="A886" s="218"/>
      <c r="B886" s="111"/>
      <c r="C886" s="46"/>
      <c r="D886" s="115"/>
      <c r="E886" s="115"/>
      <c r="F886" s="115"/>
      <c r="G886" s="115"/>
    </row>
    <row r="887" spans="1:7" s="174" customFormat="1" ht="15" customHeight="1">
      <c r="A887" s="218"/>
      <c r="B887" s="103">
        <v>45</v>
      </c>
      <c r="C887" s="48" t="s">
        <v>330</v>
      </c>
      <c r="D887" s="115"/>
      <c r="E887" s="115"/>
      <c r="F887" s="115"/>
      <c r="G887" s="115"/>
    </row>
    <row r="888" spans="1:7" s="174" customFormat="1" ht="15" customHeight="1">
      <c r="A888" s="218"/>
      <c r="B888" s="47">
        <v>60</v>
      </c>
      <c r="C888" s="48" t="s">
        <v>600</v>
      </c>
      <c r="D888" s="113"/>
      <c r="E888" s="113"/>
      <c r="F888" s="113"/>
      <c r="G888" s="113"/>
    </row>
    <row r="889" spans="1:7" s="174" customFormat="1" ht="15" customHeight="1">
      <c r="A889" s="218"/>
      <c r="B889" s="47" t="s">
        <v>559</v>
      </c>
      <c r="C889" s="48" t="s">
        <v>560</v>
      </c>
      <c r="D889" s="183">
        <v>0</v>
      </c>
      <c r="E889" s="57">
        <v>10000</v>
      </c>
      <c r="F889" s="57">
        <v>10000</v>
      </c>
      <c r="G889" s="185">
        <v>0</v>
      </c>
    </row>
    <row r="890" spans="1:7" s="174" customFormat="1" ht="15" customHeight="1">
      <c r="A890" s="218"/>
      <c r="B890" s="47" t="s">
        <v>601</v>
      </c>
      <c r="C890" s="48" t="s">
        <v>602</v>
      </c>
      <c r="D890" s="183">
        <v>0</v>
      </c>
      <c r="E890" s="57">
        <v>10000</v>
      </c>
      <c r="F890" s="57">
        <v>10000</v>
      </c>
      <c r="G890" s="82">
        <v>10000</v>
      </c>
    </row>
    <row r="891" spans="1:7" s="174" customFormat="1" ht="15" customHeight="1">
      <c r="A891" s="218" t="s">
        <v>8</v>
      </c>
      <c r="B891" s="47">
        <v>60</v>
      </c>
      <c r="C891" s="48" t="s">
        <v>600</v>
      </c>
      <c r="D891" s="182">
        <f t="shared" ref="D891:F891" si="169">SUM(D889:D890)</f>
        <v>0</v>
      </c>
      <c r="E891" s="56">
        <f t="shared" si="169"/>
        <v>20000</v>
      </c>
      <c r="F891" s="56">
        <f t="shared" si="169"/>
        <v>20000</v>
      </c>
      <c r="G891" s="56">
        <v>10000</v>
      </c>
    </row>
    <row r="892" spans="1:7" s="174" customFormat="1" ht="10.15" customHeight="1">
      <c r="A892" s="218"/>
      <c r="B892" s="47"/>
      <c r="C892" s="48"/>
      <c r="D892" s="164"/>
      <c r="E892" s="164"/>
      <c r="F892" s="164"/>
      <c r="G892" s="164"/>
    </row>
    <row r="893" spans="1:7" s="174" customFormat="1" ht="15" customHeight="1">
      <c r="A893" s="218"/>
      <c r="B893" s="47">
        <v>61</v>
      </c>
      <c r="C893" s="48" t="s">
        <v>576</v>
      </c>
      <c r="D893" s="113"/>
      <c r="E893" s="113"/>
      <c r="F893" s="113"/>
      <c r="G893" s="113"/>
    </row>
    <row r="894" spans="1:7" s="174" customFormat="1" ht="15" customHeight="1">
      <c r="A894" s="218"/>
      <c r="B894" s="47" t="s">
        <v>577</v>
      </c>
      <c r="C894" s="48" t="s">
        <v>560</v>
      </c>
      <c r="D894" s="183">
        <v>0</v>
      </c>
      <c r="E894" s="57">
        <v>14800</v>
      </c>
      <c r="F894" s="57">
        <f>14800+1000</f>
        <v>15800</v>
      </c>
      <c r="G894" s="185">
        <v>0</v>
      </c>
    </row>
    <row r="895" spans="1:7" s="174" customFormat="1" ht="15" customHeight="1">
      <c r="A895" s="218" t="s">
        <v>8</v>
      </c>
      <c r="B895" s="47">
        <v>61</v>
      </c>
      <c r="C895" s="48" t="s">
        <v>576</v>
      </c>
      <c r="D895" s="182">
        <f t="shared" ref="D895:F895" si="170">D894</f>
        <v>0</v>
      </c>
      <c r="E895" s="56">
        <f t="shared" si="170"/>
        <v>14800</v>
      </c>
      <c r="F895" s="56">
        <f t="shared" si="170"/>
        <v>15800</v>
      </c>
      <c r="G895" s="182">
        <v>0</v>
      </c>
    </row>
    <row r="896" spans="1:7" s="174" customFormat="1" ht="10.15" customHeight="1">
      <c r="A896" s="218"/>
      <c r="B896" s="47"/>
      <c r="C896" s="48"/>
      <c r="D896" s="164"/>
      <c r="E896" s="164"/>
      <c r="F896" s="164"/>
      <c r="G896" s="164"/>
    </row>
    <row r="897" spans="1:7" s="174" customFormat="1" ht="15" customHeight="1">
      <c r="A897" s="218"/>
      <c r="B897" s="47">
        <v>62</v>
      </c>
      <c r="C897" s="48" t="s">
        <v>603</v>
      </c>
      <c r="D897" s="113"/>
      <c r="E897" s="113"/>
      <c r="F897" s="113"/>
      <c r="G897" s="113"/>
    </row>
    <row r="898" spans="1:7" s="174" customFormat="1" ht="15" customHeight="1">
      <c r="A898" s="218"/>
      <c r="B898" s="47" t="s">
        <v>604</v>
      </c>
      <c r="C898" s="48" t="s">
        <v>560</v>
      </c>
      <c r="D898" s="183">
        <v>0</v>
      </c>
      <c r="E898" s="57">
        <v>4200</v>
      </c>
      <c r="F898" s="57">
        <v>4200</v>
      </c>
      <c r="G898" s="185">
        <v>0</v>
      </c>
    </row>
    <row r="899" spans="1:7" s="174" customFormat="1" ht="15" customHeight="1">
      <c r="A899" s="218" t="s">
        <v>8</v>
      </c>
      <c r="B899" s="47">
        <v>62</v>
      </c>
      <c r="C899" s="48" t="s">
        <v>603</v>
      </c>
      <c r="D899" s="182">
        <f t="shared" ref="D899:F899" si="171">D898</f>
        <v>0</v>
      </c>
      <c r="E899" s="56">
        <f t="shared" si="171"/>
        <v>4200</v>
      </c>
      <c r="F899" s="56">
        <f t="shared" si="171"/>
        <v>4200</v>
      </c>
      <c r="G899" s="182">
        <v>0</v>
      </c>
    </row>
    <row r="900" spans="1:7" s="174" customFormat="1" ht="10.15" customHeight="1">
      <c r="A900" s="218"/>
      <c r="B900" s="47"/>
      <c r="C900" s="48"/>
      <c r="D900" s="164"/>
      <c r="E900" s="164"/>
      <c r="F900" s="164"/>
      <c r="G900" s="164"/>
    </row>
    <row r="901" spans="1:7" s="174" customFormat="1" ht="14.45" customHeight="1">
      <c r="A901" s="218"/>
      <c r="B901" s="47">
        <v>63</v>
      </c>
      <c r="C901" s="48" t="s">
        <v>622</v>
      </c>
      <c r="D901" s="113"/>
      <c r="E901" s="113"/>
      <c r="F901" s="113"/>
      <c r="G901" s="113"/>
    </row>
    <row r="902" spans="1:7" s="174" customFormat="1" ht="14.45" customHeight="1">
      <c r="A902" s="218"/>
      <c r="B902" s="47" t="s">
        <v>623</v>
      </c>
      <c r="C902" s="48" t="s">
        <v>560</v>
      </c>
      <c r="D902" s="183">
        <v>0</v>
      </c>
      <c r="E902" s="57">
        <v>250000</v>
      </c>
      <c r="F902" s="57">
        <f>250000+500000</f>
        <v>750000</v>
      </c>
      <c r="G902" s="82">
        <v>600000</v>
      </c>
    </row>
    <row r="903" spans="1:7" s="174" customFormat="1" ht="14.45" customHeight="1">
      <c r="A903" s="218" t="s">
        <v>8</v>
      </c>
      <c r="B903" s="47">
        <v>63</v>
      </c>
      <c r="C903" s="48" t="s">
        <v>622</v>
      </c>
      <c r="D903" s="182">
        <f t="shared" ref="D903:F903" si="172">D902</f>
        <v>0</v>
      </c>
      <c r="E903" s="56">
        <f t="shared" si="172"/>
        <v>250000</v>
      </c>
      <c r="F903" s="56">
        <f t="shared" si="172"/>
        <v>750000</v>
      </c>
      <c r="G903" s="56">
        <v>600000</v>
      </c>
    </row>
    <row r="904" spans="1:7" s="174" customFormat="1" ht="14.45" customHeight="1">
      <c r="A904" s="218" t="s">
        <v>8</v>
      </c>
      <c r="B904" s="103">
        <v>45</v>
      </c>
      <c r="C904" s="48" t="s">
        <v>330</v>
      </c>
      <c r="D904" s="182">
        <f t="shared" ref="D904:F904" si="173">D891+D895+D899+D903</f>
        <v>0</v>
      </c>
      <c r="E904" s="56">
        <f t="shared" si="173"/>
        <v>289000</v>
      </c>
      <c r="F904" s="56">
        <f t="shared" si="173"/>
        <v>790000</v>
      </c>
      <c r="G904" s="56">
        <v>610000</v>
      </c>
    </row>
    <row r="905" spans="1:7" s="174" customFormat="1" ht="10.15" customHeight="1">
      <c r="A905" s="218"/>
      <c r="B905" s="111"/>
      <c r="C905" s="46"/>
      <c r="D905" s="115"/>
      <c r="E905" s="115"/>
      <c r="F905" s="115"/>
      <c r="G905" s="115"/>
    </row>
    <row r="906" spans="1:7" s="174" customFormat="1" ht="14.45" customHeight="1">
      <c r="A906" s="218"/>
      <c r="B906" s="103">
        <v>46</v>
      </c>
      <c r="C906" s="48" t="s">
        <v>331</v>
      </c>
      <c r="D906" s="115"/>
      <c r="E906" s="115"/>
      <c r="F906" s="115"/>
      <c r="G906" s="115"/>
    </row>
    <row r="907" spans="1:7" s="174" customFormat="1" ht="14.45" customHeight="1">
      <c r="A907" s="218"/>
      <c r="B907" s="47">
        <v>60</v>
      </c>
      <c r="C907" s="48" t="s">
        <v>638</v>
      </c>
      <c r="D907" s="113"/>
      <c r="E907" s="113"/>
      <c r="F907" s="113"/>
      <c r="G907" s="113"/>
    </row>
    <row r="908" spans="1:7" s="174" customFormat="1" ht="14.45" customHeight="1">
      <c r="A908" s="218"/>
      <c r="B908" s="47" t="s">
        <v>578</v>
      </c>
      <c r="C908" s="48" t="s">
        <v>560</v>
      </c>
      <c r="D908" s="183">
        <v>0</v>
      </c>
      <c r="E908" s="57">
        <v>10000</v>
      </c>
      <c r="F908" s="57">
        <v>10000</v>
      </c>
      <c r="G908" s="82">
        <v>5000</v>
      </c>
    </row>
    <row r="909" spans="1:7" s="174" customFormat="1" ht="14.45" customHeight="1">
      <c r="A909" s="218" t="s">
        <v>8</v>
      </c>
      <c r="B909" s="47">
        <v>60</v>
      </c>
      <c r="C909" s="48" t="s">
        <v>638</v>
      </c>
      <c r="D909" s="182">
        <f t="shared" ref="D909:F909" si="174">D908</f>
        <v>0</v>
      </c>
      <c r="E909" s="56">
        <f t="shared" si="174"/>
        <v>10000</v>
      </c>
      <c r="F909" s="56">
        <f t="shared" si="174"/>
        <v>10000</v>
      </c>
      <c r="G909" s="56">
        <v>5000</v>
      </c>
    </row>
    <row r="910" spans="1:7" s="174" customFormat="1" ht="10.15" customHeight="1">
      <c r="A910" s="218"/>
      <c r="B910" s="111"/>
      <c r="C910" s="46"/>
      <c r="D910" s="115"/>
      <c r="E910" s="115"/>
      <c r="F910" s="115"/>
      <c r="G910" s="115"/>
    </row>
    <row r="911" spans="1:7" s="174" customFormat="1" ht="14.45" customHeight="1">
      <c r="A911" s="218"/>
      <c r="B911" s="47">
        <v>61</v>
      </c>
      <c r="C911" s="48" t="s">
        <v>609</v>
      </c>
      <c r="D911" s="113"/>
      <c r="E911" s="113"/>
      <c r="F911" s="113"/>
      <c r="G911" s="113"/>
    </row>
    <row r="912" spans="1:7" s="174" customFormat="1" ht="14.45" customHeight="1">
      <c r="A912" s="218"/>
      <c r="B912" s="47" t="s">
        <v>580</v>
      </c>
      <c r="C912" s="48" t="s">
        <v>560</v>
      </c>
      <c r="D912" s="183">
        <v>0</v>
      </c>
      <c r="E912" s="57">
        <v>3000</v>
      </c>
      <c r="F912" s="57">
        <v>3000</v>
      </c>
      <c r="G912" s="82">
        <v>9610</v>
      </c>
    </row>
    <row r="913" spans="1:7" s="174" customFormat="1" ht="14.45" customHeight="1">
      <c r="A913" s="218" t="s">
        <v>8</v>
      </c>
      <c r="B913" s="47">
        <v>61</v>
      </c>
      <c r="C913" s="48" t="s">
        <v>609</v>
      </c>
      <c r="D913" s="182">
        <f t="shared" ref="D913:F913" si="175">D912</f>
        <v>0</v>
      </c>
      <c r="E913" s="56">
        <f t="shared" si="175"/>
        <v>3000</v>
      </c>
      <c r="F913" s="56">
        <f t="shared" si="175"/>
        <v>3000</v>
      </c>
      <c r="G913" s="56">
        <v>9610</v>
      </c>
    </row>
    <row r="914" spans="1:7" s="174" customFormat="1" ht="10.15" customHeight="1">
      <c r="A914" s="218"/>
      <c r="B914" s="111"/>
      <c r="C914" s="46"/>
      <c r="D914" s="115"/>
      <c r="E914" s="115"/>
      <c r="F914" s="115"/>
      <c r="G914" s="115"/>
    </row>
    <row r="915" spans="1:7" s="174" customFormat="1" ht="14.45" customHeight="1">
      <c r="A915" s="218"/>
      <c r="B915" s="47">
        <v>62</v>
      </c>
      <c r="C915" s="48" t="s">
        <v>610</v>
      </c>
      <c r="D915" s="113"/>
      <c r="E915" s="113"/>
      <c r="F915" s="113"/>
      <c r="G915" s="113"/>
    </row>
    <row r="916" spans="1:7" s="174" customFormat="1" ht="14.45" customHeight="1">
      <c r="A916" s="218"/>
      <c r="B916" s="47" t="s">
        <v>581</v>
      </c>
      <c r="C916" s="48" t="s">
        <v>560</v>
      </c>
      <c r="D916" s="183">
        <v>0</v>
      </c>
      <c r="E916" s="57">
        <v>3000</v>
      </c>
      <c r="F916" s="57">
        <v>3000</v>
      </c>
      <c r="G916" s="82">
        <v>2863</v>
      </c>
    </row>
    <row r="917" spans="1:7" s="174" customFormat="1" ht="14.45" customHeight="1">
      <c r="A917" s="218" t="s">
        <v>8</v>
      </c>
      <c r="B917" s="47">
        <v>62</v>
      </c>
      <c r="C917" s="48" t="s">
        <v>610</v>
      </c>
      <c r="D917" s="182">
        <f t="shared" ref="D917:F917" si="176">D916</f>
        <v>0</v>
      </c>
      <c r="E917" s="56">
        <f t="shared" si="176"/>
        <v>3000</v>
      </c>
      <c r="F917" s="56">
        <f t="shared" si="176"/>
        <v>3000</v>
      </c>
      <c r="G917" s="56">
        <v>2863</v>
      </c>
    </row>
    <row r="918" spans="1:7" s="174" customFormat="1" ht="10.15" customHeight="1">
      <c r="A918" s="218"/>
      <c r="B918" s="111"/>
      <c r="C918" s="46"/>
      <c r="D918" s="115"/>
      <c r="E918" s="115"/>
      <c r="F918" s="115"/>
      <c r="G918" s="115"/>
    </row>
    <row r="919" spans="1:7" s="174" customFormat="1" ht="14.45" customHeight="1">
      <c r="A919" s="218"/>
      <c r="B919" s="47">
        <v>63</v>
      </c>
      <c r="C919" s="48" t="s">
        <v>611</v>
      </c>
      <c r="D919" s="113"/>
      <c r="E919" s="113"/>
      <c r="F919" s="113"/>
      <c r="G919" s="113"/>
    </row>
    <row r="920" spans="1:7" s="174" customFormat="1" ht="14.45" customHeight="1">
      <c r="A920" s="218"/>
      <c r="B920" s="47" t="s">
        <v>582</v>
      </c>
      <c r="C920" s="48" t="s">
        <v>560</v>
      </c>
      <c r="D920" s="183">
        <v>0</v>
      </c>
      <c r="E920" s="57">
        <v>3000</v>
      </c>
      <c r="F920" s="57">
        <v>3000</v>
      </c>
      <c r="G920" s="82">
        <v>2618</v>
      </c>
    </row>
    <row r="921" spans="1:7" s="174" customFormat="1" ht="14.45" customHeight="1">
      <c r="A921" s="218" t="s">
        <v>8</v>
      </c>
      <c r="B921" s="47">
        <v>63</v>
      </c>
      <c r="C921" s="48" t="s">
        <v>611</v>
      </c>
      <c r="D921" s="182">
        <f t="shared" ref="D921:F921" si="177">D920</f>
        <v>0</v>
      </c>
      <c r="E921" s="56">
        <f t="shared" si="177"/>
        <v>3000</v>
      </c>
      <c r="F921" s="56">
        <f t="shared" si="177"/>
        <v>3000</v>
      </c>
      <c r="G921" s="56">
        <v>2618</v>
      </c>
    </row>
    <row r="922" spans="1:7" s="174" customFormat="1" ht="10.15" customHeight="1">
      <c r="A922" s="218"/>
      <c r="B922" s="111"/>
      <c r="C922" s="46"/>
      <c r="D922" s="115"/>
      <c r="E922" s="115"/>
      <c r="F922" s="115"/>
      <c r="G922" s="115"/>
    </row>
    <row r="923" spans="1:7" s="174" customFormat="1" ht="14.45" customHeight="1">
      <c r="A923" s="218"/>
      <c r="B923" s="47">
        <v>64</v>
      </c>
      <c r="C923" s="48" t="s">
        <v>583</v>
      </c>
      <c r="D923" s="113"/>
      <c r="E923" s="113"/>
      <c r="F923" s="113"/>
      <c r="G923" s="113"/>
    </row>
    <row r="924" spans="1:7" s="174" customFormat="1" ht="14.45" customHeight="1">
      <c r="A924" s="218"/>
      <c r="B924" s="47" t="s">
        <v>584</v>
      </c>
      <c r="C924" s="48" t="s">
        <v>560</v>
      </c>
      <c r="D924" s="183">
        <v>0</v>
      </c>
      <c r="E924" s="57">
        <v>3000</v>
      </c>
      <c r="F924" s="57">
        <v>3000</v>
      </c>
      <c r="G924" s="185">
        <v>0</v>
      </c>
    </row>
    <row r="925" spans="1:7" s="174" customFormat="1" ht="14.45" customHeight="1">
      <c r="A925" s="218" t="s">
        <v>8</v>
      </c>
      <c r="B925" s="47">
        <v>64</v>
      </c>
      <c r="C925" s="48" t="s">
        <v>583</v>
      </c>
      <c r="D925" s="182">
        <f t="shared" ref="D925:F925" si="178">D924</f>
        <v>0</v>
      </c>
      <c r="E925" s="56">
        <f t="shared" si="178"/>
        <v>3000</v>
      </c>
      <c r="F925" s="56">
        <f t="shared" si="178"/>
        <v>3000</v>
      </c>
      <c r="G925" s="182">
        <v>0</v>
      </c>
    </row>
    <row r="926" spans="1:7" s="174" customFormat="1" ht="14.45" customHeight="1">
      <c r="A926" s="117" t="s">
        <v>8</v>
      </c>
      <c r="B926" s="216">
        <v>46</v>
      </c>
      <c r="C926" s="123" t="s">
        <v>331</v>
      </c>
      <c r="D926" s="182">
        <f t="shared" ref="D926:F926" si="179">D909+D913+D917+D921+D925</f>
        <v>0</v>
      </c>
      <c r="E926" s="56">
        <f t="shared" si="179"/>
        <v>22000</v>
      </c>
      <c r="F926" s="56">
        <f t="shared" si="179"/>
        <v>22000</v>
      </c>
      <c r="G926" s="56">
        <v>20091</v>
      </c>
    </row>
    <row r="927" spans="1:7" s="174" customFormat="1" ht="10.15" hidden="1" customHeight="1">
      <c r="A927" s="218"/>
      <c r="B927" s="103"/>
      <c r="C927" s="48"/>
      <c r="D927" s="165"/>
      <c r="E927" s="165"/>
      <c r="F927" s="165"/>
      <c r="G927" s="165"/>
    </row>
    <row r="928" spans="1:7" s="174" customFormat="1" ht="14.45" customHeight="1">
      <c r="A928" s="218"/>
      <c r="B928" s="103">
        <v>47</v>
      </c>
      <c r="C928" s="48" t="s">
        <v>332</v>
      </c>
      <c r="D928" s="115"/>
      <c r="E928" s="115"/>
      <c r="F928" s="115"/>
      <c r="G928" s="115"/>
    </row>
    <row r="929" spans="1:7" s="174" customFormat="1" ht="14.45" customHeight="1">
      <c r="A929" s="218"/>
      <c r="B929" s="47">
        <v>60</v>
      </c>
      <c r="C929" s="48" t="s">
        <v>588</v>
      </c>
      <c r="D929" s="113"/>
      <c r="E929" s="113"/>
      <c r="F929" s="113"/>
      <c r="G929" s="113"/>
    </row>
    <row r="930" spans="1:7" s="174" customFormat="1" ht="14.45" customHeight="1">
      <c r="A930" s="218"/>
      <c r="B930" s="47" t="s">
        <v>589</v>
      </c>
      <c r="C930" s="48" t="s">
        <v>590</v>
      </c>
      <c r="D930" s="183">
        <v>0</v>
      </c>
      <c r="E930" s="57">
        <v>630</v>
      </c>
      <c r="F930" s="57">
        <v>630</v>
      </c>
      <c r="G930" s="185">
        <v>0</v>
      </c>
    </row>
    <row r="931" spans="1:7" s="174" customFormat="1" ht="14.45" customHeight="1">
      <c r="A931" s="218" t="s">
        <v>8</v>
      </c>
      <c r="B931" s="47">
        <v>60</v>
      </c>
      <c r="C931" s="48" t="s">
        <v>588</v>
      </c>
      <c r="D931" s="182">
        <f t="shared" ref="D931:F932" si="180">D930</f>
        <v>0</v>
      </c>
      <c r="E931" s="56">
        <f t="shared" si="180"/>
        <v>630</v>
      </c>
      <c r="F931" s="56">
        <f t="shared" si="180"/>
        <v>630</v>
      </c>
      <c r="G931" s="182">
        <v>0</v>
      </c>
    </row>
    <row r="932" spans="1:7" s="174" customFormat="1" ht="14.45" customHeight="1">
      <c r="A932" s="218" t="s">
        <v>8</v>
      </c>
      <c r="B932" s="103">
        <v>47</v>
      </c>
      <c r="C932" s="48" t="s">
        <v>332</v>
      </c>
      <c r="D932" s="182">
        <f t="shared" si="180"/>
        <v>0</v>
      </c>
      <c r="E932" s="56">
        <f t="shared" si="180"/>
        <v>630</v>
      </c>
      <c r="F932" s="56">
        <f t="shared" si="180"/>
        <v>630</v>
      </c>
      <c r="G932" s="182">
        <v>0</v>
      </c>
    </row>
    <row r="933" spans="1:7" s="174" customFormat="1" ht="11.1" customHeight="1">
      <c r="A933" s="218"/>
      <c r="B933" s="111"/>
      <c r="C933" s="46"/>
      <c r="D933" s="113"/>
      <c r="E933" s="113"/>
      <c r="F933" s="113"/>
      <c r="G933" s="113"/>
    </row>
    <row r="934" spans="1:7" s="174" customFormat="1" ht="15" customHeight="1">
      <c r="A934" s="218"/>
      <c r="B934" s="103">
        <v>49</v>
      </c>
      <c r="C934" s="48" t="s">
        <v>344</v>
      </c>
      <c r="D934" s="115"/>
      <c r="E934" s="115"/>
      <c r="F934" s="115"/>
      <c r="G934" s="115"/>
    </row>
    <row r="935" spans="1:7" s="174" customFormat="1" ht="15" customHeight="1">
      <c r="A935" s="218"/>
      <c r="B935" s="47">
        <v>60</v>
      </c>
      <c r="C935" s="48" t="s">
        <v>608</v>
      </c>
      <c r="D935" s="113"/>
      <c r="E935" s="113"/>
      <c r="F935" s="113"/>
      <c r="G935" s="113"/>
    </row>
    <row r="936" spans="1:7" s="174" customFormat="1" ht="15" customHeight="1">
      <c r="A936" s="218"/>
      <c r="B936" s="47" t="s">
        <v>579</v>
      </c>
      <c r="C936" s="48" t="s">
        <v>560</v>
      </c>
      <c r="D936" s="183">
        <v>0</v>
      </c>
      <c r="E936" s="57">
        <v>1361</v>
      </c>
      <c r="F936" s="57">
        <v>1361</v>
      </c>
      <c r="G936" s="185">
        <v>0</v>
      </c>
    </row>
    <row r="937" spans="1:7" s="174" customFormat="1" ht="15" customHeight="1">
      <c r="A937" s="218" t="s">
        <v>8</v>
      </c>
      <c r="B937" s="47">
        <v>60</v>
      </c>
      <c r="C937" s="48" t="s">
        <v>608</v>
      </c>
      <c r="D937" s="182">
        <f t="shared" ref="D937:F938" si="181">D936</f>
        <v>0</v>
      </c>
      <c r="E937" s="56">
        <f t="shared" si="181"/>
        <v>1361</v>
      </c>
      <c r="F937" s="56">
        <f t="shared" si="181"/>
        <v>1361</v>
      </c>
      <c r="G937" s="182">
        <v>0</v>
      </c>
    </row>
    <row r="938" spans="1:7" s="174" customFormat="1" ht="15" customHeight="1">
      <c r="A938" s="218" t="s">
        <v>8</v>
      </c>
      <c r="B938" s="103">
        <v>49</v>
      </c>
      <c r="C938" s="48" t="s">
        <v>344</v>
      </c>
      <c r="D938" s="182">
        <f t="shared" si="181"/>
        <v>0</v>
      </c>
      <c r="E938" s="56">
        <f t="shared" si="181"/>
        <v>1361</v>
      </c>
      <c r="F938" s="56">
        <f t="shared" si="181"/>
        <v>1361</v>
      </c>
      <c r="G938" s="182">
        <v>0</v>
      </c>
    </row>
    <row r="939" spans="1:7" s="174" customFormat="1" ht="11.1" customHeight="1">
      <c r="A939" s="218"/>
      <c r="B939" s="111"/>
      <c r="C939" s="46"/>
      <c r="D939" s="115"/>
      <c r="E939" s="115"/>
      <c r="F939" s="115"/>
      <c r="G939" s="115"/>
    </row>
    <row r="940" spans="1:7" s="174" customFormat="1" ht="15" customHeight="1">
      <c r="A940" s="218"/>
      <c r="B940" s="103">
        <v>50</v>
      </c>
      <c r="C940" s="48" t="s">
        <v>345</v>
      </c>
      <c r="D940" s="115"/>
      <c r="E940" s="115"/>
      <c r="F940" s="115"/>
      <c r="G940" s="115"/>
    </row>
    <row r="941" spans="1:7" s="174" customFormat="1" ht="15" customHeight="1">
      <c r="A941" s="218"/>
      <c r="B941" s="47">
        <v>60</v>
      </c>
      <c r="C941" s="48" t="s">
        <v>635</v>
      </c>
      <c r="D941" s="113"/>
      <c r="E941" s="113"/>
      <c r="F941" s="113"/>
      <c r="G941" s="113"/>
    </row>
    <row r="942" spans="1:7" s="174" customFormat="1" ht="15" customHeight="1">
      <c r="A942" s="218"/>
      <c r="B942" s="47" t="s">
        <v>636</v>
      </c>
      <c r="C942" s="48" t="s">
        <v>560</v>
      </c>
      <c r="D942" s="183">
        <v>0</v>
      </c>
      <c r="E942" s="183">
        <v>0</v>
      </c>
      <c r="F942" s="183">
        <v>0</v>
      </c>
      <c r="G942" s="82">
        <v>25000</v>
      </c>
    </row>
    <row r="943" spans="1:7" s="174" customFormat="1" ht="15" customHeight="1">
      <c r="A943" s="218" t="s">
        <v>8</v>
      </c>
      <c r="B943" s="47">
        <v>60</v>
      </c>
      <c r="C943" s="48" t="s">
        <v>635</v>
      </c>
      <c r="D943" s="182">
        <f t="shared" ref="D943:F943" si="182">D942</f>
        <v>0</v>
      </c>
      <c r="E943" s="182">
        <f t="shared" si="182"/>
        <v>0</v>
      </c>
      <c r="F943" s="182">
        <f t="shared" si="182"/>
        <v>0</v>
      </c>
      <c r="G943" s="56">
        <v>25000</v>
      </c>
    </row>
    <row r="944" spans="1:7" s="174" customFormat="1" ht="15" customHeight="1">
      <c r="A944" s="218" t="s">
        <v>8</v>
      </c>
      <c r="B944" s="103">
        <v>50</v>
      </c>
      <c r="C944" s="48" t="s">
        <v>345</v>
      </c>
      <c r="D944" s="182">
        <f t="shared" ref="D944:F944" si="183">D943</f>
        <v>0</v>
      </c>
      <c r="E944" s="182">
        <f t="shared" si="183"/>
        <v>0</v>
      </c>
      <c r="F944" s="182">
        <f t="shared" si="183"/>
        <v>0</v>
      </c>
      <c r="G944" s="56">
        <v>25000</v>
      </c>
    </row>
    <row r="945" spans="1:7" s="174" customFormat="1" ht="11.1" customHeight="1">
      <c r="A945" s="218"/>
      <c r="B945" s="111"/>
      <c r="C945" s="46"/>
      <c r="D945" s="115"/>
      <c r="E945" s="115"/>
      <c r="F945" s="115"/>
      <c r="G945" s="115"/>
    </row>
    <row r="946" spans="1:7" s="174" customFormat="1" ht="15.95" customHeight="1">
      <c r="A946" s="218"/>
      <c r="B946" s="47">
        <v>60</v>
      </c>
      <c r="C946" s="48" t="s">
        <v>134</v>
      </c>
      <c r="D946" s="113"/>
      <c r="E946" s="113"/>
      <c r="F946" s="113"/>
      <c r="G946" s="113"/>
    </row>
    <row r="947" spans="1:7" s="174" customFormat="1" ht="15.95" customHeight="1">
      <c r="A947" s="218"/>
      <c r="B947" s="47" t="s">
        <v>360</v>
      </c>
      <c r="C947" s="48" t="s">
        <v>361</v>
      </c>
      <c r="D947" s="57">
        <v>5000</v>
      </c>
      <c r="E947" s="183">
        <v>0</v>
      </c>
      <c r="F947" s="183">
        <v>0</v>
      </c>
      <c r="G947" s="185">
        <v>0</v>
      </c>
    </row>
    <row r="948" spans="1:7" s="174" customFormat="1" ht="15.95" customHeight="1">
      <c r="A948" s="218"/>
      <c r="B948" s="140" t="s">
        <v>206</v>
      </c>
      <c r="C948" s="5" t="s">
        <v>229</v>
      </c>
      <c r="D948" s="82">
        <v>17054</v>
      </c>
      <c r="E948" s="185">
        <v>0</v>
      </c>
      <c r="F948" s="185">
        <v>0</v>
      </c>
      <c r="G948" s="185">
        <v>0</v>
      </c>
    </row>
    <row r="949" spans="1:7" s="174" customFormat="1" ht="15.95" customHeight="1">
      <c r="A949" s="218"/>
      <c r="B949" s="140" t="s">
        <v>207</v>
      </c>
      <c r="C949" s="5" t="s">
        <v>230</v>
      </c>
      <c r="D949" s="82">
        <v>18900</v>
      </c>
      <c r="E949" s="185">
        <v>0</v>
      </c>
      <c r="F949" s="185">
        <v>0</v>
      </c>
      <c r="G949" s="185">
        <v>0</v>
      </c>
    </row>
    <row r="950" spans="1:7" s="174" customFormat="1" ht="15.95" customHeight="1">
      <c r="A950" s="218"/>
      <c r="B950" s="140" t="s">
        <v>231</v>
      </c>
      <c r="C950" s="5" t="s">
        <v>232</v>
      </c>
      <c r="D950" s="82">
        <v>13784</v>
      </c>
      <c r="E950" s="185">
        <v>0</v>
      </c>
      <c r="F950" s="185">
        <v>0</v>
      </c>
      <c r="G950" s="185">
        <v>0</v>
      </c>
    </row>
    <row r="951" spans="1:7" s="174" customFormat="1" ht="15.95" customHeight="1">
      <c r="A951" s="218"/>
      <c r="B951" s="140" t="s">
        <v>254</v>
      </c>
      <c r="C951" s="116" t="s">
        <v>255</v>
      </c>
      <c r="D951" s="82">
        <v>10177</v>
      </c>
      <c r="E951" s="185">
        <v>0</v>
      </c>
      <c r="F951" s="185">
        <v>0</v>
      </c>
      <c r="G951" s="185">
        <v>0</v>
      </c>
    </row>
    <row r="952" spans="1:7" s="174" customFormat="1" ht="15.95" customHeight="1">
      <c r="A952" s="218"/>
      <c r="B952" s="140" t="s">
        <v>279</v>
      </c>
      <c r="C952" s="116" t="s">
        <v>308</v>
      </c>
      <c r="D952" s="82">
        <v>5619</v>
      </c>
      <c r="E952" s="185">
        <v>0</v>
      </c>
      <c r="F952" s="185">
        <v>0</v>
      </c>
      <c r="G952" s="185">
        <v>0</v>
      </c>
    </row>
    <row r="953" spans="1:7" s="174" customFormat="1" ht="15.95" customHeight="1">
      <c r="A953" s="218"/>
      <c r="B953" s="140" t="s">
        <v>309</v>
      </c>
      <c r="C953" s="116" t="s">
        <v>310</v>
      </c>
      <c r="D953" s="82">
        <v>12000</v>
      </c>
      <c r="E953" s="185">
        <v>0</v>
      </c>
      <c r="F953" s="185">
        <v>0</v>
      </c>
      <c r="G953" s="185">
        <v>0</v>
      </c>
    </row>
    <row r="954" spans="1:7" s="174" customFormat="1" ht="15.95" customHeight="1">
      <c r="A954" s="218"/>
      <c r="B954" s="140" t="s">
        <v>311</v>
      </c>
      <c r="C954" s="116" t="s">
        <v>312</v>
      </c>
      <c r="D954" s="59">
        <v>2000</v>
      </c>
      <c r="E954" s="184">
        <v>0</v>
      </c>
      <c r="F954" s="184">
        <v>0</v>
      </c>
      <c r="G954" s="184">
        <v>0</v>
      </c>
    </row>
    <row r="955" spans="1:7" s="174" customFormat="1" ht="15.95" customHeight="1">
      <c r="A955" s="218" t="s">
        <v>8</v>
      </c>
      <c r="B955" s="47">
        <v>60</v>
      </c>
      <c r="C955" s="48" t="s">
        <v>134</v>
      </c>
      <c r="D955" s="59">
        <f t="shared" ref="D955:F955" si="184">SUM(D947:D954)</f>
        <v>84534</v>
      </c>
      <c r="E955" s="184">
        <f t="shared" si="184"/>
        <v>0</v>
      </c>
      <c r="F955" s="184">
        <f t="shared" si="184"/>
        <v>0</v>
      </c>
      <c r="G955" s="184">
        <v>0</v>
      </c>
    </row>
    <row r="956" spans="1:7" s="174" customFormat="1" ht="11.1" customHeight="1">
      <c r="A956" s="218"/>
      <c r="B956" s="47"/>
      <c r="C956" s="48"/>
      <c r="D956" s="82"/>
      <c r="E956" s="82"/>
      <c r="F956" s="82"/>
      <c r="G956" s="82"/>
    </row>
    <row r="957" spans="1:7" s="174" customFormat="1">
      <c r="A957" s="143"/>
      <c r="B957" s="119">
        <v>61</v>
      </c>
      <c r="C957" s="145" t="s">
        <v>320</v>
      </c>
      <c r="D957" s="82"/>
      <c r="E957" s="82"/>
      <c r="F957" s="82"/>
      <c r="G957" s="82"/>
    </row>
    <row r="958" spans="1:7" s="174" customFormat="1">
      <c r="A958" s="121"/>
      <c r="B958" s="119" t="s">
        <v>321</v>
      </c>
      <c r="C958" s="116" t="s">
        <v>645</v>
      </c>
      <c r="D958" s="59">
        <v>1000</v>
      </c>
      <c r="E958" s="184">
        <v>0</v>
      </c>
      <c r="F958" s="184">
        <v>0</v>
      </c>
      <c r="G958" s="184">
        <v>0</v>
      </c>
    </row>
    <row r="959" spans="1:7" s="174" customFormat="1">
      <c r="A959" s="121" t="s">
        <v>8</v>
      </c>
      <c r="B959" s="119">
        <v>61</v>
      </c>
      <c r="C959" s="145" t="str">
        <f>C957</f>
        <v xml:space="preserve">Bio-Medical Waste Management &amp; HFNO System </v>
      </c>
      <c r="D959" s="59">
        <f t="shared" ref="D959:F959" si="185">D958</f>
        <v>1000</v>
      </c>
      <c r="E959" s="184">
        <f t="shared" si="185"/>
        <v>0</v>
      </c>
      <c r="F959" s="184">
        <f t="shared" si="185"/>
        <v>0</v>
      </c>
      <c r="G959" s="184">
        <v>0</v>
      </c>
    </row>
    <row r="960" spans="1:7" s="174" customFormat="1" ht="14.85" customHeight="1">
      <c r="A960" s="218" t="s">
        <v>8</v>
      </c>
      <c r="B960" s="111">
        <v>1.1100000000000001</v>
      </c>
      <c r="C960" s="46" t="s">
        <v>133</v>
      </c>
      <c r="D960" s="61">
        <f t="shared" ref="D960:F960" si="186">D955+D959+D904+D885+D926+D938+D932</f>
        <v>85534</v>
      </c>
      <c r="E960" s="61">
        <f t="shared" si="186"/>
        <v>440491</v>
      </c>
      <c r="F960" s="61">
        <f t="shared" si="186"/>
        <v>1002102</v>
      </c>
      <c r="G960" s="61">
        <v>859396</v>
      </c>
    </row>
    <row r="961" spans="1:7" s="174" customFormat="1" ht="14.85" customHeight="1">
      <c r="A961" s="218" t="s">
        <v>8</v>
      </c>
      <c r="B961" s="114">
        <v>1</v>
      </c>
      <c r="C961" s="48" t="s">
        <v>132</v>
      </c>
      <c r="D961" s="59">
        <f t="shared" ref="D961:F961" si="187">D960+D857</f>
        <v>85534</v>
      </c>
      <c r="E961" s="59">
        <f t="shared" si="187"/>
        <v>443191</v>
      </c>
      <c r="F961" s="59">
        <f t="shared" si="187"/>
        <v>1004802</v>
      </c>
      <c r="G961" s="59">
        <v>860396</v>
      </c>
    </row>
    <row r="962" spans="1:7" s="174" customFormat="1">
      <c r="A962" s="218"/>
      <c r="B962" s="114"/>
      <c r="C962" s="48"/>
      <c r="D962" s="118"/>
      <c r="E962" s="82"/>
      <c r="F962" s="118"/>
      <c r="G962" s="82"/>
    </row>
    <row r="963" spans="1:7" ht="15" customHeight="1">
      <c r="A963" s="218"/>
      <c r="B963" s="114">
        <v>3</v>
      </c>
      <c r="C963" s="48" t="s">
        <v>194</v>
      </c>
      <c r="D963" s="118"/>
      <c r="E963" s="118"/>
      <c r="F963" s="118"/>
      <c r="G963" s="118"/>
    </row>
    <row r="964" spans="1:7" ht="15" customHeight="1">
      <c r="A964" s="218"/>
      <c r="B964" s="111">
        <v>3.105</v>
      </c>
      <c r="C964" s="46" t="s">
        <v>92</v>
      </c>
      <c r="D964" s="118"/>
      <c r="E964" s="118"/>
      <c r="F964" s="118"/>
      <c r="G964" s="118"/>
    </row>
    <row r="965" spans="1:7" ht="25.5">
      <c r="A965" s="218"/>
      <c r="B965" s="120">
        <v>63</v>
      </c>
      <c r="C965" s="116" t="s">
        <v>542</v>
      </c>
      <c r="D965" s="82"/>
      <c r="E965" s="82"/>
      <c r="F965" s="82"/>
      <c r="G965" s="82"/>
    </row>
    <row r="966" spans="1:7">
      <c r="A966" s="218"/>
      <c r="B966" s="120" t="s">
        <v>543</v>
      </c>
      <c r="C966" s="116" t="s">
        <v>179</v>
      </c>
      <c r="D966" s="59">
        <v>193800</v>
      </c>
      <c r="E966" s="184">
        <v>0</v>
      </c>
      <c r="F966" s="184">
        <v>0</v>
      </c>
      <c r="G966" s="184">
        <v>0</v>
      </c>
    </row>
    <row r="967" spans="1:7" ht="25.5">
      <c r="A967" s="218" t="s">
        <v>8</v>
      </c>
      <c r="B967" s="120">
        <v>63</v>
      </c>
      <c r="C967" s="116" t="s">
        <v>542</v>
      </c>
      <c r="D967" s="59">
        <f t="shared" ref="D967:F967" si="188">D966</f>
        <v>193800</v>
      </c>
      <c r="E967" s="184">
        <f t="shared" si="188"/>
        <v>0</v>
      </c>
      <c r="F967" s="184">
        <f t="shared" si="188"/>
        <v>0</v>
      </c>
      <c r="G967" s="184">
        <v>0</v>
      </c>
    </row>
    <row r="968" spans="1:7" ht="11.1" customHeight="1">
      <c r="A968" s="218"/>
      <c r="B968" s="120"/>
      <c r="C968" s="116"/>
      <c r="D968" s="82"/>
      <c r="E968" s="82"/>
      <c r="F968" s="82"/>
      <c r="G968" s="82"/>
    </row>
    <row r="969" spans="1:7" ht="14.45" customHeight="1">
      <c r="A969" s="218"/>
      <c r="B969" s="120">
        <v>64</v>
      </c>
      <c r="C969" s="116" t="s">
        <v>628</v>
      </c>
      <c r="D969" s="82"/>
      <c r="E969" s="82"/>
      <c r="F969" s="82"/>
      <c r="G969" s="82"/>
    </row>
    <row r="970" spans="1:7" ht="14.45" customHeight="1">
      <c r="A970" s="218"/>
      <c r="B970" s="120" t="s">
        <v>629</v>
      </c>
      <c r="C970" s="116" t="s">
        <v>560</v>
      </c>
      <c r="D970" s="185">
        <v>0</v>
      </c>
      <c r="E970" s="185">
        <v>0</v>
      </c>
      <c r="F970" s="185">
        <v>0</v>
      </c>
      <c r="G970" s="59">
        <v>65000</v>
      </c>
    </row>
    <row r="971" spans="1:7" ht="14.45" customHeight="1">
      <c r="A971" s="218" t="s">
        <v>8</v>
      </c>
      <c r="B971" s="120">
        <v>64</v>
      </c>
      <c r="C971" s="116" t="s">
        <v>628</v>
      </c>
      <c r="D971" s="187">
        <f t="shared" ref="D971:F971" si="189">D970</f>
        <v>0</v>
      </c>
      <c r="E971" s="187">
        <f t="shared" si="189"/>
        <v>0</v>
      </c>
      <c r="F971" s="187">
        <f t="shared" si="189"/>
        <v>0</v>
      </c>
      <c r="G971" s="61">
        <v>65000</v>
      </c>
    </row>
    <row r="972" spans="1:7" ht="14.45" customHeight="1">
      <c r="A972" s="117" t="s">
        <v>8</v>
      </c>
      <c r="B972" s="217">
        <v>3.105</v>
      </c>
      <c r="C972" s="150" t="s">
        <v>92</v>
      </c>
      <c r="D972" s="59">
        <f>D967+D971</f>
        <v>193800</v>
      </c>
      <c r="E972" s="184">
        <f t="shared" ref="E972:F972" si="190">E967+E971</f>
        <v>0</v>
      </c>
      <c r="F972" s="184">
        <f t="shared" si="190"/>
        <v>0</v>
      </c>
      <c r="G972" s="59">
        <v>65000</v>
      </c>
    </row>
    <row r="973" spans="1:7" ht="11.1" hidden="1" customHeight="1">
      <c r="A973" s="218"/>
      <c r="B973" s="111"/>
      <c r="C973" s="46"/>
      <c r="D973" s="82"/>
      <c r="E973" s="82"/>
      <c r="F973" s="82"/>
      <c r="G973" s="82"/>
    </row>
    <row r="974" spans="1:7" ht="14.45" customHeight="1">
      <c r="A974" s="218"/>
      <c r="B974" s="111">
        <v>3.2</v>
      </c>
      <c r="C974" s="46" t="s">
        <v>546</v>
      </c>
      <c r="D974" s="82"/>
      <c r="E974" s="82"/>
      <c r="F974" s="82"/>
      <c r="G974" s="82"/>
    </row>
    <row r="975" spans="1:7" ht="14.45" customHeight="1">
      <c r="A975" s="4"/>
      <c r="B975" s="92">
        <v>61</v>
      </c>
      <c r="C975" s="73" t="s">
        <v>615</v>
      </c>
      <c r="D975" s="118"/>
      <c r="E975" s="118"/>
      <c r="F975" s="118"/>
      <c r="G975" s="118"/>
    </row>
    <row r="976" spans="1:7" ht="14.45" customHeight="1">
      <c r="A976" s="4"/>
      <c r="B976" s="41" t="s">
        <v>616</v>
      </c>
      <c r="C976" s="73" t="s">
        <v>568</v>
      </c>
      <c r="D976" s="185">
        <v>0</v>
      </c>
      <c r="E976" s="82">
        <v>600</v>
      </c>
      <c r="F976" s="82">
        <v>600</v>
      </c>
      <c r="G976" s="185">
        <v>0</v>
      </c>
    </row>
    <row r="977" spans="1:7" ht="25.5">
      <c r="A977" s="4"/>
      <c r="B977" s="41" t="s">
        <v>176</v>
      </c>
      <c r="C977" s="73" t="s">
        <v>617</v>
      </c>
      <c r="D977" s="185">
        <v>0</v>
      </c>
      <c r="E977" s="82">
        <v>945</v>
      </c>
      <c r="F977" s="82">
        <v>945</v>
      </c>
      <c r="G977" s="185">
        <v>0</v>
      </c>
    </row>
    <row r="978" spans="1:7" ht="14.45" customHeight="1">
      <c r="A978" s="4"/>
      <c r="B978" s="41" t="s">
        <v>618</v>
      </c>
      <c r="C978" s="73" t="s">
        <v>619</v>
      </c>
      <c r="D978" s="185">
        <v>0</v>
      </c>
      <c r="E978" s="82">
        <v>450</v>
      </c>
      <c r="F978" s="82">
        <v>450</v>
      </c>
      <c r="G978" s="185">
        <v>0</v>
      </c>
    </row>
    <row r="979" spans="1:7" ht="14.45" customHeight="1">
      <c r="A979" s="4" t="s">
        <v>8</v>
      </c>
      <c r="B979" s="92">
        <v>61</v>
      </c>
      <c r="C979" s="73" t="s">
        <v>615</v>
      </c>
      <c r="D979" s="187">
        <f t="shared" ref="D979:F979" si="191">SUM(D976:D978)</f>
        <v>0</v>
      </c>
      <c r="E979" s="61">
        <f t="shared" si="191"/>
        <v>1995</v>
      </c>
      <c r="F979" s="61">
        <f t="shared" si="191"/>
        <v>1995</v>
      </c>
      <c r="G979" s="187">
        <v>0</v>
      </c>
    </row>
    <row r="980" spans="1:7" ht="14.45" customHeight="1">
      <c r="A980" s="4" t="s">
        <v>8</v>
      </c>
      <c r="B980" s="111">
        <v>3.2</v>
      </c>
      <c r="C980" s="46" t="s">
        <v>546</v>
      </c>
      <c r="D980" s="187">
        <f t="shared" ref="D980:F980" si="192">D979</f>
        <v>0</v>
      </c>
      <c r="E980" s="61">
        <f t="shared" si="192"/>
        <v>1995</v>
      </c>
      <c r="F980" s="61">
        <f t="shared" si="192"/>
        <v>1995</v>
      </c>
      <c r="G980" s="187">
        <v>0</v>
      </c>
    </row>
    <row r="981" spans="1:7" ht="14.45" customHeight="1">
      <c r="A981" s="218" t="s">
        <v>8</v>
      </c>
      <c r="B981" s="114">
        <v>3</v>
      </c>
      <c r="C981" s="48" t="s">
        <v>194</v>
      </c>
      <c r="D981" s="59">
        <f t="shared" ref="D981:F981" si="193">D972+D980</f>
        <v>193800</v>
      </c>
      <c r="E981" s="59">
        <f t="shared" si="193"/>
        <v>1995</v>
      </c>
      <c r="F981" s="59">
        <f t="shared" si="193"/>
        <v>1995</v>
      </c>
      <c r="G981" s="59">
        <v>65000</v>
      </c>
    </row>
    <row r="982" spans="1:7">
      <c r="A982" s="218"/>
      <c r="B982" s="114"/>
      <c r="C982" s="48"/>
      <c r="D982" s="118"/>
      <c r="E982" s="118"/>
      <c r="F982" s="118"/>
      <c r="G982" s="118"/>
    </row>
    <row r="983" spans="1:7" ht="15" customHeight="1">
      <c r="A983" s="4"/>
      <c r="B983" s="65">
        <v>4</v>
      </c>
      <c r="C983" s="73" t="s">
        <v>165</v>
      </c>
      <c r="D983" s="118"/>
      <c r="E983" s="118"/>
      <c r="F983" s="118"/>
      <c r="G983" s="118"/>
    </row>
    <row r="984" spans="1:7" ht="15" customHeight="1">
      <c r="A984" s="4"/>
      <c r="B984" s="79">
        <v>4.101</v>
      </c>
      <c r="C984" s="42" t="s">
        <v>95</v>
      </c>
      <c r="D984" s="118"/>
      <c r="E984" s="118"/>
      <c r="F984" s="118"/>
      <c r="G984" s="118"/>
    </row>
    <row r="985" spans="1:7" ht="15" customHeight="1">
      <c r="A985" s="4"/>
      <c r="B985" s="92">
        <v>15</v>
      </c>
      <c r="C985" s="74" t="s">
        <v>213</v>
      </c>
      <c r="D985" s="118"/>
      <c r="E985" s="118"/>
      <c r="F985" s="118"/>
      <c r="G985" s="118"/>
    </row>
    <row r="986" spans="1:7">
      <c r="A986" s="4"/>
      <c r="B986" s="41" t="s">
        <v>214</v>
      </c>
      <c r="C986" s="73" t="s">
        <v>436</v>
      </c>
      <c r="D986" s="82">
        <v>14500</v>
      </c>
      <c r="E986" s="82">
        <v>40000</v>
      </c>
      <c r="F986" s="82">
        <v>40000</v>
      </c>
      <c r="G986" s="118">
        <v>40000</v>
      </c>
    </row>
    <row r="987" spans="1:7" ht="15" customHeight="1">
      <c r="A987" s="4" t="s">
        <v>8</v>
      </c>
      <c r="B987" s="151">
        <v>15</v>
      </c>
      <c r="C987" s="70" t="s">
        <v>213</v>
      </c>
      <c r="D987" s="61">
        <f t="shared" ref="D987:F988" si="194">D986</f>
        <v>14500</v>
      </c>
      <c r="E987" s="61">
        <f t="shared" si="194"/>
        <v>40000</v>
      </c>
      <c r="F987" s="61">
        <f t="shared" si="194"/>
        <v>40000</v>
      </c>
      <c r="G987" s="122">
        <v>40000</v>
      </c>
    </row>
    <row r="988" spans="1:7" ht="15" customHeight="1">
      <c r="A988" s="4" t="s">
        <v>8</v>
      </c>
      <c r="B988" s="79">
        <v>4.101</v>
      </c>
      <c r="C988" s="42" t="s">
        <v>95</v>
      </c>
      <c r="D988" s="59">
        <f t="shared" si="194"/>
        <v>14500</v>
      </c>
      <c r="E988" s="59">
        <f t="shared" si="194"/>
        <v>40000</v>
      </c>
      <c r="F988" s="59">
        <f t="shared" si="194"/>
        <v>40000</v>
      </c>
      <c r="G988" s="139">
        <v>40000</v>
      </c>
    </row>
    <row r="989" spans="1:7">
      <c r="A989" s="4"/>
      <c r="B989" s="65"/>
      <c r="C989" s="73"/>
      <c r="D989" s="118"/>
      <c r="E989" s="118"/>
      <c r="F989" s="118"/>
      <c r="G989" s="118"/>
    </row>
    <row r="990" spans="1:7" ht="15" customHeight="1">
      <c r="A990" s="4"/>
      <c r="B990" s="79">
        <v>4.1070000000000002</v>
      </c>
      <c r="C990" s="42" t="s">
        <v>171</v>
      </c>
      <c r="D990" s="118"/>
      <c r="E990" s="118"/>
      <c r="F990" s="118"/>
      <c r="G990" s="118"/>
    </row>
    <row r="991" spans="1:7" ht="27.95" customHeight="1">
      <c r="A991" s="4"/>
      <c r="B991" s="103">
        <v>17</v>
      </c>
      <c r="C991" s="73" t="s">
        <v>212</v>
      </c>
      <c r="D991" s="82"/>
      <c r="E991" s="82"/>
      <c r="F991" s="82"/>
      <c r="G991" s="82"/>
    </row>
    <row r="992" spans="1:7">
      <c r="A992" s="4"/>
      <c r="B992" s="41" t="s">
        <v>634</v>
      </c>
      <c r="C992" s="73" t="s">
        <v>619</v>
      </c>
      <c r="D992" s="185">
        <v>0</v>
      </c>
      <c r="E992" s="185">
        <v>0</v>
      </c>
      <c r="F992" s="185">
        <v>0</v>
      </c>
      <c r="G992" s="82">
        <v>4000</v>
      </c>
    </row>
    <row r="993" spans="1:7" ht="15" customHeight="1">
      <c r="A993" s="4"/>
      <c r="B993" s="119" t="s">
        <v>234</v>
      </c>
      <c r="C993" s="116" t="s">
        <v>644</v>
      </c>
      <c r="D993" s="185">
        <v>0</v>
      </c>
      <c r="E993" s="82">
        <v>4400</v>
      </c>
      <c r="F993" s="82">
        <v>4400</v>
      </c>
      <c r="G993" s="185">
        <v>0</v>
      </c>
    </row>
    <row r="994" spans="1:7" ht="15" customHeight="1">
      <c r="A994" s="4"/>
      <c r="B994" s="119" t="s">
        <v>235</v>
      </c>
      <c r="C994" s="116" t="s">
        <v>239</v>
      </c>
      <c r="D994" s="82">
        <v>45500</v>
      </c>
      <c r="E994" s="82">
        <v>7145</v>
      </c>
      <c r="F994" s="82">
        <v>7145</v>
      </c>
      <c r="G994" s="82">
        <v>7145</v>
      </c>
    </row>
    <row r="995" spans="1:7" ht="27.95" customHeight="1">
      <c r="A995" s="4" t="s">
        <v>8</v>
      </c>
      <c r="B995" s="103">
        <v>17</v>
      </c>
      <c r="C995" s="73" t="s">
        <v>212</v>
      </c>
      <c r="D995" s="61">
        <f t="shared" ref="D995:F995" si="195">SUM(D993:D994)</f>
        <v>45500</v>
      </c>
      <c r="E995" s="61">
        <f t="shared" si="195"/>
        <v>11545</v>
      </c>
      <c r="F995" s="61">
        <f t="shared" si="195"/>
        <v>11545</v>
      </c>
      <c r="G995" s="61">
        <v>11145</v>
      </c>
    </row>
    <row r="996" spans="1:7">
      <c r="A996" s="218" t="s">
        <v>8</v>
      </c>
      <c r="B996" s="79">
        <v>4.1070000000000002</v>
      </c>
      <c r="C996" s="42" t="s">
        <v>171</v>
      </c>
      <c r="D996" s="61">
        <f t="shared" ref="D996:F996" si="196">D995</f>
        <v>45500</v>
      </c>
      <c r="E996" s="61">
        <f t="shared" si="196"/>
        <v>11545</v>
      </c>
      <c r="F996" s="61">
        <f t="shared" si="196"/>
        <v>11545</v>
      </c>
      <c r="G996" s="61">
        <v>11145</v>
      </c>
    </row>
    <row r="997" spans="1:7">
      <c r="A997" s="218"/>
      <c r="B997" s="79"/>
      <c r="C997" s="42"/>
      <c r="D997" s="82"/>
      <c r="E997" s="82"/>
      <c r="F997" s="82"/>
      <c r="G997" s="82"/>
    </row>
    <row r="998" spans="1:7" ht="15" customHeight="1">
      <c r="A998" s="218"/>
      <c r="B998" s="79">
        <v>4.1120000000000001</v>
      </c>
      <c r="C998" s="42" t="s">
        <v>112</v>
      </c>
      <c r="D998" s="82"/>
      <c r="E998" s="82"/>
      <c r="F998" s="82"/>
      <c r="G998" s="82"/>
    </row>
    <row r="999" spans="1:7" ht="25.5">
      <c r="A999" s="218"/>
      <c r="B999" s="103">
        <v>17</v>
      </c>
      <c r="C999" s="73" t="s">
        <v>212</v>
      </c>
      <c r="D999" s="82"/>
      <c r="E999" s="82"/>
      <c r="F999" s="82"/>
      <c r="G999" s="82"/>
    </row>
    <row r="1000" spans="1:7" ht="15" customHeight="1">
      <c r="A1000" s="218"/>
      <c r="B1000" s="95" t="s">
        <v>303</v>
      </c>
      <c r="C1000" s="73" t="s">
        <v>304</v>
      </c>
      <c r="D1000" s="82">
        <v>22580</v>
      </c>
      <c r="E1000" s="82">
        <v>30000</v>
      </c>
      <c r="F1000" s="82">
        <v>30000</v>
      </c>
      <c r="G1000" s="82">
        <v>25000</v>
      </c>
    </row>
    <row r="1001" spans="1:7" ht="15" customHeight="1">
      <c r="A1001" s="218"/>
      <c r="B1001" s="95" t="s">
        <v>364</v>
      </c>
      <c r="C1001" s="73" t="s">
        <v>363</v>
      </c>
      <c r="D1001" s="82">
        <v>3496</v>
      </c>
      <c r="E1001" s="185">
        <v>0</v>
      </c>
      <c r="F1001" s="185">
        <v>0</v>
      </c>
      <c r="G1001" s="185">
        <v>0</v>
      </c>
    </row>
    <row r="1002" spans="1:7" ht="25.5">
      <c r="A1002" s="4" t="s">
        <v>8</v>
      </c>
      <c r="B1002" s="103">
        <v>17</v>
      </c>
      <c r="C1002" s="73" t="s">
        <v>212</v>
      </c>
      <c r="D1002" s="61">
        <f t="shared" ref="D1002:F1002" si="197">SUM(D1000:D1001)</f>
        <v>26076</v>
      </c>
      <c r="E1002" s="61">
        <f t="shared" si="197"/>
        <v>30000</v>
      </c>
      <c r="F1002" s="61">
        <f t="shared" si="197"/>
        <v>30000</v>
      </c>
      <c r="G1002" s="61">
        <v>25000</v>
      </c>
    </row>
    <row r="1003" spans="1:7" ht="15" customHeight="1">
      <c r="A1003" s="218" t="s">
        <v>8</v>
      </c>
      <c r="B1003" s="79">
        <v>4.1120000000000001</v>
      </c>
      <c r="C1003" s="42" t="s">
        <v>112</v>
      </c>
      <c r="D1003" s="61">
        <f t="shared" ref="D1003:F1003" si="198">D1002</f>
        <v>26076</v>
      </c>
      <c r="E1003" s="61">
        <f t="shared" si="198"/>
        <v>30000</v>
      </c>
      <c r="F1003" s="61">
        <f t="shared" si="198"/>
        <v>30000</v>
      </c>
      <c r="G1003" s="61">
        <v>25000</v>
      </c>
    </row>
    <row r="1004" spans="1:7">
      <c r="A1004" s="136"/>
      <c r="B1004" s="79"/>
      <c r="C1004" s="42"/>
      <c r="D1004" s="82"/>
      <c r="E1004" s="82"/>
      <c r="F1004" s="82"/>
      <c r="G1004" s="82"/>
    </row>
    <row r="1005" spans="1:7" ht="15" customHeight="1">
      <c r="A1005" s="136"/>
      <c r="B1005" s="79">
        <v>4.2</v>
      </c>
      <c r="C1005" s="42" t="s">
        <v>322</v>
      </c>
      <c r="D1005" s="82"/>
      <c r="E1005" s="82"/>
      <c r="F1005" s="82"/>
      <c r="G1005" s="82"/>
    </row>
    <row r="1006" spans="1:7" ht="25.5">
      <c r="A1006" s="136"/>
      <c r="B1006" s="103">
        <v>18</v>
      </c>
      <c r="C1006" s="73" t="s">
        <v>323</v>
      </c>
      <c r="D1006" s="82"/>
      <c r="E1006" s="82"/>
      <c r="F1006" s="82"/>
      <c r="G1006" s="82"/>
    </row>
    <row r="1007" spans="1:7" ht="15" customHeight="1">
      <c r="A1007" s="136"/>
      <c r="B1007" s="95" t="s">
        <v>324</v>
      </c>
      <c r="C1007" s="73" t="s">
        <v>325</v>
      </c>
      <c r="D1007" s="82">
        <v>3000</v>
      </c>
      <c r="E1007" s="82">
        <v>250000</v>
      </c>
      <c r="F1007" s="82">
        <f>250000-206700</f>
        <v>43300</v>
      </c>
      <c r="G1007" s="82">
        <v>100000</v>
      </c>
    </row>
    <row r="1008" spans="1:7" ht="15" customHeight="1">
      <c r="A1008" s="136"/>
      <c r="B1008" s="95" t="s">
        <v>362</v>
      </c>
      <c r="C1008" s="73" t="s">
        <v>366</v>
      </c>
      <c r="D1008" s="82">
        <v>333</v>
      </c>
      <c r="E1008" s="82">
        <v>1300</v>
      </c>
      <c r="F1008" s="82">
        <v>1300</v>
      </c>
      <c r="G1008" s="82">
        <v>7500</v>
      </c>
    </row>
    <row r="1009" spans="1:7" ht="25.5">
      <c r="A1009" s="4" t="s">
        <v>8</v>
      </c>
      <c r="B1009" s="103">
        <v>18</v>
      </c>
      <c r="C1009" s="73" t="s">
        <v>323</v>
      </c>
      <c r="D1009" s="59">
        <f t="shared" ref="D1009:F1009" si="199">SUM(D1007:D1008)</f>
        <v>3333</v>
      </c>
      <c r="E1009" s="59">
        <f t="shared" si="199"/>
        <v>251300</v>
      </c>
      <c r="F1009" s="59">
        <f t="shared" si="199"/>
        <v>44600</v>
      </c>
      <c r="G1009" s="59">
        <v>107500</v>
      </c>
    </row>
    <row r="1010" spans="1:7" ht="15" customHeight="1">
      <c r="A1010" s="218" t="s">
        <v>8</v>
      </c>
      <c r="B1010" s="79">
        <v>4.2</v>
      </c>
      <c r="C1010" s="42" t="s">
        <v>322</v>
      </c>
      <c r="D1010" s="61">
        <f t="shared" ref="D1010:F1010" si="200">D1009</f>
        <v>3333</v>
      </c>
      <c r="E1010" s="61">
        <f t="shared" si="200"/>
        <v>251300</v>
      </c>
      <c r="F1010" s="61">
        <f t="shared" si="200"/>
        <v>44600</v>
      </c>
      <c r="G1010" s="61">
        <v>107500</v>
      </c>
    </row>
    <row r="1011" spans="1:7" ht="15" customHeight="1">
      <c r="A1011" s="218" t="s">
        <v>8</v>
      </c>
      <c r="B1011" s="65">
        <v>4</v>
      </c>
      <c r="C1011" s="73" t="s">
        <v>165</v>
      </c>
      <c r="D1011" s="59">
        <f t="shared" ref="D1011:F1011" si="201">D988+D996+D1003+D1010</f>
        <v>89409</v>
      </c>
      <c r="E1011" s="59">
        <f t="shared" si="201"/>
        <v>332845</v>
      </c>
      <c r="F1011" s="59">
        <f t="shared" si="201"/>
        <v>126145</v>
      </c>
      <c r="G1011" s="59">
        <v>183645</v>
      </c>
    </row>
    <row r="1012" spans="1:7">
      <c r="A1012" s="218" t="s">
        <v>8</v>
      </c>
      <c r="B1012" s="45">
        <v>4210</v>
      </c>
      <c r="C1012" s="46" t="s">
        <v>5</v>
      </c>
      <c r="D1012" s="59">
        <f t="shared" ref="D1012:F1012" si="202">D961+D1011+D981</f>
        <v>368743</v>
      </c>
      <c r="E1012" s="59">
        <f t="shared" si="202"/>
        <v>778031</v>
      </c>
      <c r="F1012" s="59">
        <f t="shared" si="202"/>
        <v>1132942</v>
      </c>
      <c r="G1012" s="59">
        <v>1109041</v>
      </c>
    </row>
    <row r="1013" spans="1:7">
      <c r="A1013" s="124" t="s">
        <v>8</v>
      </c>
      <c r="B1013" s="125"/>
      <c r="C1013" s="126" t="s">
        <v>131</v>
      </c>
      <c r="D1013" s="56">
        <f t="shared" ref="D1013:F1013" si="203">D1012</f>
        <v>368743</v>
      </c>
      <c r="E1013" s="56">
        <f t="shared" si="203"/>
        <v>778031</v>
      </c>
      <c r="F1013" s="56">
        <f t="shared" si="203"/>
        <v>1132942</v>
      </c>
      <c r="G1013" s="56">
        <v>1109041</v>
      </c>
    </row>
    <row r="1014" spans="1:7">
      <c r="A1014" s="124" t="s">
        <v>8</v>
      </c>
      <c r="B1014" s="125"/>
      <c r="C1014" s="126" t="s">
        <v>6</v>
      </c>
      <c r="D1014" s="54">
        <f t="shared" ref="D1014:F1014" si="204">D1013+D846</f>
        <v>6312897</v>
      </c>
      <c r="E1014" s="54">
        <f t="shared" si="204"/>
        <v>7307369</v>
      </c>
      <c r="F1014" s="54">
        <f t="shared" si="204"/>
        <v>7610726</v>
      </c>
      <c r="G1014" s="54">
        <v>8309785</v>
      </c>
    </row>
    <row r="1015" spans="1:7">
      <c r="A1015" s="4"/>
      <c r="B1015" s="63"/>
      <c r="C1015" s="64"/>
      <c r="D1015" s="50"/>
      <c r="E1015" s="50"/>
      <c r="F1015" s="50"/>
      <c r="G1015" s="50"/>
    </row>
    <row r="1016" spans="1:7" ht="27" customHeight="1">
      <c r="A1016" s="4" t="s">
        <v>196</v>
      </c>
      <c r="B1016" s="41">
        <v>2210</v>
      </c>
      <c r="C1016" s="68" t="s">
        <v>227</v>
      </c>
      <c r="D1016" s="57">
        <v>745</v>
      </c>
      <c r="E1016" s="183">
        <v>0</v>
      </c>
      <c r="F1016" s="183">
        <v>0</v>
      </c>
      <c r="G1016" s="183">
        <v>0</v>
      </c>
    </row>
    <row r="1017" spans="1:7" ht="28.15" customHeight="1">
      <c r="A1017" s="80" t="s">
        <v>196</v>
      </c>
      <c r="B1017" s="80">
        <v>2211</v>
      </c>
      <c r="C1017" s="127" t="s">
        <v>238</v>
      </c>
      <c r="D1017" s="179">
        <v>65</v>
      </c>
      <c r="E1017" s="183">
        <v>0</v>
      </c>
      <c r="F1017" s="183">
        <v>0</v>
      </c>
      <c r="G1017" s="183">
        <v>0</v>
      </c>
    </row>
    <row r="1018" spans="1:7" ht="27.6" customHeight="1">
      <c r="A1018" s="4"/>
      <c r="B1018" s="41"/>
      <c r="C1018" s="131"/>
      <c r="D1018" s="188"/>
      <c r="E1018" s="183"/>
      <c r="F1018" s="183"/>
      <c r="G1018" s="183"/>
    </row>
    <row r="1019" spans="1:7" ht="27" customHeight="1">
      <c r="A1019" s="4"/>
      <c r="B1019" s="41"/>
      <c r="C1019" s="68"/>
      <c r="D1019" s="183"/>
      <c r="E1019" s="183"/>
      <c r="F1019" s="183"/>
      <c r="G1019" s="183"/>
    </row>
    <row r="1020" spans="1:7">
      <c r="D1020" s="189"/>
      <c r="E1020" s="190"/>
      <c r="F1020" s="189"/>
      <c r="G1020" s="189"/>
    </row>
    <row r="1021" spans="1:7" ht="27" customHeight="1">
      <c r="A1021" s="4"/>
      <c r="B1021" s="41"/>
      <c r="C1021" s="68"/>
      <c r="D1021" s="183"/>
      <c r="E1021" s="183"/>
      <c r="F1021" s="183"/>
      <c r="G1021" s="183"/>
    </row>
    <row r="1023" spans="1:7">
      <c r="A1023" s="4"/>
      <c r="B1023" s="41"/>
      <c r="C1023" s="68"/>
      <c r="D1023" s="57"/>
      <c r="E1023" s="57"/>
      <c r="F1023" s="57"/>
      <c r="G1023" s="57"/>
    </row>
    <row r="1024" spans="1:7">
      <c r="A1024" s="4"/>
      <c r="B1024" s="41"/>
      <c r="C1024" s="68"/>
      <c r="D1024" s="57"/>
      <c r="E1024" s="57"/>
      <c r="F1024" s="57"/>
      <c r="G1024" s="57"/>
    </row>
    <row r="1025" spans="1:7">
      <c r="A1025" s="4"/>
      <c r="B1025" s="63"/>
      <c r="C1025" s="128"/>
      <c r="D1025" s="50"/>
      <c r="E1025" s="50"/>
      <c r="F1025" s="50"/>
      <c r="G1025" s="50"/>
    </row>
    <row r="1026" spans="1:7" s="201" customFormat="1">
      <c r="A1026" s="199"/>
      <c r="B1026" s="200"/>
      <c r="D1026" s="202"/>
      <c r="E1026" s="202"/>
      <c r="F1026" s="202"/>
      <c r="G1026" s="203"/>
    </row>
    <row r="1027" spans="1:7" s="201" customFormat="1">
      <c r="A1027" s="199"/>
      <c r="B1027" s="200"/>
      <c r="C1027" s="204"/>
      <c r="D1027" s="205"/>
      <c r="E1027" s="205"/>
      <c r="F1027" s="205"/>
      <c r="G1027" s="203"/>
    </row>
    <row r="1028" spans="1:7" s="201" customFormat="1">
      <c r="A1028" s="199"/>
      <c r="B1028" s="200"/>
      <c r="C1028" s="204"/>
      <c r="D1028" s="205"/>
      <c r="E1028" s="205"/>
      <c r="F1028" s="205"/>
      <c r="G1028" s="203"/>
    </row>
    <row r="1029" spans="1:7" s="201" customFormat="1">
      <c r="A1029" s="199"/>
      <c r="B1029" s="200"/>
      <c r="C1029" s="204"/>
      <c r="D1029" s="205"/>
      <c r="E1029" s="205"/>
      <c r="F1029" s="205"/>
      <c r="G1029" s="203"/>
    </row>
    <row r="1030" spans="1:7" s="201" customFormat="1">
      <c r="A1030" s="199"/>
      <c r="B1030" s="200"/>
      <c r="C1030" s="204"/>
      <c r="D1030" s="205"/>
      <c r="E1030" s="205"/>
      <c r="F1030" s="205"/>
      <c r="G1030" s="203"/>
    </row>
    <row r="1031" spans="1:7">
      <c r="C1031" s="129"/>
      <c r="D1031" s="130"/>
      <c r="E1031" s="130"/>
      <c r="F1031" s="130"/>
    </row>
    <row r="1032" spans="1:7">
      <c r="C1032" s="129"/>
      <c r="D1032" s="130"/>
      <c r="E1032" s="130"/>
      <c r="F1032" s="130"/>
    </row>
    <row r="1033" spans="1:7">
      <c r="C1033" s="129"/>
      <c r="D1033" s="130"/>
      <c r="E1033" s="130"/>
      <c r="F1033" s="130"/>
    </row>
    <row r="1034" spans="1:7">
      <c r="C1034" s="129"/>
      <c r="D1034" s="130"/>
      <c r="E1034" s="130"/>
      <c r="F1034" s="130"/>
    </row>
    <row r="1035" spans="1:7">
      <c r="C1035" s="129"/>
      <c r="D1035" s="24"/>
      <c r="E1035" s="206"/>
      <c r="F1035" s="24"/>
    </row>
    <row r="1036" spans="1:7" s="201" customFormat="1">
      <c r="A1036" s="199"/>
      <c r="B1036" s="200"/>
      <c r="C1036" s="204"/>
      <c r="D1036" s="206"/>
      <c r="E1036" s="206"/>
      <c r="F1036" s="206"/>
      <c r="G1036" s="203"/>
    </row>
    <row r="1037" spans="1:7" s="201" customFormat="1">
      <c r="A1037" s="199"/>
      <c r="B1037" s="200"/>
      <c r="C1037" s="204"/>
      <c r="D1037" s="206"/>
      <c r="E1037" s="206"/>
      <c r="F1037" s="206"/>
      <c r="G1037" s="203"/>
    </row>
    <row r="1038" spans="1:7" s="201" customFormat="1">
      <c r="A1038" s="199"/>
      <c r="B1038" s="200"/>
      <c r="C1038" s="204"/>
      <c r="D1038" s="206"/>
      <c r="E1038" s="206"/>
      <c r="F1038" s="206"/>
      <c r="G1038" s="203"/>
    </row>
    <row r="1039" spans="1:7" s="201" customFormat="1">
      <c r="A1039" s="199"/>
      <c r="B1039" s="200"/>
      <c r="C1039" s="204"/>
      <c r="D1039" s="206"/>
      <c r="E1039" s="206"/>
      <c r="F1039" s="206"/>
      <c r="G1039" s="203"/>
    </row>
    <row r="1040" spans="1:7" s="201" customFormat="1">
      <c r="A1040" s="199"/>
      <c r="B1040" s="200"/>
      <c r="C1040" s="204"/>
      <c r="D1040" s="206"/>
      <c r="E1040" s="206"/>
      <c r="F1040" s="206"/>
      <c r="G1040" s="203"/>
    </row>
    <row r="1041" spans="1:7" s="201" customFormat="1">
      <c r="A1041" s="199"/>
      <c r="B1041" s="200"/>
      <c r="C1041" s="204"/>
      <c r="D1041" s="206"/>
      <c r="E1041" s="206"/>
      <c r="F1041" s="206"/>
      <c r="G1041" s="203"/>
    </row>
    <row r="1047" spans="1:7">
      <c r="B1047" s="221"/>
      <c r="C1047" s="221"/>
      <c r="D1047" s="221"/>
    </row>
    <row r="1048" spans="1:7">
      <c r="B1048" s="221"/>
      <c r="C1048" s="221"/>
      <c r="D1048" s="221"/>
    </row>
  </sheetData>
  <autoFilter ref="A20:G1019">
    <filterColumn colId="2"/>
  </autoFilter>
  <mergeCells count="4">
    <mergeCell ref="B1047:D1048"/>
    <mergeCell ref="A12:G12"/>
    <mergeCell ref="E8:G8"/>
    <mergeCell ref="E10:G10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52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608" max="11" man="1"/>
    <brk id="79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4"/>
  <sheetViews>
    <sheetView workbookViewId="0">
      <selection activeCell="A3" sqref="A3:B3"/>
    </sheetView>
  </sheetViews>
  <sheetFormatPr defaultRowHeight="12.75"/>
  <cols>
    <col min="2" max="2" width="55.42578125" customWidth="1"/>
  </cols>
  <sheetData>
    <row r="2" spans="1:2">
      <c r="A2" s="1">
        <v>4</v>
      </c>
      <c r="B2" s="2" t="s">
        <v>209</v>
      </c>
    </row>
    <row r="3" spans="1:2">
      <c r="A3" s="2">
        <v>35</v>
      </c>
      <c r="B3" s="2" t="s">
        <v>210</v>
      </c>
    </row>
    <row r="4" spans="1:2">
      <c r="A4" s="2">
        <v>37</v>
      </c>
      <c r="B4" s="2" t="s">
        <v>211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dem13</vt:lpstr>
      <vt:lpstr>Sheet1</vt:lpstr>
      <vt:lpstr>'dem13'!css</vt:lpstr>
      <vt:lpstr>'dem13'!fw</vt:lpstr>
      <vt:lpstr>'dem13'!health</vt:lpstr>
      <vt:lpstr>'dem13'!healthcap</vt:lpstr>
      <vt:lpstr>'dem13'!healthrec</vt:lpstr>
      <vt:lpstr>'dem13'!housing</vt:lpstr>
      <vt:lpstr>'dem13'!Print_Area</vt:lpstr>
      <vt:lpstr>'dem13'!Print_Titles</vt:lpstr>
      <vt:lpstr>'dem13'!pw</vt:lpstr>
      <vt:lpstr>'dem13'!revise</vt:lpstr>
      <vt:lpstr>'dem13'!summary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2024-08-03T10:42:27Z</cp:lastPrinted>
  <dcterms:created xsi:type="dcterms:W3CDTF">2004-06-02T16:16:07Z</dcterms:created>
  <dcterms:modified xsi:type="dcterms:W3CDTF">2024-08-12T06:16:55Z</dcterms:modified>
</cp:coreProperties>
</file>