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14" sheetId="4" r:id="rId1"/>
  </sheets>
  <definedNames>
    <definedName name="__123Graph_D" hidden="1">#REF!</definedName>
    <definedName name="_xlnm._FilterDatabase" localSheetId="0" hidden="1">'dem14'!$A$25:$G$418</definedName>
    <definedName name="_Regression_Int" localSheetId="0" hidden="1">1</definedName>
    <definedName name="admJ" localSheetId="0">'dem14'!#REF!</definedName>
    <definedName name="jail" localSheetId="0">'dem14'!$D$235:$G$235</definedName>
    <definedName name="jailrec" localSheetId="0">'dem14'!#REF!</definedName>
    <definedName name="mgs" localSheetId="0">'dem14'!$D$296:$G$296</definedName>
    <definedName name="minister" localSheetId="0">'dem14'!$D$105:$G$105</definedName>
    <definedName name="minrec" localSheetId="0">'dem14'!$D$414:$G$414</definedName>
    <definedName name="np" localSheetId="0">'dem14'!#REF!</definedName>
    <definedName name="_xlnm.Print_Area" localSheetId="0">'dem14'!$A$1:$G$413</definedName>
    <definedName name="_xlnm.Print_Titles" localSheetId="0">'dem14'!$22:$25</definedName>
    <definedName name="revise" localSheetId="0">'dem14'!$D$428:$F$428</definedName>
    <definedName name="sgs" localSheetId="0">'dem14'!$D$172:$G$172</definedName>
    <definedName name="sgsrec" localSheetId="0">'dem14'!#REF!</definedName>
    <definedName name="SocialSecurity" localSheetId="0">'dem14'!$D$319:$G$319</definedName>
    <definedName name="summary" localSheetId="0">'dem14'!$D$419:$F$419</definedName>
    <definedName name="voted" localSheetId="0">'dem14'!$C$19:$F$19</definedName>
    <definedName name="Z_239EE218_578E_4317_BEED_14D5D7089E27_.wvu.FilterData" localSheetId="0" hidden="1">'dem14'!$A$1:$G$418</definedName>
    <definedName name="Z_239EE218_578E_4317_BEED_14D5D7089E27_.wvu.PrintArea" localSheetId="0" hidden="1">'dem14'!$A$1:$G$408</definedName>
    <definedName name="Z_239EE218_578E_4317_BEED_14D5D7089E27_.wvu.PrintTitles" localSheetId="0" hidden="1">'dem14'!$22:$25</definedName>
    <definedName name="Z_302A3EA3_AE96_11D5_A646_0050BA3D7AFD_.wvu.FilterData" localSheetId="0" hidden="1">'dem14'!$A$1:$G$418</definedName>
    <definedName name="Z_302A3EA3_AE96_11D5_A646_0050BA3D7AFD_.wvu.PrintArea" localSheetId="0" hidden="1">'dem14'!$A$1:$G$408</definedName>
    <definedName name="Z_302A3EA3_AE96_11D5_A646_0050BA3D7AFD_.wvu.PrintTitles" localSheetId="0" hidden="1">'dem14'!$22:$25</definedName>
    <definedName name="Z_36DBA021_0ECB_11D4_8064_004005726899_.wvu.PrintArea" localSheetId="0" hidden="1">'dem14'!$A$1:$G$408</definedName>
    <definedName name="Z_36DBA021_0ECB_11D4_8064_004005726899_.wvu.PrintTitles" localSheetId="0" hidden="1">'dem14'!$22:$25</definedName>
    <definedName name="Z_93EBE921_AE91_11D5_8685_004005726899_.wvu.PrintArea" localSheetId="0" hidden="1">'dem14'!$A$1:$G$408</definedName>
    <definedName name="Z_93EBE921_AE91_11D5_8685_004005726899_.wvu.PrintTitles" localSheetId="0" hidden="1">'dem14'!$22:$25</definedName>
    <definedName name="Z_94DA79C1_0FDE_11D5_9579_000021DAEEA2_.wvu.PrintArea" localSheetId="0" hidden="1">'dem14'!$A$1:$G$408</definedName>
    <definedName name="Z_94DA79C1_0FDE_11D5_9579_000021DAEEA2_.wvu.PrintTitles" localSheetId="0" hidden="1">'dem14'!$22:$25</definedName>
    <definedName name="Z_C868F8C3_16D7_11D5_A68D_81D6213F5331_.wvu.PrintArea" localSheetId="0" hidden="1">'dem14'!$A$1:$G$408</definedName>
    <definedName name="Z_C868F8C3_16D7_11D5_A68D_81D6213F5331_.wvu.PrintTitles" localSheetId="0" hidden="1">'dem14'!$22:$25</definedName>
    <definedName name="Z_E5DF37BD_125C_11D5_8DC4_D0F5D88B3549_.wvu.PrintArea" localSheetId="0" hidden="1">'dem14'!$A$1:$G$408</definedName>
    <definedName name="Z_E5DF37BD_125C_11D5_8DC4_D0F5D88B3549_.wvu.PrintTitles" localSheetId="0" hidden="1">'dem14'!$22:$25</definedName>
    <definedName name="Z_F8ADACC1_164E_11D6_B603_000021DAEEA2_.wvu.PrintArea" localSheetId="0" hidden="1">'dem14'!$A$1:$G$408</definedName>
    <definedName name="Z_F8ADACC1_164E_11D6_B603_000021DAEEA2_.wvu.PrintTitles" localSheetId="0" hidden="1">'dem14'!$22:$25</definedName>
  </definedNames>
  <calcPr calcId="124519"/>
</workbook>
</file>

<file path=xl/calcChain.xml><?xml version="1.0" encoding="utf-8"?>
<calcChain xmlns="http://schemas.openxmlformats.org/spreadsheetml/2006/main">
  <c r="D188" i="4"/>
  <c r="F336" l="1"/>
  <c r="E336"/>
  <c r="D336"/>
  <c r="F376"/>
  <c r="E376"/>
  <c r="D376"/>
  <c r="E170"/>
  <c r="F170"/>
  <c r="D170"/>
  <c r="E286"/>
  <c r="F286"/>
  <c r="D286"/>
  <c r="E404"/>
  <c r="D404"/>
  <c r="F392"/>
  <c r="E392"/>
  <c r="D392"/>
  <c r="F388"/>
  <c r="E388"/>
  <c r="D388"/>
  <c r="D393" l="1"/>
  <c r="F393"/>
  <c r="E393"/>
  <c r="F372" l="1"/>
  <c r="E372"/>
  <c r="D372"/>
  <c r="E368"/>
  <c r="F368"/>
  <c r="D368"/>
  <c r="F308"/>
  <c r="E308"/>
  <c r="D308"/>
  <c r="E188" l="1"/>
  <c r="E189" s="1"/>
  <c r="E190" s="1"/>
  <c r="F188"/>
  <c r="F189" s="1"/>
  <c r="F190" s="1"/>
  <c r="D189"/>
  <c r="D190" s="1"/>
  <c r="E304" l="1"/>
  <c r="F304"/>
  <c r="D304"/>
  <c r="F73" l="1"/>
  <c r="F49"/>
  <c r="F36"/>
  <c r="F30"/>
  <c r="F152"/>
  <c r="F138"/>
  <c r="F116"/>
  <c r="F273"/>
  <c r="F44"/>
  <c r="F195"/>
  <c r="D294"/>
  <c r="F132"/>
  <c r="F131"/>
  <c r="F89"/>
  <c r="F61"/>
  <c r="F55"/>
  <c r="E364"/>
  <c r="F364"/>
  <c r="D364"/>
  <c r="F401"/>
  <c r="F404" s="1"/>
  <c r="F405" l="1"/>
  <c r="F406" s="1"/>
  <c r="E405"/>
  <c r="E406" s="1"/>
  <c r="D405"/>
  <c r="D406" s="1"/>
  <c r="F382"/>
  <c r="F383" s="1"/>
  <c r="E382"/>
  <c r="E383" s="1"/>
  <c r="D382"/>
  <c r="D383" s="1"/>
  <c r="F360"/>
  <c r="E360"/>
  <c r="D360"/>
  <c r="F356"/>
  <c r="E356"/>
  <c r="D356"/>
  <c r="F352"/>
  <c r="E352"/>
  <c r="D352"/>
  <c r="F348"/>
  <c r="E348"/>
  <c r="D348"/>
  <c r="F344"/>
  <c r="E344"/>
  <c r="D344"/>
  <c r="F340"/>
  <c r="E340"/>
  <c r="D340"/>
  <c r="F316"/>
  <c r="E316"/>
  <c r="D316"/>
  <c r="F312"/>
  <c r="E312"/>
  <c r="D312"/>
  <c r="F295"/>
  <c r="F296" s="1"/>
  <c r="E295"/>
  <c r="E296" s="1"/>
  <c r="D295"/>
  <c r="D296" s="1"/>
  <c r="F282"/>
  <c r="E282"/>
  <c r="D282"/>
  <c r="F270"/>
  <c r="E270"/>
  <c r="D270"/>
  <c r="F248"/>
  <c r="E248"/>
  <c r="D248"/>
  <c r="F244"/>
  <c r="E244"/>
  <c r="D244"/>
  <c r="F234"/>
  <c r="E234"/>
  <c r="D234"/>
  <c r="F233"/>
  <c r="E233"/>
  <c r="D233"/>
  <c r="F227"/>
  <c r="F228" s="1"/>
  <c r="E227"/>
  <c r="E228" s="1"/>
  <c r="D227"/>
  <c r="D228" s="1"/>
  <c r="F221"/>
  <c r="E221"/>
  <c r="D221"/>
  <c r="F206"/>
  <c r="E206"/>
  <c r="D206"/>
  <c r="F166"/>
  <c r="E166"/>
  <c r="D166"/>
  <c r="F149"/>
  <c r="E149"/>
  <c r="D149"/>
  <c r="F135"/>
  <c r="E135"/>
  <c r="D135"/>
  <c r="F110"/>
  <c r="F111" s="1"/>
  <c r="E110"/>
  <c r="E111" s="1"/>
  <c r="D110"/>
  <c r="D111" s="1"/>
  <c r="F104"/>
  <c r="E104"/>
  <c r="D104"/>
  <c r="F96"/>
  <c r="E96"/>
  <c r="D96"/>
  <c r="F91"/>
  <c r="E91"/>
  <c r="D91"/>
  <c r="F84"/>
  <c r="F85" s="1"/>
  <c r="E84"/>
  <c r="E85" s="1"/>
  <c r="D84"/>
  <c r="D85" s="1"/>
  <c r="F68"/>
  <c r="E68"/>
  <c r="D68"/>
  <c r="F63"/>
  <c r="E63"/>
  <c r="D63"/>
  <c r="F57"/>
  <c r="E57"/>
  <c r="D57"/>
  <c r="F51"/>
  <c r="E51"/>
  <c r="D51"/>
  <c r="F46"/>
  <c r="E46"/>
  <c r="D46"/>
  <c r="F39"/>
  <c r="E39"/>
  <c r="D39"/>
  <c r="F33"/>
  <c r="E33"/>
  <c r="D33"/>
  <c r="E377" l="1"/>
  <c r="E394" s="1"/>
  <c r="E395" s="1"/>
  <c r="E396" s="1"/>
  <c r="E407" s="1"/>
  <c r="D377"/>
  <c r="D394" s="1"/>
  <c r="D395" s="1"/>
  <c r="D396" s="1"/>
  <c r="D407" s="1"/>
  <c r="F377"/>
  <c r="F394" s="1"/>
  <c r="F395" s="1"/>
  <c r="D171"/>
  <c r="D172" s="1"/>
  <c r="F171"/>
  <c r="F172" s="1"/>
  <c r="E171"/>
  <c r="E172" s="1"/>
  <c r="E287"/>
  <c r="E288" s="1"/>
  <c r="D287"/>
  <c r="D288" s="1"/>
  <c r="F287"/>
  <c r="F288" s="1"/>
  <c r="E40"/>
  <c r="E52"/>
  <c r="D317"/>
  <c r="D318" s="1"/>
  <c r="D319" s="1"/>
  <c r="D222"/>
  <c r="D235" s="1"/>
  <c r="D69"/>
  <c r="D97"/>
  <c r="D249"/>
  <c r="D250" s="1"/>
  <c r="D251" s="1"/>
  <c r="E69"/>
  <c r="E97"/>
  <c r="E222"/>
  <c r="E235" s="1"/>
  <c r="E249"/>
  <c r="E250" s="1"/>
  <c r="E251" s="1"/>
  <c r="E317"/>
  <c r="E318" s="1"/>
  <c r="E319" s="1"/>
  <c r="D40"/>
  <c r="D52"/>
  <c r="F52"/>
  <c r="F317"/>
  <c r="F318" s="1"/>
  <c r="F319" s="1"/>
  <c r="F249"/>
  <c r="F250" s="1"/>
  <c r="F251" s="1"/>
  <c r="F222"/>
  <c r="F235" s="1"/>
  <c r="F97"/>
  <c r="F69"/>
  <c r="F40"/>
  <c r="E105" l="1"/>
  <c r="F396"/>
  <c r="F407" s="1"/>
  <c r="D105"/>
  <c r="D320" s="1"/>
  <c r="F105"/>
  <c r="F320" s="1"/>
  <c r="D408" l="1"/>
  <c r="D411" s="1"/>
  <c r="E320"/>
  <c r="E408" s="1"/>
  <c r="F408"/>
  <c r="F410" l="1"/>
  <c r="E19" l="1"/>
  <c r="D19" l="1"/>
  <c r="F19" s="1"/>
</calcChain>
</file>

<file path=xl/sharedStrings.xml><?xml version="1.0" encoding="utf-8"?>
<sst xmlns="http://schemas.openxmlformats.org/spreadsheetml/2006/main" count="639" uniqueCount="264">
  <si>
    <t>2013</t>
  </si>
  <si>
    <t>Council of Ministers</t>
  </si>
  <si>
    <t>(d) Administrative Services</t>
  </si>
  <si>
    <t>Secretariat - General Services</t>
  </si>
  <si>
    <t>Jails</t>
  </si>
  <si>
    <t>Other Administrative Services</t>
  </si>
  <si>
    <t>Social Security &amp; Welfare</t>
  </si>
  <si>
    <t>Voted</t>
  </si>
  <si>
    <t>Major /Sub-Major/Minor/Sub/Detailed Heads</t>
  </si>
  <si>
    <t>Total</t>
  </si>
  <si>
    <t>REVENUE SECTION</t>
  </si>
  <si>
    <t>M.H.</t>
  </si>
  <si>
    <t>Salaries</t>
  </si>
  <si>
    <t>00.00.71</t>
  </si>
  <si>
    <t>00.00.50</t>
  </si>
  <si>
    <t>Other Charges</t>
  </si>
  <si>
    <t>Cabinet Secretariat</t>
  </si>
  <si>
    <t>Establishment</t>
  </si>
  <si>
    <t>60.00.01</t>
  </si>
  <si>
    <t>60.00.11</t>
  </si>
  <si>
    <t>60.00.13</t>
  </si>
  <si>
    <t>Office Expenses</t>
  </si>
  <si>
    <t>Tour Expenses</t>
  </si>
  <si>
    <t>Other Expenditure</t>
  </si>
  <si>
    <t>00.00.13</t>
  </si>
  <si>
    <t>Home Department</t>
  </si>
  <si>
    <t>15.00.01</t>
  </si>
  <si>
    <t>15.00.11</t>
  </si>
  <si>
    <t>15.00.13</t>
  </si>
  <si>
    <t>15.00.50</t>
  </si>
  <si>
    <t>Chief Minister's Secretariat</t>
  </si>
  <si>
    <t>44.00.01</t>
  </si>
  <si>
    <t>44.00.11</t>
  </si>
  <si>
    <t>Direction &amp; Administration</t>
  </si>
  <si>
    <t>State Jail, Rongnek</t>
  </si>
  <si>
    <t>61.00.01</t>
  </si>
  <si>
    <t>61.00.11</t>
  </si>
  <si>
    <t>61.00.13</t>
  </si>
  <si>
    <t>61.00.50</t>
  </si>
  <si>
    <t>Sikkim House, New Delhi</t>
  </si>
  <si>
    <t>60.00.27</t>
  </si>
  <si>
    <t>60.00.50</t>
  </si>
  <si>
    <t>60.00.51</t>
  </si>
  <si>
    <t>Motor Vehicles</t>
  </si>
  <si>
    <t>Other Programmes</t>
  </si>
  <si>
    <t>15.00.31</t>
  </si>
  <si>
    <t>Miscellaneous General Services</t>
  </si>
  <si>
    <t>Pensions and Awards in Consideration of Distinguished Services</t>
  </si>
  <si>
    <t>Sub-Jail, Namchi</t>
  </si>
  <si>
    <t>63.00.01</t>
  </si>
  <si>
    <t>63.00.11</t>
  </si>
  <si>
    <t>63.00.13</t>
  </si>
  <si>
    <t>63.00.50</t>
  </si>
  <si>
    <t>61.00.71</t>
  </si>
  <si>
    <t>II. Details of the estimates and the heads under which this grant will be accounted for:</t>
  </si>
  <si>
    <t>61.00.21</t>
  </si>
  <si>
    <t>A - General Services (a) Organs of State</t>
  </si>
  <si>
    <t>B - Social Services (g) Social Welfare and Nutrition</t>
  </si>
  <si>
    <t>Secretariat</t>
  </si>
  <si>
    <t>Revenue</t>
  </si>
  <si>
    <t>Capital</t>
  </si>
  <si>
    <t>Other Social Security &amp; Welfare 
Programmes</t>
  </si>
  <si>
    <t>Administration of Justice</t>
  </si>
  <si>
    <t>Sumptuary &amp; Other Allowances</t>
  </si>
  <si>
    <t>(In Thousands of Rupees)</t>
  </si>
  <si>
    <t>Jail Manufactures</t>
  </si>
  <si>
    <t>Sikkim Guest House, Guwahati</t>
  </si>
  <si>
    <t>Salaries of Chief Minister</t>
  </si>
  <si>
    <t>Salaries of  Ministers</t>
  </si>
  <si>
    <t>60.00.71</t>
  </si>
  <si>
    <t>Sumptuary &amp; Other Allowances of Chief Minister</t>
  </si>
  <si>
    <t>60.00.72</t>
  </si>
  <si>
    <t>61.00.72</t>
  </si>
  <si>
    <t>44.00.13</t>
  </si>
  <si>
    <t>Rec</t>
  </si>
  <si>
    <t>Advertising and Publicity</t>
  </si>
  <si>
    <t>60.00.26</t>
  </si>
  <si>
    <t>Guest Houses, Government Hostels etc.</t>
  </si>
  <si>
    <t>Entertainment &amp; Hospitality Expenses</t>
  </si>
  <si>
    <t>15.00.32</t>
  </si>
  <si>
    <t>Tour Expenses of Chief Minister</t>
  </si>
  <si>
    <t>Tour Expenses of Ministers</t>
  </si>
  <si>
    <t>Sumptuary &amp; Other Allowances of Ministers</t>
  </si>
  <si>
    <t>Grants-in-Aid to Sikkim Rajya Sainik Board</t>
  </si>
  <si>
    <t>State Appreciation Grant for National Awardees</t>
  </si>
  <si>
    <t>CAPITAL SECTION</t>
  </si>
  <si>
    <t>Capital Outlay on Public Works</t>
  </si>
  <si>
    <t>Office Buildings</t>
  </si>
  <si>
    <t>Construction</t>
  </si>
  <si>
    <t>Construction of Barracks and infrastructural Development in Central Prison /Sub Jail</t>
  </si>
  <si>
    <t>Public Works</t>
  </si>
  <si>
    <t>Maintenance and Repairs</t>
  </si>
  <si>
    <t>00.00.72</t>
  </si>
  <si>
    <t>00.00.73</t>
  </si>
  <si>
    <t>Maintenance &amp; Repairs  under Home Department</t>
  </si>
  <si>
    <t>Construction of Sainik Rest House at DPH Road, Gangtok</t>
  </si>
  <si>
    <t>00.00.74</t>
  </si>
  <si>
    <t>Construction of Sub Divisional Court at Chungthang, North Sikkim</t>
  </si>
  <si>
    <t>High Court Phase IV</t>
  </si>
  <si>
    <t>Secretariat-General Services, 00.911-Deduct Recoveries of overpayments</t>
  </si>
  <si>
    <t>00.800</t>
  </si>
  <si>
    <t>15.00.02</t>
  </si>
  <si>
    <t>Wages</t>
  </si>
  <si>
    <t>Witness Protection Scheme</t>
  </si>
  <si>
    <t>61.00.02</t>
  </si>
  <si>
    <t>60.00.02</t>
  </si>
  <si>
    <t>00.00.78</t>
  </si>
  <si>
    <t>Construction of Judicial Quarters</t>
  </si>
  <si>
    <t>Construction of Judicial Academy at Sokeythang</t>
  </si>
  <si>
    <t>00.00.82</t>
  </si>
  <si>
    <t>Habitat Centre CSOI</t>
  </si>
  <si>
    <t>44.00.02</t>
  </si>
  <si>
    <t>63.00.02</t>
  </si>
  <si>
    <t>DEMAND NO. 14</t>
  </si>
  <si>
    <t>HOME</t>
  </si>
  <si>
    <t>Actuals</t>
  </si>
  <si>
    <t>Budget 
Estimate</t>
  </si>
  <si>
    <t>Revised 
Estimate</t>
  </si>
  <si>
    <t>Discretionary Grant by Ministers</t>
  </si>
  <si>
    <t>Discretionary Grant by Chief Minister</t>
  </si>
  <si>
    <t>Discretionary Grant</t>
  </si>
  <si>
    <t>00.00.85</t>
  </si>
  <si>
    <t>Ex-Gratia Grant to the Battle casualty Army Personnel from Sikkim / Gallantry Awards</t>
  </si>
  <si>
    <t>2022-23</t>
  </si>
  <si>
    <t>16.00.01</t>
  </si>
  <si>
    <t>16.00.02</t>
  </si>
  <si>
    <t>16.00.11</t>
  </si>
  <si>
    <t>16.00.13</t>
  </si>
  <si>
    <t>44.00.51</t>
  </si>
  <si>
    <t>Other Social Security &amp; Welfare Programmes</t>
  </si>
  <si>
    <t>Directorate of Prosecution</t>
  </si>
  <si>
    <t>2023-24</t>
  </si>
  <si>
    <t>Medical Treatment</t>
  </si>
  <si>
    <t>Allowances</t>
  </si>
  <si>
    <t>60.00.06</t>
  </si>
  <si>
    <t>60.00.07</t>
  </si>
  <si>
    <t>61.00.06</t>
  </si>
  <si>
    <t>61.00.07</t>
  </si>
  <si>
    <t>Leave Travel Concession</t>
  </si>
  <si>
    <t>Training Expenses</t>
  </si>
  <si>
    <t>Foreign Travel Expenses</t>
  </si>
  <si>
    <t>60.00.12</t>
  </si>
  <si>
    <t>Printing and Publications</t>
  </si>
  <si>
    <t>Rent for others</t>
  </si>
  <si>
    <t>Fuel and Lubricants</t>
  </si>
  <si>
    <t>60.00.16</t>
  </si>
  <si>
    <t>60.00.24</t>
  </si>
  <si>
    <t>Domestic Travel Expenses</t>
  </si>
  <si>
    <t>61.00.12</t>
  </si>
  <si>
    <t>00.00.24</t>
  </si>
  <si>
    <t>15.00.12</t>
  </si>
  <si>
    <t>15.00.24</t>
  </si>
  <si>
    <t>15.00.49</t>
  </si>
  <si>
    <t>Other Revenue Expenditure</t>
  </si>
  <si>
    <t>16.00.24</t>
  </si>
  <si>
    <t>44.00.12</t>
  </si>
  <si>
    <t>44.00.24</t>
  </si>
  <si>
    <t>15.00.06</t>
  </si>
  <si>
    <t>16.00.06</t>
  </si>
  <si>
    <t>16.00.12</t>
  </si>
  <si>
    <t>61.00.24</t>
  </si>
  <si>
    <t>60.00.08</t>
  </si>
  <si>
    <t>15.00.07</t>
  </si>
  <si>
    <t>15.00.08</t>
  </si>
  <si>
    <t>15.00.09</t>
  </si>
  <si>
    <t>16.00.07</t>
  </si>
  <si>
    <t>16.00.09</t>
  </si>
  <si>
    <t>44.00.06</t>
  </si>
  <si>
    <t>44.00.07</t>
  </si>
  <si>
    <t>63.00.06</t>
  </si>
  <si>
    <t>63.00.07</t>
  </si>
  <si>
    <t>63.00.24</t>
  </si>
  <si>
    <t>61.00.49</t>
  </si>
  <si>
    <t>62.00.49</t>
  </si>
  <si>
    <t>Materials and Supplies</t>
  </si>
  <si>
    <t>00.00.29</t>
  </si>
  <si>
    <t>Repair and Maintenance</t>
  </si>
  <si>
    <t>60.00.49</t>
  </si>
  <si>
    <t>00.00.49</t>
  </si>
  <si>
    <t>44.00.49</t>
  </si>
  <si>
    <t>63.00.21</t>
  </si>
  <si>
    <t>15.00.29</t>
  </si>
  <si>
    <t>Buildings and Structures</t>
  </si>
  <si>
    <t>Salaries of Ministers &amp; Deputy Ministers</t>
  </si>
  <si>
    <t>60.00.29</t>
  </si>
  <si>
    <t>60.00.19</t>
  </si>
  <si>
    <t>Digital Equipment</t>
  </si>
  <si>
    <t>60.00.21</t>
  </si>
  <si>
    <t>15.00.16</t>
  </si>
  <si>
    <t>15.00.18</t>
  </si>
  <si>
    <t>15.00.19</t>
  </si>
  <si>
    <t>15.00.21</t>
  </si>
  <si>
    <t>16.00.29</t>
  </si>
  <si>
    <t>16.00.19</t>
  </si>
  <si>
    <t>44.00.29</t>
  </si>
  <si>
    <t>44.00.08</t>
  </si>
  <si>
    <t>44.00.19</t>
  </si>
  <si>
    <t>44.00.21</t>
  </si>
  <si>
    <t>63.00.29</t>
  </si>
  <si>
    <t>61.00.29</t>
  </si>
  <si>
    <t>00.00.05</t>
  </si>
  <si>
    <t>Rewards</t>
  </si>
  <si>
    <t>00.00.40</t>
  </si>
  <si>
    <t>Awards and Prizes</t>
  </si>
  <si>
    <t xml:space="preserve"> Sikkim Rajya Sainik Board</t>
  </si>
  <si>
    <t>60.00.36</t>
  </si>
  <si>
    <t>Grant in Aid General</t>
  </si>
  <si>
    <t>Grant in Aid Salaries</t>
  </si>
  <si>
    <t>61.00.31</t>
  </si>
  <si>
    <t>Computerization of District and Sub-Ordinate Courts</t>
  </si>
  <si>
    <t>Sub- Jail, Namchi</t>
  </si>
  <si>
    <t>63.00.60</t>
  </si>
  <si>
    <t>e-Prison Project (Central Share)</t>
  </si>
  <si>
    <t>15.00.71</t>
  </si>
  <si>
    <t>G20 Summit</t>
  </si>
  <si>
    <t>63.00.49</t>
  </si>
  <si>
    <t xml:space="preserve">Capital Outlay on Other Administrative Services </t>
  </si>
  <si>
    <t>15.00.51</t>
  </si>
  <si>
    <t>Repair and Maintenance of Tashiling Secretariat</t>
  </si>
  <si>
    <t>Gangtok District</t>
  </si>
  <si>
    <t>45.70.72</t>
  </si>
  <si>
    <t>45.71.72</t>
  </si>
  <si>
    <t>45.72.72</t>
  </si>
  <si>
    <t>45.73.72</t>
  </si>
  <si>
    <t>45.74.72</t>
  </si>
  <si>
    <t>45.75.72</t>
  </si>
  <si>
    <t>Mangan District</t>
  </si>
  <si>
    <t>47.70.72</t>
  </si>
  <si>
    <t>A -Capital Account on General Services</t>
  </si>
  <si>
    <t>Capital Outlay on Other Administrative Services</t>
  </si>
  <si>
    <t>Repair and Mnintenance</t>
  </si>
  <si>
    <t>59.00.29</t>
  </si>
  <si>
    <t>I. Estimate of the amount required in the year ending 31st March, 2025 to defray the charges in respect of Home</t>
  </si>
  <si>
    <t>Rangpo Via Duct</t>
  </si>
  <si>
    <t>45.77.72</t>
  </si>
  <si>
    <t>Forensic Science</t>
  </si>
  <si>
    <t>Police</t>
  </si>
  <si>
    <t>Construction of Grade II 16 Unit Quarter at VIP Complex, Gangtok</t>
  </si>
  <si>
    <t>45.78.72</t>
  </si>
  <si>
    <t>45.79.72</t>
  </si>
  <si>
    <t>45.80.72</t>
  </si>
  <si>
    <t>Namchi District</t>
  </si>
  <si>
    <t>48.70.72</t>
  </si>
  <si>
    <t>63.00.19</t>
  </si>
  <si>
    <t>48.71.78</t>
  </si>
  <si>
    <t>Land</t>
  </si>
  <si>
    <t>15.00.14</t>
  </si>
  <si>
    <t>Rent, Rates and Taxes for Land and Buildings</t>
  </si>
  <si>
    <t>15.00.52</t>
  </si>
  <si>
    <t>Machinery and Equipment</t>
  </si>
  <si>
    <t>Information, Computer, Telecommunications (ICT) Equipment</t>
  </si>
  <si>
    <t>Online Booking System for Sikkim Houses</t>
  </si>
  <si>
    <t>Golden Jubilee Celebration of Statehood</t>
  </si>
  <si>
    <t>Renovation and Refurbishment of Old Sikkim House, New Delhi</t>
  </si>
  <si>
    <t>Land Aquisition</t>
  </si>
  <si>
    <t xml:space="preserve">Land Aquisition </t>
  </si>
  <si>
    <t>Construction of Pre-Fabricated Structures at Namchi Prison</t>
  </si>
  <si>
    <t>Major Repairs of Sikkim House, Guwahati</t>
  </si>
  <si>
    <t>45.69.72</t>
  </si>
  <si>
    <t>Construction of vertical extension of existing Barrack at Rongyek State Jail</t>
  </si>
  <si>
    <t>Construction of  two storeyed Male Barrack and one  storeyed Female Barrack in Central Prison</t>
  </si>
  <si>
    <t>Minor Civil and Electric Works</t>
  </si>
  <si>
    <t>Budget 
 Estimate</t>
  </si>
  <si>
    <t>2024-25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</si>
</sst>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##"/>
    <numFmt numFmtId="165" formatCode="00000#"/>
    <numFmt numFmtId="166" formatCode="00.00#"/>
    <numFmt numFmtId="167" formatCode="00.#00"/>
    <numFmt numFmtId="168" formatCode="00.000"/>
    <numFmt numFmtId="169" formatCode="00.##0"/>
    <numFmt numFmtId="170" formatCode="0##"/>
    <numFmt numFmtId="171" formatCode="0#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9" fontId="1" fillId="0" borderId="0" applyFont="0" applyFill="0" applyBorder="0" applyAlignment="0" applyProtection="0"/>
    <xf numFmtId="0" fontId="2" fillId="0" borderId="0"/>
  </cellStyleXfs>
  <cellXfs count="184">
    <xf numFmtId="0" fontId="0" fillId="0" borderId="0" xfId="0"/>
    <xf numFmtId="0" fontId="3" fillId="0" borderId="0" xfId="3" applyNumberFormat="1" applyFont="1" applyFill="1" applyAlignment="1">
      <alignment horizontal="left" vertical="top" wrapText="1"/>
    </xf>
    <xf numFmtId="0" fontId="3" fillId="0" borderId="0" xfId="3" applyNumberFormat="1" applyFont="1" applyFill="1"/>
    <xf numFmtId="0" fontId="3" fillId="0" borderId="0" xfId="3" applyNumberFormat="1" applyFont="1" applyFill="1" applyBorder="1" applyAlignment="1">
      <alignment horizontal="left" vertical="top" wrapText="1"/>
    </xf>
    <xf numFmtId="0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/>
    <xf numFmtId="0" fontId="4" fillId="0" borderId="0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Alignment="1">
      <alignment horizontal="right" vertical="top" wrapText="1"/>
    </xf>
    <xf numFmtId="0" fontId="3" fillId="0" borderId="0" xfId="3" applyNumberFormat="1" applyFont="1" applyFill="1" applyAlignment="1" applyProtection="1">
      <alignment horizontal="right"/>
    </xf>
    <xf numFmtId="0" fontId="4" fillId="0" borderId="0" xfId="3" applyNumberFormat="1" applyFont="1" applyFill="1" applyAlignment="1">
      <alignment horizontal="center"/>
    </xf>
    <xf numFmtId="0" fontId="3" fillId="0" borderId="0" xfId="3" applyNumberFormat="1" applyFont="1" applyFill="1" applyAlignment="1">
      <alignment horizontal="left"/>
    </xf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left"/>
    </xf>
    <xf numFmtId="0" fontId="4" fillId="0" borderId="0" xfId="3" applyNumberFormat="1" applyFont="1" applyFill="1" applyAlignment="1">
      <alignment horizontal="right" vertical="top" wrapText="1"/>
    </xf>
    <xf numFmtId="0" fontId="3" fillId="0" borderId="0" xfId="3" applyNumberFormat="1" applyFont="1" applyFill="1" applyAlignment="1">
      <alignment horizontal="right"/>
    </xf>
    <xf numFmtId="0" fontId="4" fillId="0" borderId="0" xfId="3" applyNumberFormat="1" applyFont="1" applyFill="1" applyAlignment="1" applyProtection="1">
      <alignment horizontal="center" vertical="center"/>
    </xf>
    <xf numFmtId="0" fontId="3" fillId="0" borderId="0" xfId="3" applyNumberFormat="1" applyFont="1" applyFill="1" applyProtection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3" fillId="0" borderId="2" xfId="4" applyNumberFormat="1" applyFont="1" applyFill="1" applyBorder="1" applyAlignment="1" applyProtection="1">
      <alignment horizontal="right"/>
    </xf>
    <xf numFmtId="0" fontId="6" fillId="0" borderId="2" xfId="4" applyNumberFormat="1" applyFont="1" applyFill="1" applyBorder="1" applyAlignment="1" applyProtection="1">
      <alignment horizontal="right"/>
    </xf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>
      <alignment vertical="top" wrapText="1"/>
    </xf>
    <xf numFmtId="169" fontId="4" fillId="0" borderId="0" xfId="3" applyNumberFormat="1" applyFont="1" applyFill="1" applyAlignment="1">
      <alignment horizontal="right" vertical="top" wrapText="1"/>
    </xf>
    <xf numFmtId="0" fontId="3" fillId="0" borderId="0" xfId="3" applyNumberFormat="1" applyFont="1" applyFill="1" applyAlignment="1">
      <alignment vertical="top" wrapText="1"/>
    </xf>
    <xf numFmtId="0" fontId="3" fillId="0" borderId="0" xfId="3" applyNumberFormat="1" applyFont="1" applyFill="1" applyAlignment="1">
      <alignment vertical="center" wrapText="1"/>
    </xf>
    <xf numFmtId="0" fontId="3" fillId="0" borderId="0" xfId="3" applyNumberFormat="1" applyFont="1" applyFill="1" applyAlignment="1" applyProtection="1">
      <alignment horizontal="right" vertical="center"/>
    </xf>
    <xf numFmtId="165" fontId="3" fillId="0" borderId="0" xfId="3" applyNumberFormat="1" applyFont="1" applyFill="1" applyAlignment="1">
      <alignment horizontal="righ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5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vertical="top" wrapText="1"/>
    </xf>
    <xf numFmtId="169" fontId="4" fillId="0" borderId="0" xfId="3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>
      <alignment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3" xfId="3" applyNumberFormat="1" applyFont="1" applyFill="1" applyBorder="1" applyAlignment="1" applyProtection="1">
      <alignment horizontal="right" wrapText="1"/>
    </xf>
    <xf numFmtId="0" fontId="3" fillId="0" borderId="2" xfId="3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Border="1" applyAlignment="1">
      <alignment horizontal="righ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1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3" applyNumberFormat="1" applyFont="1" applyFill="1" applyBorder="1" applyAlignment="1">
      <alignment vertical="top"/>
    </xf>
    <xf numFmtId="0" fontId="4" fillId="0" borderId="0" xfId="3" applyNumberFormat="1" applyFont="1" applyFill="1" applyBorder="1" applyAlignment="1" applyProtection="1">
      <alignment horizontal="lef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6" fontId="4" fillId="0" borderId="0" xfId="3" applyNumberFormat="1" applyFont="1" applyFill="1" applyBorder="1" applyAlignment="1">
      <alignment horizontal="right" vertical="top" wrapText="1"/>
    </xf>
    <xf numFmtId="164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8" applyFont="1" applyFill="1" applyBorder="1" applyAlignment="1">
      <alignment horizontal="right" vertical="top" wrapText="1"/>
    </xf>
    <xf numFmtId="166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170" fontId="3" fillId="0" borderId="0" xfId="6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3" applyFont="1" applyFill="1" applyAlignment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0" fontId="3" fillId="0" borderId="3" xfId="3" applyNumberFormat="1" applyFont="1" applyFill="1" applyBorder="1" applyAlignment="1">
      <alignment horizontal="left" vertical="top" wrapText="1"/>
    </xf>
    <xf numFmtId="0" fontId="3" fillId="0" borderId="3" xfId="3" applyNumberFormat="1" applyFont="1" applyFill="1" applyBorder="1" applyAlignment="1">
      <alignment horizontal="right" vertical="top" wrapText="1"/>
    </xf>
    <xf numFmtId="0" fontId="4" fillId="0" borderId="3" xfId="3" applyNumberFormat="1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Alignment="1" applyProtection="1">
      <alignment horizontal="left" vertical="top"/>
    </xf>
    <xf numFmtId="0" fontId="3" fillId="0" borderId="0" xfId="6" applyNumberFormat="1" applyFont="1" applyFill="1" applyAlignment="1" applyProtection="1">
      <alignment horizontal="right" vertical="top"/>
    </xf>
    <xf numFmtId="0" fontId="4" fillId="0" borderId="0" xfId="6" applyNumberFormat="1" applyFont="1" applyFill="1" applyAlignment="1" applyProtection="1">
      <alignment horizontal="left" vertical="top" wrapText="1"/>
    </xf>
    <xf numFmtId="0" fontId="3" fillId="0" borderId="0" xfId="3" applyNumberFormat="1" applyFont="1" applyFill="1" applyAlignment="1" applyProtection="1">
      <alignment horizontal="left" vertical="top"/>
    </xf>
    <xf numFmtId="0" fontId="4" fillId="0" borderId="0" xfId="6" applyNumberFormat="1" applyFont="1" applyFill="1" applyAlignment="1" applyProtection="1">
      <alignment horizontal="right" vertical="top"/>
    </xf>
    <xf numFmtId="0" fontId="3" fillId="0" borderId="0" xfId="6" applyFont="1" applyFill="1" applyBorder="1" applyAlignment="1" applyProtection="1">
      <alignment horizontal="left" vertical="top" wrapText="1"/>
    </xf>
    <xf numFmtId="171" fontId="4" fillId="0" borderId="0" xfId="6" applyNumberFormat="1" applyFont="1" applyFill="1" applyBorder="1" applyAlignment="1" applyProtection="1">
      <alignment horizontal="right" vertical="top"/>
    </xf>
    <xf numFmtId="0" fontId="4" fillId="0" borderId="0" xfId="6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left" vertical="top"/>
    </xf>
    <xf numFmtId="0" fontId="3" fillId="0" borderId="3" xfId="6" applyNumberFormat="1" applyFont="1" applyFill="1" applyBorder="1" applyAlignment="1" applyProtection="1">
      <alignment horizontal="left" vertical="top"/>
    </xf>
    <xf numFmtId="0" fontId="4" fillId="0" borderId="3" xfId="6" applyNumberFormat="1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>
      <alignment horizontal="right" vertical="top" wrapText="1"/>
    </xf>
    <xf numFmtId="0" fontId="4" fillId="0" borderId="2" xfId="3" applyNumberFormat="1" applyFont="1" applyFill="1" applyBorder="1" applyAlignment="1" applyProtection="1">
      <alignment horizontal="left" vertical="top" wrapText="1"/>
    </xf>
    <xf numFmtId="0" fontId="3" fillId="0" borderId="0" xfId="3" applyFont="1" applyFill="1"/>
    <xf numFmtId="0" fontId="3" fillId="0" borderId="0" xfId="3" applyFont="1" applyFill="1" applyAlignment="1">
      <alignment vertical="center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 vertical="center"/>
    </xf>
    <xf numFmtId="0" fontId="3" fillId="0" borderId="0" xfId="8" applyNumberFormat="1" applyFont="1" applyFill="1" applyBorder="1" applyAlignment="1">
      <alignment horizontal="right" vertical="top" wrapText="1"/>
    </xf>
    <xf numFmtId="166" fontId="3" fillId="0" borderId="0" xfId="8" applyNumberFormat="1" applyFont="1" applyFill="1" applyBorder="1" applyAlignment="1">
      <alignment horizontal="right" vertical="top" wrapText="1"/>
    </xf>
    <xf numFmtId="0" fontId="3" fillId="0" borderId="0" xfId="6" applyNumberFormat="1" applyFont="1" applyFill="1" applyBorder="1" applyAlignment="1" applyProtection="1">
      <alignment horizontal="right" vertical="top"/>
    </xf>
    <xf numFmtId="0" fontId="3" fillId="0" borderId="0" xfId="8" applyNumberFormat="1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left" vertical="top"/>
    </xf>
    <xf numFmtId="0" fontId="3" fillId="0" borderId="0" xfId="3" applyNumberFormat="1" applyFont="1" applyFill="1" applyBorder="1" applyAlignment="1">
      <alignment horizontal="center"/>
    </xf>
    <xf numFmtId="0" fontId="3" fillId="0" borderId="0" xfId="5" applyNumberFormat="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3" applyFont="1" applyFill="1" applyBorder="1"/>
    <xf numFmtId="0" fontId="3" fillId="0" borderId="3" xfId="3" applyNumberFormat="1" applyFont="1" applyFill="1" applyBorder="1"/>
    <xf numFmtId="49" fontId="4" fillId="0" borderId="0" xfId="6" applyNumberFormat="1" applyFont="1" applyFill="1" applyBorder="1" applyAlignment="1" applyProtection="1">
      <alignment horizontal="right" vertical="top"/>
    </xf>
    <xf numFmtId="0" fontId="3" fillId="0" borderId="0" xfId="6" applyNumberFormat="1" applyFont="1" applyFill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" applyFont="1" applyFill="1" applyAlignment="1">
      <alignment horizontal="right" vertical="top"/>
    </xf>
    <xf numFmtId="0" fontId="4" fillId="0" borderId="0" xfId="3" applyFont="1" applyFill="1" applyAlignment="1">
      <alignment horizontal="center" vertical="top"/>
    </xf>
    <xf numFmtId="0" fontId="3" fillId="0" borderId="0" xfId="3" applyNumberFormat="1" applyFont="1" applyFill="1" applyBorder="1" applyAlignment="1">
      <alignment horizontal="left" vertical="top"/>
    </xf>
    <xf numFmtId="0" fontId="4" fillId="0" borderId="2" xfId="3" applyNumberFormat="1" applyFont="1" applyFill="1" applyBorder="1" applyAlignment="1">
      <alignment vertical="top" wrapText="1"/>
    </xf>
    <xf numFmtId="0" fontId="3" fillId="0" borderId="2" xfId="3" applyNumberFormat="1" applyFont="1" applyFill="1" applyBorder="1"/>
    <xf numFmtId="0" fontId="3" fillId="0" borderId="0" xfId="5" applyFont="1" applyFill="1" applyBorder="1" applyProtection="1"/>
    <xf numFmtId="0" fontId="3" fillId="0" borderId="0" xfId="7" applyNumberFormat="1" applyFont="1" applyFill="1" applyProtection="1"/>
    <xf numFmtId="0" fontId="3" fillId="0" borderId="0" xfId="1" applyNumberFormat="1" applyFont="1" applyFill="1" applyAlignment="1" applyProtection="1">
      <alignment horizontal="center" wrapText="1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3" fillId="0" borderId="0" xfId="3" applyFont="1" applyFill="1" applyBorder="1" applyAlignment="1">
      <alignment vertical="top" wrapText="1"/>
    </xf>
    <xf numFmtId="1" fontId="3" fillId="0" borderId="0" xfId="3" applyNumberFormat="1" applyFont="1" applyFill="1" applyAlignment="1">
      <alignment horizontal="right"/>
    </xf>
    <xf numFmtId="43" fontId="3" fillId="0" borderId="0" xfId="1" applyFont="1" applyFill="1" applyAlignment="1" applyProtection="1">
      <alignment horizontal="right" wrapText="1"/>
    </xf>
    <xf numFmtId="0" fontId="3" fillId="0" borderId="2" xfId="3" applyFont="1" applyFill="1" applyBorder="1"/>
    <xf numFmtId="43" fontId="3" fillId="0" borderId="3" xfId="1" applyFont="1" applyFill="1" applyBorder="1" applyAlignment="1" applyProtection="1">
      <alignment horizontal="right" wrapText="1"/>
    </xf>
    <xf numFmtId="0" fontId="3" fillId="0" borderId="0" xfId="3" applyFont="1" applyFill="1" applyAlignment="1">
      <alignment vertical="top" wrapText="1"/>
    </xf>
    <xf numFmtId="0" fontId="4" fillId="0" borderId="0" xfId="3" applyFont="1" applyFill="1" applyBorder="1" applyAlignment="1">
      <alignment vertical="top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0" xfId="8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 applyProtection="1">
      <alignment horizontal="right" wrapText="1"/>
    </xf>
    <xf numFmtId="1" fontId="4" fillId="0" borderId="0" xfId="3" applyNumberFormat="1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/>
    <xf numFmtId="0" fontId="1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Alignment="1">
      <alignment horizontal="left" vertical="top" wrapText="1"/>
    </xf>
    <xf numFmtId="0" fontId="4" fillId="0" borderId="0" xfId="3" applyNumberFormat="1" applyFont="1" applyFill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>
      <alignment horizontal="right"/>
    </xf>
    <xf numFmtId="0" fontId="4" fillId="0" borderId="0" xfId="5" applyNumberFormat="1" applyFont="1" applyFill="1" applyAlignment="1" applyProtection="1">
      <alignment horizontal="right"/>
    </xf>
    <xf numFmtId="1" fontId="4" fillId="0" borderId="0" xfId="5" applyNumberFormat="1" applyFont="1" applyFill="1" applyAlignment="1" applyProtection="1">
      <alignment horizontal="right"/>
    </xf>
    <xf numFmtId="43" fontId="3" fillId="0" borderId="3" xfId="1" applyNumberFormat="1" applyFont="1" applyFill="1" applyBorder="1" applyAlignment="1" applyProtection="1">
      <alignment horizontal="right" wrapText="1"/>
    </xf>
    <xf numFmtId="43" fontId="3" fillId="0" borderId="3" xfId="3" applyNumberFormat="1" applyFont="1" applyFill="1" applyBorder="1" applyAlignment="1" applyProtection="1">
      <alignment horizontal="right" wrapText="1"/>
    </xf>
    <xf numFmtId="169" fontId="4" fillId="0" borderId="2" xfId="3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left" vertical="top" wrapText="1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 applyProtection="1">
      <alignment horizontal="left" vertical="top" wrapText="1"/>
    </xf>
    <xf numFmtId="0" fontId="3" fillId="0" borderId="2" xfId="8" applyNumberFormat="1" applyFont="1" applyFill="1" applyBorder="1" applyAlignment="1">
      <alignment horizontal="right" vertical="top" wrapText="1"/>
    </xf>
    <xf numFmtId="0" fontId="3" fillId="0" borderId="2" xfId="8" applyNumberFormat="1" applyFont="1" applyFill="1" applyBorder="1" applyAlignment="1" applyProtection="1">
      <alignment horizontal="left" vertical="top" wrapText="1"/>
    </xf>
    <xf numFmtId="0" fontId="3" fillId="0" borderId="2" xfId="6" applyNumberFormat="1" applyFont="1" applyFill="1" applyBorder="1" applyAlignment="1" applyProtection="1">
      <alignment horizontal="left" vertical="top"/>
    </xf>
    <xf numFmtId="0" fontId="3" fillId="0" borderId="2" xfId="6" applyNumberFormat="1" applyFont="1" applyFill="1" applyBorder="1" applyAlignment="1" applyProtection="1">
      <alignment horizontal="right" vertical="top"/>
    </xf>
    <xf numFmtId="0" fontId="3" fillId="0" borderId="2" xfId="6" applyNumberFormat="1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>
      <alignment vertical="center" wrapText="1"/>
    </xf>
    <xf numFmtId="0" fontId="3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>
      <alignment horizontal="right" vertical="top" wrapText="1"/>
    </xf>
    <xf numFmtId="0" fontId="4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 applyProtection="1">
      <alignment horizontal="left" vertical="top" wrapText="1"/>
    </xf>
    <xf numFmtId="164" fontId="3" fillId="0" borderId="2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3" fillId="0" borderId="0" xfId="5" applyFont="1" applyFill="1" applyAlignment="1" applyProtection="1">
      <alignment horizontal="right" vertical="top"/>
    </xf>
    <xf numFmtId="0" fontId="3" fillId="0" borderId="0" xfId="4" applyNumberFormat="1" applyFont="1" applyFill="1" applyBorder="1" applyAlignment="1" applyProtection="1">
      <alignment horizontal="right" vertical="top" wrapText="1"/>
    </xf>
    <xf numFmtId="0" fontId="4" fillId="0" borderId="0" xfId="3" applyNumberFormat="1" applyFont="1" applyFill="1" applyBorder="1" applyAlignment="1">
      <alignment horizontal="center"/>
    </xf>
    <xf numFmtId="0" fontId="3" fillId="0" borderId="0" xfId="3" applyFont="1" applyFill="1" applyAlignment="1">
      <alignment horizontal="left" wrapText="1"/>
    </xf>
  </cellXfs>
  <cellStyles count="9">
    <cellStyle name="Comma" xfId="1" builtinId="3"/>
    <cellStyle name="Normal" xfId="0" builtinId="0"/>
    <cellStyle name="Normal_budget 2004-05_2.6.04" xfId="2"/>
    <cellStyle name="Normal_budget for 03-04" xfId="3"/>
    <cellStyle name="Normal_budget for 03-04 2" xfId="8"/>
    <cellStyle name="Normal_BUDGET-2000" xfId="4"/>
    <cellStyle name="Normal_budgetDocNIC02-03" xfId="5"/>
    <cellStyle name="Normal_DEMAND17" xfId="6"/>
    <cellStyle name="Percent" xfId="7" builtinId="5"/>
  </cellStyles>
  <dxfs count="0"/>
  <tableStyles count="0" defaultTableStyle="TableStyleMedium9" defaultPivotStyle="PivotStyleLight16"/>
  <colors>
    <mruColors>
      <color rgb="FFFF0066"/>
      <color rgb="FFFF3399"/>
      <color rgb="FFFF99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268392</xdr:colOff>
      <xdr:row>94</xdr:row>
      <xdr:rowOff>108502</xdr:rowOff>
    </xdr:from>
    <xdr:to>
      <xdr:col>8</xdr:col>
      <xdr:colOff>36455</xdr:colOff>
      <xdr:row>97</xdr:row>
      <xdr:rowOff>171864</xdr:rowOff>
    </xdr:to>
    <xdr:sp macro="" textlink="">
      <xdr:nvSpPr>
        <xdr:cNvPr id="1220" name="Text Box 7" hidden="1"/>
        <xdr:cNvSpPr txBox="1">
          <a:spLocks noChangeArrowheads="1"/>
        </xdr:cNvSpPr>
      </xdr:nvSpPr>
      <xdr:spPr bwMode="auto">
        <a:xfrm>
          <a:off x="6332220" y="16664940"/>
          <a:ext cx="1272540" cy="6400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303430</xdr:colOff>
      <xdr:row>41</xdr:row>
      <xdr:rowOff>133350</xdr:rowOff>
    </xdr:from>
    <xdr:to>
      <xdr:col>11</xdr:col>
      <xdr:colOff>356032</xdr:colOff>
      <xdr:row>44</xdr:row>
      <xdr:rowOff>151158</xdr:rowOff>
    </xdr:to>
    <xdr:sp macro="" textlink="">
      <xdr:nvSpPr>
        <xdr:cNvPr id="1221" name="Text Box 16" hidden="1"/>
        <xdr:cNvSpPr txBox="1">
          <a:spLocks noChangeArrowheads="1"/>
        </xdr:cNvSpPr>
      </xdr:nvSpPr>
      <xdr:spPr bwMode="auto">
        <a:xfrm>
          <a:off x="8648700" y="7139940"/>
          <a:ext cx="1554480" cy="5257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303430</xdr:colOff>
      <xdr:row>51</xdr:row>
      <xdr:rowOff>46383</xdr:rowOff>
    </xdr:from>
    <xdr:to>
      <xdr:col>11</xdr:col>
      <xdr:colOff>356032</xdr:colOff>
      <xdr:row>55</xdr:row>
      <xdr:rowOff>27332</xdr:rowOff>
    </xdr:to>
    <xdr:sp macro="" textlink="">
      <xdr:nvSpPr>
        <xdr:cNvPr id="1222" name="Text Box 18" hidden="1"/>
        <xdr:cNvSpPr txBox="1">
          <a:spLocks noChangeArrowheads="1"/>
        </xdr:cNvSpPr>
      </xdr:nvSpPr>
      <xdr:spPr bwMode="auto">
        <a:xfrm>
          <a:off x="8648700" y="8793480"/>
          <a:ext cx="155448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573733</xdr:colOff>
      <xdr:row>68</xdr:row>
      <xdr:rowOff>8282</xdr:rowOff>
    </xdr:from>
    <xdr:to>
      <xdr:col>10</xdr:col>
      <xdr:colOff>466919</xdr:colOff>
      <xdr:row>71</xdr:row>
      <xdr:rowOff>46383</xdr:rowOff>
    </xdr:to>
    <xdr:sp macro="" textlink="">
      <xdr:nvSpPr>
        <xdr:cNvPr id="1223" name="Text Box 25" hidden="1"/>
        <xdr:cNvSpPr txBox="1">
          <a:spLocks noChangeArrowheads="1"/>
        </xdr:cNvSpPr>
      </xdr:nvSpPr>
      <xdr:spPr bwMode="auto">
        <a:xfrm>
          <a:off x="8161020" y="11826240"/>
          <a:ext cx="1455420" cy="7086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452633</xdr:colOff>
      <xdr:row>20</xdr:row>
      <xdr:rowOff>13214</xdr:rowOff>
    </xdr:from>
    <xdr:to>
      <xdr:col>7</xdr:col>
      <xdr:colOff>444924</xdr:colOff>
      <xdr:row>25</xdr:row>
      <xdr:rowOff>0</xdr:rowOff>
    </xdr:to>
    <xdr:sp macro="" textlink="">
      <xdr:nvSpPr>
        <xdr:cNvPr id="1224" name="Text Box 27" hidden="1"/>
        <xdr:cNvSpPr txBox="1">
          <a:spLocks noChangeArrowheads="1"/>
        </xdr:cNvSpPr>
      </xdr:nvSpPr>
      <xdr:spPr bwMode="auto">
        <a:xfrm>
          <a:off x="5753100" y="3253740"/>
          <a:ext cx="1501140" cy="9067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452633</xdr:colOff>
      <xdr:row>40</xdr:row>
      <xdr:rowOff>95250</xdr:rowOff>
    </xdr:from>
    <xdr:to>
      <xdr:col>7</xdr:col>
      <xdr:colOff>444924</xdr:colOff>
      <xdr:row>44</xdr:row>
      <xdr:rowOff>94008</xdr:rowOff>
    </xdr:to>
    <xdr:sp macro="" textlink="">
      <xdr:nvSpPr>
        <xdr:cNvPr id="1225" name="Text Box 28" hidden="1"/>
        <xdr:cNvSpPr txBox="1">
          <a:spLocks noChangeArrowheads="1"/>
        </xdr:cNvSpPr>
      </xdr:nvSpPr>
      <xdr:spPr bwMode="auto">
        <a:xfrm>
          <a:off x="5753100" y="6972300"/>
          <a:ext cx="1501140" cy="6400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452633</xdr:colOff>
      <xdr:row>50</xdr:row>
      <xdr:rowOff>113058</xdr:rowOff>
    </xdr:from>
    <xdr:to>
      <xdr:col>7</xdr:col>
      <xdr:colOff>444924</xdr:colOff>
      <xdr:row>54</xdr:row>
      <xdr:rowOff>113057</xdr:rowOff>
    </xdr:to>
    <xdr:sp macro="" textlink="">
      <xdr:nvSpPr>
        <xdr:cNvPr id="1226" name="Text Box 30" hidden="1"/>
        <xdr:cNvSpPr txBox="1">
          <a:spLocks noChangeArrowheads="1"/>
        </xdr:cNvSpPr>
      </xdr:nvSpPr>
      <xdr:spPr bwMode="auto">
        <a:xfrm>
          <a:off x="5753100" y="8694420"/>
          <a:ext cx="150114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452633</xdr:colOff>
      <xdr:row>57</xdr:row>
      <xdr:rowOff>132107</xdr:rowOff>
    </xdr:from>
    <xdr:to>
      <xdr:col>7</xdr:col>
      <xdr:colOff>444924</xdr:colOff>
      <xdr:row>61</xdr:row>
      <xdr:rowOff>141633</xdr:rowOff>
    </xdr:to>
    <xdr:sp macro="" textlink="">
      <xdr:nvSpPr>
        <xdr:cNvPr id="1227" name="Text Box 31" hidden="1"/>
        <xdr:cNvSpPr txBox="1">
          <a:spLocks noChangeArrowheads="1"/>
        </xdr:cNvSpPr>
      </xdr:nvSpPr>
      <xdr:spPr bwMode="auto">
        <a:xfrm>
          <a:off x="5753100" y="9974580"/>
          <a:ext cx="1501140" cy="7010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452633</xdr:colOff>
      <xdr:row>60</xdr:row>
      <xdr:rowOff>113057</xdr:rowOff>
    </xdr:from>
    <xdr:to>
      <xdr:col>7</xdr:col>
      <xdr:colOff>273936</xdr:colOff>
      <xdr:row>64</xdr:row>
      <xdr:rowOff>84483</xdr:rowOff>
    </xdr:to>
    <xdr:sp macro="" textlink="">
      <xdr:nvSpPr>
        <xdr:cNvPr id="1228" name="Text Box 33" hidden="1"/>
        <xdr:cNvSpPr txBox="1">
          <a:spLocks noChangeArrowheads="1"/>
        </xdr:cNvSpPr>
      </xdr:nvSpPr>
      <xdr:spPr bwMode="auto">
        <a:xfrm>
          <a:off x="5753100" y="10462260"/>
          <a:ext cx="1356360" cy="7086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452633</xdr:colOff>
      <xdr:row>64</xdr:row>
      <xdr:rowOff>84483</xdr:rowOff>
    </xdr:from>
    <xdr:to>
      <xdr:col>7</xdr:col>
      <xdr:colOff>444924</xdr:colOff>
      <xdr:row>69</xdr:row>
      <xdr:rowOff>132108</xdr:rowOff>
    </xdr:to>
    <xdr:sp macro="" textlink="">
      <xdr:nvSpPr>
        <xdr:cNvPr id="1229" name="Text Box 34" hidden="1"/>
        <xdr:cNvSpPr txBox="1">
          <a:spLocks noChangeArrowheads="1"/>
        </xdr:cNvSpPr>
      </xdr:nvSpPr>
      <xdr:spPr bwMode="auto">
        <a:xfrm>
          <a:off x="5753100" y="11170920"/>
          <a:ext cx="1501140" cy="9448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H428"/>
  <sheetViews>
    <sheetView tabSelected="1" view="pageBreakPreview" zoomScale="115" zoomScaleNormal="145" zoomScaleSheetLayoutView="115" workbookViewId="0">
      <selection activeCell="G23" sqref="G23:G24"/>
    </sheetView>
  </sheetViews>
  <sheetFormatPr defaultColWidth="11" defaultRowHeight="12.75"/>
  <cols>
    <col min="1" max="1" width="5.7109375" style="1" customWidth="1"/>
    <col min="2" max="2" width="8.5703125" style="8" customWidth="1"/>
    <col min="3" max="3" width="40.7109375" style="2" customWidth="1"/>
    <col min="4" max="4" width="10.7109375" style="2" customWidth="1"/>
    <col min="5" max="6" width="10.7109375" style="19" customWidth="1"/>
    <col min="7" max="7" width="10.7109375" style="2" customWidth="1"/>
    <col min="8" max="16384" width="11" style="2"/>
  </cols>
  <sheetData>
    <row r="1" spans="1:7">
      <c r="A1" s="182" t="s">
        <v>113</v>
      </c>
      <c r="B1" s="182"/>
      <c r="C1" s="182"/>
      <c r="D1" s="182"/>
      <c r="E1" s="182"/>
      <c r="F1" s="182"/>
      <c r="G1" s="182"/>
    </row>
    <row r="2" spans="1:7">
      <c r="A2" s="182" t="s">
        <v>114</v>
      </c>
      <c r="B2" s="182"/>
      <c r="C2" s="182"/>
      <c r="D2" s="182"/>
      <c r="E2" s="182"/>
      <c r="F2" s="182"/>
      <c r="G2" s="182"/>
    </row>
    <row r="3" spans="1:7" ht="8.4499999999999993" customHeight="1">
      <c r="A3" s="3"/>
      <c r="B3" s="4"/>
      <c r="C3" s="6"/>
      <c r="D3" s="7"/>
      <c r="E3" s="2"/>
      <c r="F3" s="7"/>
      <c r="G3" s="5"/>
    </row>
    <row r="4" spans="1:7">
      <c r="C4" s="9" t="s">
        <v>56</v>
      </c>
      <c r="D4" s="10" t="s">
        <v>0</v>
      </c>
      <c r="E4" s="11" t="s">
        <v>1</v>
      </c>
      <c r="F4" s="13"/>
      <c r="G4" s="12"/>
    </row>
    <row r="5" spans="1:7">
      <c r="C5" s="14"/>
      <c r="D5" s="15">
        <v>2014</v>
      </c>
      <c r="E5" s="16" t="s">
        <v>62</v>
      </c>
      <c r="F5" s="13"/>
      <c r="G5" s="12"/>
    </row>
    <row r="6" spans="1:7">
      <c r="C6" s="9" t="s">
        <v>2</v>
      </c>
      <c r="D6" s="10">
        <v>2052</v>
      </c>
      <c r="E6" s="17" t="s">
        <v>3</v>
      </c>
      <c r="F6" s="13"/>
      <c r="G6" s="12"/>
    </row>
    <row r="7" spans="1:7">
      <c r="C7" s="9"/>
      <c r="D7" s="10">
        <v>2055</v>
      </c>
      <c r="E7" s="17" t="s">
        <v>236</v>
      </c>
      <c r="F7" s="13"/>
      <c r="G7" s="12"/>
    </row>
    <row r="8" spans="1:7">
      <c r="C8" s="9"/>
      <c r="D8" s="10">
        <v>2056</v>
      </c>
      <c r="E8" s="17" t="s">
        <v>4</v>
      </c>
      <c r="F8" s="13"/>
      <c r="G8" s="12"/>
    </row>
    <row r="9" spans="1:7">
      <c r="C9" s="9"/>
      <c r="D9" s="10">
        <v>2059</v>
      </c>
      <c r="E9" s="17" t="s">
        <v>90</v>
      </c>
      <c r="F9" s="13"/>
      <c r="G9" s="12"/>
    </row>
    <row r="10" spans="1:7">
      <c r="B10" s="18"/>
      <c r="C10" s="12"/>
      <c r="D10" s="10">
        <v>2070</v>
      </c>
      <c r="E10" s="17" t="s">
        <v>5</v>
      </c>
      <c r="F10" s="13"/>
      <c r="G10" s="12"/>
    </row>
    <row r="11" spans="1:7">
      <c r="B11" s="18"/>
      <c r="C11" s="12"/>
      <c r="D11" s="10">
        <v>2075</v>
      </c>
      <c r="E11" s="17" t="s">
        <v>46</v>
      </c>
      <c r="F11" s="13"/>
      <c r="G11" s="12"/>
    </row>
    <row r="12" spans="1:7">
      <c r="C12" s="19" t="s">
        <v>57</v>
      </c>
      <c r="D12" s="10">
        <v>2235</v>
      </c>
      <c r="E12" s="17" t="s">
        <v>6</v>
      </c>
      <c r="F12" s="13"/>
      <c r="G12" s="12"/>
    </row>
    <row r="13" spans="1:7" ht="12.75" customHeight="1">
      <c r="C13" s="19"/>
      <c r="D13" s="10">
        <v>4059</v>
      </c>
      <c r="E13" s="17" t="s">
        <v>86</v>
      </c>
      <c r="F13" s="13"/>
      <c r="G13" s="12"/>
    </row>
    <row r="14" spans="1:7">
      <c r="C14" s="124" t="s">
        <v>228</v>
      </c>
      <c r="D14" s="125">
        <v>4070</v>
      </c>
      <c r="E14" s="183" t="s">
        <v>229</v>
      </c>
      <c r="F14" s="183"/>
      <c r="G14" s="183"/>
    </row>
    <row r="15" spans="1:7" ht="11.45" customHeight="1">
      <c r="C15" s="10"/>
      <c r="D15" s="10"/>
      <c r="E15" s="17"/>
      <c r="F15" s="13"/>
      <c r="G15" s="12"/>
    </row>
    <row r="16" spans="1:7" ht="17.45" customHeight="1">
      <c r="A16" s="91" t="s">
        <v>232</v>
      </c>
      <c r="E16" s="13"/>
      <c r="F16" s="13"/>
      <c r="G16" s="12"/>
    </row>
    <row r="17" spans="1:7" ht="10.9" customHeight="1">
      <c r="A17" s="91"/>
      <c r="E17" s="13"/>
      <c r="F17" s="13"/>
      <c r="G17" s="12"/>
    </row>
    <row r="18" spans="1:7">
      <c r="D18" s="20" t="s">
        <v>59</v>
      </c>
      <c r="E18" s="20" t="s">
        <v>60</v>
      </c>
      <c r="F18" s="20" t="s">
        <v>9</v>
      </c>
      <c r="G18" s="21"/>
    </row>
    <row r="19" spans="1:7">
      <c r="C19" s="23" t="s">
        <v>7</v>
      </c>
      <c r="D19" s="10">
        <f>G320</f>
        <v>1104121</v>
      </c>
      <c r="E19" s="148">
        <f>G407</f>
        <v>215262</v>
      </c>
      <c r="F19" s="10">
        <f>SUM(D19:E19)</f>
        <v>1319383</v>
      </c>
      <c r="G19" s="21"/>
    </row>
    <row r="20" spans="1:7" ht="9" customHeight="1">
      <c r="C20" s="21"/>
      <c r="D20" s="22"/>
      <c r="E20" s="23"/>
      <c r="F20" s="9"/>
      <c r="G20" s="21"/>
    </row>
    <row r="21" spans="1:7">
      <c r="A21" s="91" t="s">
        <v>54</v>
      </c>
      <c r="D21" s="21"/>
      <c r="E21" s="9"/>
      <c r="F21" s="9"/>
      <c r="G21" s="21"/>
    </row>
    <row r="22" spans="1:7" s="30" customFormat="1" ht="15" customHeight="1">
      <c r="A22" s="24"/>
      <c r="B22" s="25"/>
      <c r="C22" s="26"/>
      <c r="D22" s="27"/>
      <c r="E22" s="28"/>
      <c r="F22" s="28"/>
      <c r="G22" s="29" t="s">
        <v>64</v>
      </c>
    </row>
    <row r="23" spans="1:7" s="30" customFormat="1" ht="27" customHeight="1">
      <c r="A23" s="31"/>
      <c r="B23" s="32"/>
      <c r="C23" s="33"/>
      <c r="D23" s="108" t="s">
        <v>115</v>
      </c>
      <c r="E23" s="106" t="s">
        <v>116</v>
      </c>
      <c r="F23" s="164" t="s">
        <v>117</v>
      </c>
      <c r="G23" s="181" t="s">
        <v>262</v>
      </c>
    </row>
    <row r="24" spans="1:7" s="129" customFormat="1">
      <c r="A24" s="24"/>
      <c r="B24" s="149" t="s">
        <v>8</v>
      </c>
      <c r="C24" s="150"/>
      <c r="D24" s="151" t="s">
        <v>123</v>
      </c>
      <c r="E24" s="151" t="s">
        <v>131</v>
      </c>
      <c r="F24" s="151" t="s">
        <v>131</v>
      </c>
      <c r="G24" s="180" t="s">
        <v>263</v>
      </c>
    </row>
    <row r="25" spans="1:7" s="30" customFormat="1" ht="9" customHeight="1">
      <c r="A25" s="34"/>
      <c r="B25" s="35"/>
      <c r="C25" s="26"/>
      <c r="D25" s="28"/>
      <c r="E25" s="28"/>
      <c r="F25" s="28"/>
      <c r="G25" s="36"/>
    </row>
    <row r="26" spans="1:7" ht="15" customHeight="1">
      <c r="A26" s="3"/>
      <c r="B26" s="4"/>
      <c r="C26" s="37" t="s">
        <v>10</v>
      </c>
      <c r="D26" s="107"/>
      <c r="E26" s="107"/>
      <c r="F26" s="107"/>
      <c r="G26" s="107"/>
    </row>
    <row r="27" spans="1:7" ht="15" customHeight="1">
      <c r="A27" s="1" t="s">
        <v>11</v>
      </c>
      <c r="B27" s="18">
        <v>2013</v>
      </c>
      <c r="C27" s="39" t="s">
        <v>1</v>
      </c>
      <c r="D27" s="130"/>
      <c r="E27" s="9"/>
      <c r="F27" s="9"/>
      <c r="G27" s="17"/>
    </row>
    <row r="28" spans="1:7" ht="15" customHeight="1">
      <c r="B28" s="40">
        <v>0.10100000000000001</v>
      </c>
      <c r="C28" s="39" t="s">
        <v>183</v>
      </c>
      <c r="D28" s="21"/>
      <c r="E28" s="9"/>
      <c r="F28" s="9"/>
      <c r="G28" s="17"/>
    </row>
    <row r="29" spans="1:7" ht="15" customHeight="1">
      <c r="B29" s="4">
        <v>60</v>
      </c>
      <c r="C29" s="41" t="s">
        <v>67</v>
      </c>
      <c r="D29" s="123"/>
      <c r="E29" s="123"/>
      <c r="F29" s="123"/>
      <c r="G29" s="9"/>
    </row>
    <row r="30" spans="1:7" ht="15" customHeight="1">
      <c r="B30" s="44" t="s">
        <v>18</v>
      </c>
      <c r="C30" s="42" t="s">
        <v>12</v>
      </c>
      <c r="D30" s="152">
        <v>1929</v>
      </c>
      <c r="E30" s="152">
        <v>2014</v>
      </c>
      <c r="F30" s="152">
        <f>2014-94</f>
        <v>1920</v>
      </c>
      <c r="G30" s="43">
        <v>1920</v>
      </c>
    </row>
    <row r="31" spans="1:7" s="30" customFormat="1" ht="15" customHeight="1">
      <c r="A31" s="115"/>
      <c r="B31" s="116" t="s">
        <v>134</v>
      </c>
      <c r="C31" s="115" t="s">
        <v>132</v>
      </c>
      <c r="D31" s="51">
        <v>0</v>
      </c>
      <c r="E31" s="78">
        <v>1</v>
      </c>
      <c r="F31" s="51">
        <v>0</v>
      </c>
      <c r="G31" s="78">
        <v>100</v>
      </c>
    </row>
    <row r="32" spans="1:7" s="30" customFormat="1" ht="15" customHeight="1">
      <c r="A32" s="115"/>
      <c r="B32" s="116" t="s">
        <v>135</v>
      </c>
      <c r="C32" s="115" t="s">
        <v>133</v>
      </c>
      <c r="D32" s="51">
        <v>0</v>
      </c>
      <c r="E32" s="78">
        <v>1</v>
      </c>
      <c r="F32" s="51">
        <v>0</v>
      </c>
      <c r="G32" s="51">
        <v>0</v>
      </c>
    </row>
    <row r="33" spans="1:7" s="30" customFormat="1" ht="15" customHeight="1">
      <c r="A33" s="115" t="s">
        <v>9</v>
      </c>
      <c r="B33" s="4">
        <v>60</v>
      </c>
      <c r="C33" s="41" t="s">
        <v>67</v>
      </c>
      <c r="D33" s="45">
        <f t="shared" ref="D33:F33" si="0">SUM(D30:D32)</f>
        <v>1929</v>
      </c>
      <c r="E33" s="45">
        <f t="shared" si="0"/>
        <v>2016</v>
      </c>
      <c r="F33" s="45">
        <f t="shared" si="0"/>
        <v>1920</v>
      </c>
      <c r="G33" s="45">
        <v>2020</v>
      </c>
    </row>
    <row r="34" spans="1:7" s="30" customFormat="1" ht="15" customHeight="1">
      <c r="A34" s="115"/>
      <c r="B34" s="116"/>
      <c r="C34" s="115"/>
      <c r="D34" s="78"/>
      <c r="E34" s="78"/>
      <c r="F34" s="78"/>
      <c r="G34" s="78"/>
    </row>
    <row r="35" spans="1:7" ht="15" customHeight="1">
      <c r="B35" s="4">
        <v>61</v>
      </c>
      <c r="C35" s="41" t="s">
        <v>68</v>
      </c>
      <c r="D35" s="131"/>
      <c r="E35" s="123"/>
      <c r="F35" s="123"/>
      <c r="G35" s="9"/>
    </row>
    <row r="36" spans="1:7" ht="15" customHeight="1">
      <c r="B36" s="44" t="s">
        <v>35</v>
      </c>
      <c r="C36" s="42" t="s">
        <v>12</v>
      </c>
      <c r="D36" s="152">
        <v>17057</v>
      </c>
      <c r="E36" s="152">
        <v>17260</v>
      </c>
      <c r="F36" s="152">
        <f>17260-100-18</f>
        <v>17142</v>
      </c>
      <c r="G36" s="43">
        <v>15840</v>
      </c>
    </row>
    <row r="37" spans="1:7" s="30" customFormat="1" ht="15" customHeight="1">
      <c r="A37" s="115"/>
      <c r="B37" s="116" t="s">
        <v>136</v>
      </c>
      <c r="C37" s="115" t="s">
        <v>132</v>
      </c>
      <c r="D37" s="51">
        <v>0</v>
      </c>
      <c r="E37" s="78">
        <v>1</v>
      </c>
      <c r="F37" s="51">
        <v>0</v>
      </c>
      <c r="G37" s="78">
        <v>792</v>
      </c>
    </row>
    <row r="38" spans="1:7" s="30" customFormat="1" ht="15" customHeight="1">
      <c r="A38" s="115"/>
      <c r="B38" s="116" t="s">
        <v>137</v>
      </c>
      <c r="C38" s="115" t="s">
        <v>133</v>
      </c>
      <c r="D38" s="51">
        <v>0</v>
      </c>
      <c r="E38" s="78">
        <v>1</v>
      </c>
      <c r="F38" s="51">
        <v>0</v>
      </c>
      <c r="G38" s="78">
        <v>630</v>
      </c>
    </row>
    <row r="39" spans="1:7" s="30" customFormat="1" ht="15" customHeight="1">
      <c r="A39" s="115" t="s">
        <v>9</v>
      </c>
      <c r="B39" s="4">
        <v>61</v>
      </c>
      <c r="C39" s="41" t="s">
        <v>68</v>
      </c>
      <c r="D39" s="45">
        <f t="shared" ref="D39:F39" si="1">SUM(D36:D38)</f>
        <v>17057</v>
      </c>
      <c r="E39" s="45">
        <f t="shared" si="1"/>
        <v>17262</v>
      </c>
      <c r="F39" s="45">
        <f t="shared" si="1"/>
        <v>17142</v>
      </c>
      <c r="G39" s="45">
        <v>17262</v>
      </c>
    </row>
    <row r="40" spans="1:7" ht="15" customHeight="1">
      <c r="A40" s="1" t="s">
        <v>9</v>
      </c>
      <c r="B40" s="40">
        <v>0.10100000000000001</v>
      </c>
      <c r="C40" s="39" t="s">
        <v>183</v>
      </c>
      <c r="D40" s="45">
        <f t="shared" ref="D40:F40" si="2">D33+D39</f>
        <v>18986</v>
      </c>
      <c r="E40" s="45">
        <f t="shared" si="2"/>
        <v>19278</v>
      </c>
      <c r="F40" s="45">
        <f t="shared" si="2"/>
        <v>19062</v>
      </c>
      <c r="G40" s="45">
        <v>19282</v>
      </c>
    </row>
    <row r="41" spans="1:7" ht="11.45" customHeight="1">
      <c r="A41" s="3"/>
      <c r="B41" s="46"/>
      <c r="C41" s="47"/>
      <c r="D41" s="132"/>
      <c r="E41" s="52"/>
      <c r="F41" s="52"/>
      <c r="G41" s="52"/>
    </row>
    <row r="42" spans="1:7" ht="15" customHeight="1">
      <c r="A42" s="3"/>
      <c r="B42" s="48">
        <v>0.10199999999999999</v>
      </c>
      <c r="C42" s="49" t="s">
        <v>63</v>
      </c>
      <c r="D42" s="132"/>
      <c r="E42" s="52"/>
      <c r="F42" s="52"/>
      <c r="G42" s="52"/>
    </row>
    <row r="43" spans="1:7">
      <c r="A43" s="3"/>
      <c r="B43" s="4">
        <v>60</v>
      </c>
      <c r="C43" s="126" t="s">
        <v>70</v>
      </c>
      <c r="D43" s="133"/>
      <c r="E43" s="78"/>
      <c r="F43" s="78"/>
      <c r="G43" s="52"/>
    </row>
    <row r="44" spans="1:7">
      <c r="A44" s="3"/>
      <c r="B44" s="4" t="s">
        <v>135</v>
      </c>
      <c r="C44" s="3" t="s">
        <v>133</v>
      </c>
      <c r="D44" s="51">
        <v>0</v>
      </c>
      <c r="E44" s="78">
        <v>1600</v>
      </c>
      <c r="F44" s="78">
        <f>1600-280</f>
        <v>1320</v>
      </c>
      <c r="G44" s="52">
        <v>1600</v>
      </c>
    </row>
    <row r="45" spans="1:7" ht="15" customHeight="1">
      <c r="A45" s="3"/>
      <c r="B45" s="46" t="s">
        <v>69</v>
      </c>
      <c r="C45" s="47" t="s">
        <v>63</v>
      </c>
      <c r="D45" s="78">
        <v>1320</v>
      </c>
      <c r="E45" s="51">
        <v>0</v>
      </c>
      <c r="F45" s="51">
        <v>0</v>
      </c>
      <c r="G45" s="51">
        <v>0</v>
      </c>
    </row>
    <row r="46" spans="1:7" ht="15" customHeight="1">
      <c r="A46" s="1" t="s">
        <v>9</v>
      </c>
      <c r="B46" s="4">
        <v>60</v>
      </c>
      <c r="C46" s="3" t="s">
        <v>70</v>
      </c>
      <c r="D46" s="118">
        <f t="shared" ref="D46:F46" si="3">SUM(D44:D45)</f>
        <v>1320</v>
      </c>
      <c r="E46" s="118">
        <f t="shared" si="3"/>
        <v>1600</v>
      </c>
      <c r="F46" s="118">
        <f t="shared" si="3"/>
        <v>1320</v>
      </c>
      <c r="G46" s="118">
        <v>1600</v>
      </c>
    </row>
    <row r="47" spans="1:7">
      <c r="A47" s="3"/>
      <c r="B47" s="46"/>
      <c r="C47" s="47"/>
      <c r="D47" s="133"/>
      <c r="E47" s="78"/>
      <c r="F47" s="78"/>
      <c r="G47" s="52"/>
    </row>
    <row r="48" spans="1:7" ht="15" customHeight="1">
      <c r="A48" s="3"/>
      <c r="B48" s="4">
        <v>61</v>
      </c>
      <c r="C48" s="47" t="s">
        <v>82</v>
      </c>
      <c r="D48" s="133"/>
      <c r="E48" s="78"/>
      <c r="F48" s="78"/>
      <c r="G48" s="52"/>
    </row>
    <row r="49" spans="1:7" ht="15" customHeight="1">
      <c r="A49" s="3"/>
      <c r="B49" s="4" t="s">
        <v>137</v>
      </c>
      <c r="C49" s="47" t="s">
        <v>133</v>
      </c>
      <c r="D49" s="51">
        <v>0</v>
      </c>
      <c r="E49" s="78">
        <v>12000</v>
      </c>
      <c r="F49" s="78">
        <f>12000-1890-1</f>
        <v>10109</v>
      </c>
      <c r="G49" s="52">
        <v>12000</v>
      </c>
    </row>
    <row r="50" spans="1:7" ht="13.9" customHeight="1">
      <c r="A50" s="3"/>
      <c r="B50" s="46" t="s">
        <v>53</v>
      </c>
      <c r="C50" s="47" t="s">
        <v>63</v>
      </c>
      <c r="D50" s="50">
        <v>10451</v>
      </c>
      <c r="E50" s="145">
        <v>0</v>
      </c>
      <c r="F50" s="145">
        <v>0</v>
      </c>
      <c r="G50" s="145">
        <v>0</v>
      </c>
    </row>
    <row r="51" spans="1:7" ht="13.9" customHeight="1">
      <c r="A51" s="3" t="s">
        <v>9</v>
      </c>
      <c r="B51" s="4">
        <v>61</v>
      </c>
      <c r="C51" s="47" t="s">
        <v>82</v>
      </c>
      <c r="D51" s="50">
        <f t="shared" ref="D51:F51" si="4">SUM(D49:D50)</f>
        <v>10451</v>
      </c>
      <c r="E51" s="50">
        <f t="shared" si="4"/>
        <v>12000</v>
      </c>
      <c r="F51" s="50">
        <f t="shared" si="4"/>
        <v>10109</v>
      </c>
      <c r="G51" s="50">
        <v>12000</v>
      </c>
    </row>
    <row r="52" spans="1:7" s="128" customFormat="1" ht="13.9" customHeight="1">
      <c r="A52" s="96" t="s">
        <v>9</v>
      </c>
      <c r="B52" s="163">
        <v>0.10199999999999999</v>
      </c>
      <c r="C52" s="127" t="s">
        <v>63</v>
      </c>
      <c r="D52" s="50">
        <f t="shared" ref="D52:F52" si="5">D46+D51</f>
        <v>11771</v>
      </c>
      <c r="E52" s="50">
        <f t="shared" si="5"/>
        <v>13600</v>
      </c>
      <c r="F52" s="50">
        <f t="shared" si="5"/>
        <v>11429</v>
      </c>
      <c r="G52" s="50">
        <v>13600</v>
      </c>
    </row>
    <row r="53" spans="1:7" ht="13.9" customHeight="1">
      <c r="A53" s="3"/>
      <c r="B53" s="46"/>
      <c r="C53" s="47"/>
      <c r="D53" s="135"/>
      <c r="E53" s="9"/>
      <c r="F53" s="9"/>
      <c r="G53" s="9"/>
    </row>
    <row r="54" spans="1:7" ht="15" customHeight="1">
      <c r="A54" s="3"/>
      <c r="B54" s="48">
        <v>0.104</v>
      </c>
      <c r="C54" s="49" t="s">
        <v>78</v>
      </c>
      <c r="D54" s="132"/>
      <c r="E54" s="52"/>
      <c r="F54" s="52"/>
      <c r="G54" s="52"/>
    </row>
    <row r="55" spans="1:7" s="5" customFormat="1" ht="15" customHeight="1">
      <c r="A55" s="3"/>
      <c r="B55" s="46" t="s">
        <v>178</v>
      </c>
      <c r="C55" s="47" t="s">
        <v>153</v>
      </c>
      <c r="D55" s="51">
        <v>0</v>
      </c>
      <c r="E55" s="78">
        <v>5000</v>
      </c>
      <c r="F55" s="78">
        <f>5000+6300</f>
        <v>11300</v>
      </c>
      <c r="G55" s="52">
        <v>10000</v>
      </c>
    </row>
    <row r="56" spans="1:7" ht="15" customHeight="1">
      <c r="A56" s="3"/>
      <c r="B56" s="46" t="s">
        <v>14</v>
      </c>
      <c r="C56" s="47" t="s">
        <v>15</v>
      </c>
      <c r="D56" s="78">
        <v>8947</v>
      </c>
      <c r="E56" s="51">
        <v>0</v>
      </c>
      <c r="F56" s="51">
        <v>0</v>
      </c>
      <c r="G56" s="51">
        <v>0</v>
      </c>
    </row>
    <row r="57" spans="1:7" ht="15" customHeight="1">
      <c r="A57" s="3" t="s">
        <v>9</v>
      </c>
      <c r="B57" s="48">
        <v>0.104</v>
      </c>
      <c r="C57" s="49" t="s">
        <v>78</v>
      </c>
      <c r="D57" s="45">
        <f t="shared" ref="D57:F57" si="6">SUM(D55:D56)</f>
        <v>8947</v>
      </c>
      <c r="E57" s="45">
        <f t="shared" si="6"/>
        <v>5000</v>
      </c>
      <c r="F57" s="45">
        <f t="shared" si="6"/>
        <v>11300</v>
      </c>
      <c r="G57" s="45">
        <v>10000</v>
      </c>
    </row>
    <row r="58" spans="1:7" ht="12" customHeight="1">
      <c r="A58" s="3"/>
      <c r="B58" s="46"/>
      <c r="C58" s="47"/>
      <c r="D58" s="135"/>
      <c r="E58" s="9"/>
      <c r="F58" s="9"/>
      <c r="G58" s="9"/>
    </row>
    <row r="59" spans="1:7" ht="14.85" customHeight="1">
      <c r="A59" s="3"/>
      <c r="B59" s="48">
        <v>0.105</v>
      </c>
      <c r="C59" s="49" t="s">
        <v>118</v>
      </c>
      <c r="D59" s="132"/>
      <c r="E59" s="52"/>
      <c r="F59" s="52"/>
      <c r="G59" s="52"/>
    </row>
    <row r="60" spans="1:7" ht="14.85" customHeight="1">
      <c r="A60" s="3"/>
      <c r="B60" s="4">
        <v>60</v>
      </c>
      <c r="C60" s="47" t="s">
        <v>119</v>
      </c>
      <c r="D60" s="133"/>
      <c r="E60" s="78"/>
      <c r="F60" s="78"/>
      <c r="G60" s="52"/>
    </row>
    <row r="61" spans="1:7" ht="14.85" customHeight="1">
      <c r="A61" s="3"/>
      <c r="B61" s="4" t="s">
        <v>177</v>
      </c>
      <c r="C61" s="47" t="s">
        <v>153</v>
      </c>
      <c r="D61" s="51">
        <v>0</v>
      </c>
      <c r="E61" s="78">
        <v>200000</v>
      </c>
      <c r="F61" s="78">
        <f>200000+90000</f>
        <v>290000</v>
      </c>
      <c r="G61" s="52">
        <v>150000</v>
      </c>
    </row>
    <row r="62" spans="1:7" ht="14.85" customHeight="1">
      <c r="A62" s="3"/>
      <c r="B62" s="46" t="s">
        <v>71</v>
      </c>
      <c r="C62" s="47" t="s">
        <v>120</v>
      </c>
      <c r="D62" s="78">
        <v>229916</v>
      </c>
      <c r="E62" s="51">
        <v>0</v>
      </c>
      <c r="F62" s="51">
        <v>0</v>
      </c>
      <c r="G62" s="51">
        <v>0</v>
      </c>
    </row>
    <row r="63" spans="1:7" ht="14.85" customHeight="1">
      <c r="A63" s="3" t="s">
        <v>9</v>
      </c>
      <c r="B63" s="4">
        <v>60</v>
      </c>
      <c r="C63" s="47" t="s">
        <v>119</v>
      </c>
      <c r="D63" s="45">
        <f t="shared" ref="D63:F63" si="7">SUM(D61:D62)</f>
        <v>229916</v>
      </c>
      <c r="E63" s="45">
        <f t="shared" si="7"/>
        <v>200000</v>
      </c>
      <c r="F63" s="45">
        <f t="shared" si="7"/>
        <v>290000</v>
      </c>
      <c r="G63" s="45">
        <v>150000</v>
      </c>
    </row>
    <row r="64" spans="1:7" ht="14.85" customHeight="1">
      <c r="A64" s="3"/>
      <c r="B64" s="46"/>
      <c r="C64" s="47"/>
      <c r="D64" s="78"/>
      <c r="E64" s="78"/>
      <c r="F64" s="78"/>
      <c r="G64" s="52"/>
    </row>
    <row r="65" spans="1:7" ht="14.85" customHeight="1">
      <c r="A65" s="3"/>
      <c r="B65" s="4">
        <v>61</v>
      </c>
      <c r="C65" s="47" t="s">
        <v>118</v>
      </c>
      <c r="D65" s="133"/>
      <c r="E65" s="78"/>
      <c r="F65" s="78"/>
      <c r="G65" s="52"/>
    </row>
    <row r="66" spans="1:7" ht="14.85" customHeight="1">
      <c r="A66" s="3"/>
      <c r="B66" s="4" t="s">
        <v>172</v>
      </c>
      <c r="C66" s="47" t="s">
        <v>153</v>
      </c>
      <c r="D66" s="51">
        <v>0</v>
      </c>
      <c r="E66" s="78">
        <v>6000</v>
      </c>
      <c r="F66" s="78">
        <v>6000</v>
      </c>
      <c r="G66" s="52">
        <v>6000</v>
      </c>
    </row>
    <row r="67" spans="1:7" ht="14.85" customHeight="1">
      <c r="A67" s="3"/>
      <c r="B67" s="46" t="s">
        <v>72</v>
      </c>
      <c r="C67" s="47" t="s">
        <v>120</v>
      </c>
      <c r="D67" s="78">
        <v>5257</v>
      </c>
      <c r="E67" s="51">
        <v>0</v>
      </c>
      <c r="F67" s="51">
        <v>0</v>
      </c>
      <c r="G67" s="51">
        <v>0</v>
      </c>
    </row>
    <row r="68" spans="1:7" ht="14.85" customHeight="1">
      <c r="A68" s="3" t="s">
        <v>9</v>
      </c>
      <c r="B68" s="4">
        <v>61</v>
      </c>
      <c r="C68" s="47" t="s">
        <v>118</v>
      </c>
      <c r="D68" s="45">
        <f t="shared" ref="D68:F68" si="8">SUM(D66:D67)</f>
        <v>5257</v>
      </c>
      <c r="E68" s="45">
        <f t="shared" si="8"/>
        <v>6000</v>
      </c>
      <c r="F68" s="45">
        <f t="shared" si="8"/>
        <v>6000</v>
      </c>
      <c r="G68" s="45">
        <v>6000</v>
      </c>
    </row>
    <row r="69" spans="1:7" ht="14.85" customHeight="1">
      <c r="A69" s="3" t="s">
        <v>9</v>
      </c>
      <c r="B69" s="48">
        <v>0.105</v>
      </c>
      <c r="C69" s="49" t="s">
        <v>118</v>
      </c>
      <c r="D69" s="45">
        <f t="shared" ref="D69:F69" si="9">D63+D68</f>
        <v>235173</v>
      </c>
      <c r="E69" s="45">
        <f t="shared" si="9"/>
        <v>206000</v>
      </c>
      <c r="F69" s="45">
        <f t="shared" si="9"/>
        <v>296000</v>
      </c>
      <c r="G69" s="45">
        <v>156000</v>
      </c>
    </row>
    <row r="70" spans="1:7">
      <c r="A70" s="3"/>
      <c r="B70" s="46"/>
      <c r="C70" s="47"/>
      <c r="D70" s="132"/>
      <c r="E70" s="52"/>
      <c r="F70" s="52"/>
      <c r="G70" s="52"/>
    </row>
    <row r="71" spans="1:7" ht="13.9" customHeight="1">
      <c r="A71" s="3"/>
      <c r="B71" s="48">
        <v>0.106</v>
      </c>
      <c r="C71" s="49" t="s">
        <v>16</v>
      </c>
      <c r="D71" s="132"/>
      <c r="E71" s="52"/>
      <c r="F71" s="52"/>
      <c r="G71" s="52"/>
    </row>
    <row r="72" spans="1:7" ht="13.9" customHeight="1">
      <c r="A72" s="3"/>
      <c r="B72" s="4">
        <v>60</v>
      </c>
      <c r="C72" s="47" t="s">
        <v>17</v>
      </c>
      <c r="D72" s="132"/>
      <c r="E72" s="52"/>
      <c r="F72" s="52"/>
      <c r="G72" s="52"/>
    </row>
    <row r="73" spans="1:7" ht="13.9" customHeight="1">
      <c r="A73" s="3"/>
      <c r="B73" s="46" t="s">
        <v>18</v>
      </c>
      <c r="C73" s="47" t="s">
        <v>12</v>
      </c>
      <c r="D73" s="78">
        <v>24550</v>
      </c>
      <c r="E73" s="78">
        <v>31532</v>
      </c>
      <c r="F73" s="78">
        <f>31532-4100-2</f>
        <v>27430</v>
      </c>
      <c r="G73" s="52">
        <v>17336</v>
      </c>
    </row>
    <row r="74" spans="1:7" ht="13.9" customHeight="1">
      <c r="A74" s="3"/>
      <c r="B74" s="46" t="s">
        <v>105</v>
      </c>
      <c r="C74" s="47" t="s">
        <v>102</v>
      </c>
      <c r="D74" s="78">
        <v>9802</v>
      </c>
      <c r="E74" s="78">
        <v>9933</v>
      </c>
      <c r="F74" s="78">
        <v>9933</v>
      </c>
      <c r="G74" s="52">
        <v>15095</v>
      </c>
    </row>
    <row r="75" spans="1:7" s="30" customFormat="1" ht="14.65" customHeight="1">
      <c r="A75" s="115"/>
      <c r="B75" s="46" t="s">
        <v>134</v>
      </c>
      <c r="C75" s="115" t="s">
        <v>132</v>
      </c>
      <c r="D75" s="51">
        <v>0</v>
      </c>
      <c r="E75" s="78">
        <v>1</v>
      </c>
      <c r="F75" s="51">
        <v>0</v>
      </c>
      <c r="G75" s="78">
        <v>867</v>
      </c>
    </row>
    <row r="76" spans="1:7" s="30" customFormat="1" ht="14.65" customHeight="1">
      <c r="A76" s="115"/>
      <c r="B76" s="46" t="s">
        <v>135</v>
      </c>
      <c r="C76" s="115" t="s">
        <v>133</v>
      </c>
      <c r="D76" s="51">
        <v>0</v>
      </c>
      <c r="E76" s="78">
        <v>1</v>
      </c>
      <c r="F76" s="51">
        <v>0</v>
      </c>
      <c r="G76" s="78">
        <v>14668</v>
      </c>
    </row>
    <row r="77" spans="1:7" s="30" customFormat="1" ht="14.65" customHeight="1">
      <c r="A77" s="115"/>
      <c r="B77" s="46" t="s">
        <v>161</v>
      </c>
      <c r="C77" s="115" t="s">
        <v>138</v>
      </c>
      <c r="D77" s="51">
        <v>0</v>
      </c>
      <c r="E77" s="78">
        <v>1</v>
      </c>
      <c r="F77" s="51">
        <v>0</v>
      </c>
      <c r="G77" s="78">
        <v>1</v>
      </c>
    </row>
    <row r="78" spans="1:7" ht="13.9" customHeight="1">
      <c r="A78" s="3"/>
      <c r="B78" s="46" t="s">
        <v>19</v>
      </c>
      <c r="C78" s="115" t="s">
        <v>147</v>
      </c>
      <c r="D78" s="78">
        <v>824</v>
      </c>
      <c r="E78" s="78">
        <v>825</v>
      </c>
      <c r="F78" s="78">
        <v>825</v>
      </c>
      <c r="G78" s="52">
        <v>825</v>
      </c>
    </row>
    <row r="79" spans="1:7" ht="13.9" customHeight="1">
      <c r="A79" s="3"/>
      <c r="B79" s="46" t="s">
        <v>20</v>
      </c>
      <c r="C79" s="47" t="s">
        <v>21</v>
      </c>
      <c r="D79" s="78">
        <v>55</v>
      </c>
      <c r="E79" s="78">
        <v>146</v>
      </c>
      <c r="F79" s="78">
        <v>146</v>
      </c>
      <c r="G79" s="52">
        <v>146</v>
      </c>
    </row>
    <row r="80" spans="1:7" s="30" customFormat="1" ht="14.65" customHeight="1">
      <c r="A80" s="115"/>
      <c r="B80" s="116" t="s">
        <v>145</v>
      </c>
      <c r="C80" s="115" t="s">
        <v>142</v>
      </c>
      <c r="D80" s="51">
        <v>0</v>
      </c>
      <c r="E80" s="78">
        <v>1</v>
      </c>
      <c r="F80" s="78">
        <v>1</v>
      </c>
      <c r="G80" s="78">
        <v>1</v>
      </c>
    </row>
    <row r="81" spans="1:7" s="30" customFormat="1" ht="14.65" customHeight="1">
      <c r="A81" s="115"/>
      <c r="B81" s="116" t="s">
        <v>185</v>
      </c>
      <c r="C81" s="115" t="s">
        <v>186</v>
      </c>
      <c r="D81" s="51">
        <v>0</v>
      </c>
      <c r="E81" s="78">
        <v>1</v>
      </c>
      <c r="F81" s="78">
        <v>1</v>
      </c>
      <c r="G81" s="78">
        <v>1</v>
      </c>
    </row>
    <row r="82" spans="1:7" s="30" customFormat="1" ht="14.65" customHeight="1">
      <c r="A82" s="115"/>
      <c r="B82" s="116" t="s">
        <v>187</v>
      </c>
      <c r="C82" s="115" t="s">
        <v>174</v>
      </c>
      <c r="D82" s="51">
        <v>0</v>
      </c>
      <c r="E82" s="78">
        <v>1</v>
      </c>
      <c r="F82" s="78">
        <v>1</v>
      </c>
      <c r="G82" s="78">
        <v>1</v>
      </c>
    </row>
    <row r="83" spans="1:7" s="30" customFormat="1" ht="14.65" customHeight="1">
      <c r="A83" s="115"/>
      <c r="B83" s="116" t="s">
        <v>184</v>
      </c>
      <c r="C83" s="115" t="s">
        <v>230</v>
      </c>
      <c r="D83" s="51">
        <v>0</v>
      </c>
      <c r="E83" s="78">
        <v>1</v>
      </c>
      <c r="F83" s="78">
        <v>1</v>
      </c>
      <c r="G83" s="78">
        <v>1</v>
      </c>
    </row>
    <row r="84" spans="1:7" ht="13.9" customHeight="1">
      <c r="A84" s="3" t="s">
        <v>9</v>
      </c>
      <c r="B84" s="4">
        <v>60</v>
      </c>
      <c r="C84" s="47" t="s">
        <v>17</v>
      </c>
      <c r="D84" s="45">
        <f t="shared" ref="D84:F84" si="10">SUM(D73:D83)</f>
        <v>35231</v>
      </c>
      <c r="E84" s="45">
        <f t="shared" si="10"/>
        <v>42443</v>
      </c>
      <c r="F84" s="45">
        <f t="shared" si="10"/>
        <v>38338</v>
      </c>
      <c r="G84" s="45">
        <v>48942</v>
      </c>
    </row>
    <row r="85" spans="1:7" ht="13.9" customHeight="1">
      <c r="A85" s="3" t="s">
        <v>9</v>
      </c>
      <c r="B85" s="48">
        <v>0.106</v>
      </c>
      <c r="C85" s="49" t="s">
        <v>16</v>
      </c>
      <c r="D85" s="50">
        <f t="shared" ref="D85:F85" si="11">D84</f>
        <v>35231</v>
      </c>
      <c r="E85" s="50">
        <f t="shared" si="11"/>
        <v>42443</v>
      </c>
      <c r="F85" s="50">
        <f t="shared" si="11"/>
        <v>38338</v>
      </c>
      <c r="G85" s="54">
        <v>48942</v>
      </c>
    </row>
    <row r="86" spans="1:7">
      <c r="A86" s="3"/>
      <c r="B86" s="55"/>
      <c r="C86" s="49"/>
      <c r="D86" s="132"/>
      <c r="E86" s="52"/>
      <c r="F86" s="52"/>
      <c r="G86" s="52"/>
    </row>
    <row r="87" spans="1:7" ht="13.9" customHeight="1">
      <c r="A87" s="3"/>
      <c r="B87" s="48">
        <v>0.108</v>
      </c>
      <c r="C87" s="49" t="s">
        <v>22</v>
      </c>
      <c r="D87" s="132"/>
      <c r="E87" s="52"/>
      <c r="F87" s="52"/>
      <c r="G87" s="52"/>
    </row>
    <row r="88" spans="1:7" ht="13.9" customHeight="1">
      <c r="A88" s="3"/>
      <c r="B88" s="4">
        <v>60</v>
      </c>
      <c r="C88" s="47" t="s">
        <v>80</v>
      </c>
      <c r="D88" s="133"/>
      <c r="E88" s="78"/>
      <c r="F88" s="78"/>
      <c r="G88" s="52"/>
    </row>
    <row r="89" spans="1:7" ht="13.9" customHeight="1">
      <c r="A89" s="3"/>
      <c r="B89" s="44" t="s">
        <v>19</v>
      </c>
      <c r="C89" s="115" t="s">
        <v>147</v>
      </c>
      <c r="D89" s="78">
        <v>11869</v>
      </c>
      <c r="E89" s="78">
        <v>9999</v>
      </c>
      <c r="F89" s="78">
        <f>9999+1000</f>
        <v>10999</v>
      </c>
      <c r="G89" s="52">
        <v>10999</v>
      </c>
    </row>
    <row r="90" spans="1:7" s="30" customFormat="1" ht="14.65" customHeight="1">
      <c r="A90" s="115"/>
      <c r="B90" s="116" t="s">
        <v>141</v>
      </c>
      <c r="C90" s="115" t="s">
        <v>140</v>
      </c>
      <c r="D90" s="145">
        <v>0</v>
      </c>
      <c r="E90" s="50">
        <v>1</v>
      </c>
      <c r="F90" s="50">
        <v>1</v>
      </c>
      <c r="G90" s="50">
        <v>1</v>
      </c>
    </row>
    <row r="91" spans="1:7" ht="13.9" customHeight="1">
      <c r="A91" s="3" t="s">
        <v>9</v>
      </c>
      <c r="B91" s="4">
        <v>60</v>
      </c>
      <c r="C91" s="47" t="s">
        <v>80</v>
      </c>
      <c r="D91" s="50">
        <f t="shared" ref="D91:F91" si="12">SUM(D89:D90)</f>
        <v>11869</v>
      </c>
      <c r="E91" s="50">
        <f t="shared" si="12"/>
        <v>10000</v>
      </c>
      <c r="F91" s="50">
        <f t="shared" si="12"/>
        <v>11000</v>
      </c>
      <c r="G91" s="50">
        <v>11000</v>
      </c>
    </row>
    <row r="92" spans="1:7" ht="13.9" customHeight="1">
      <c r="A92" s="3"/>
      <c r="B92" s="44"/>
      <c r="C92" s="47"/>
      <c r="D92" s="131"/>
      <c r="E92" s="123"/>
      <c r="F92" s="123"/>
      <c r="G92" s="9"/>
    </row>
    <row r="93" spans="1:7" ht="15" customHeight="1">
      <c r="A93" s="3"/>
      <c r="B93" s="4">
        <v>61</v>
      </c>
      <c r="C93" s="47" t="s">
        <v>81</v>
      </c>
      <c r="D93" s="133"/>
      <c r="E93" s="78"/>
      <c r="F93" s="78"/>
      <c r="G93" s="52"/>
    </row>
    <row r="94" spans="1:7" ht="15" customHeight="1">
      <c r="A94" s="3"/>
      <c r="B94" s="46" t="s">
        <v>36</v>
      </c>
      <c r="C94" s="115" t="s">
        <v>147</v>
      </c>
      <c r="D94" s="78">
        <v>1371</v>
      </c>
      <c r="E94" s="78">
        <v>1649</v>
      </c>
      <c r="F94" s="78">
        <v>1649</v>
      </c>
      <c r="G94" s="52">
        <v>1649</v>
      </c>
    </row>
    <row r="95" spans="1:7" s="30" customFormat="1" ht="15" customHeight="1">
      <c r="A95" s="115"/>
      <c r="B95" s="116" t="s">
        <v>148</v>
      </c>
      <c r="C95" s="115" t="s">
        <v>140</v>
      </c>
      <c r="D95" s="51">
        <v>0</v>
      </c>
      <c r="E95" s="78">
        <v>1</v>
      </c>
      <c r="F95" s="78">
        <v>1</v>
      </c>
      <c r="G95" s="78">
        <v>1</v>
      </c>
    </row>
    <row r="96" spans="1:7" ht="15" customHeight="1">
      <c r="A96" s="3" t="s">
        <v>9</v>
      </c>
      <c r="B96" s="4">
        <v>61</v>
      </c>
      <c r="C96" s="47" t="s">
        <v>81</v>
      </c>
      <c r="D96" s="45">
        <f t="shared" ref="D96:F96" si="13">SUM(D94:D95)</f>
        <v>1371</v>
      </c>
      <c r="E96" s="45">
        <f t="shared" si="13"/>
        <v>1650</v>
      </c>
      <c r="F96" s="45">
        <f t="shared" si="13"/>
        <v>1650</v>
      </c>
      <c r="G96" s="45">
        <v>1650</v>
      </c>
    </row>
    <row r="97" spans="1:7" ht="15" customHeight="1">
      <c r="A97" s="96" t="s">
        <v>9</v>
      </c>
      <c r="B97" s="163">
        <v>0.108</v>
      </c>
      <c r="C97" s="127" t="s">
        <v>22</v>
      </c>
      <c r="D97" s="50">
        <f t="shared" ref="D97:F97" si="14">D91+D96</f>
        <v>13240</v>
      </c>
      <c r="E97" s="50">
        <f t="shared" si="14"/>
        <v>11650</v>
      </c>
      <c r="F97" s="50">
        <f t="shared" si="14"/>
        <v>12650</v>
      </c>
      <c r="G97" s="50">
        <v>12650</v>
      </c>
    </row>
    <row r="98" spans="1:7" ht="15" customHeight="1">
      <c r="A98" s="3"/>
      <c r="B98" s="55"/>
      <c r="C98" s="49"/>
      <c r="D98" s="132"/>
      <c r="E98" s="52"/>
      <c r="F98" s="52"/>
      <c r="G98" s="52"/>
    </row>
    <row r="99" spans="1:7" ht="15" customHeight="1">
      <c r="A99" s="3"/>
      <c r="B99" s="56">
        <v>0.8</v>
      </c>
      <c r="C99" s="49" t="s">
        <v>23</v>
      </c>
      <c r="D99" s="132"/>
      <c r="E99" s="52"/>
      <c r="F99" s="52"/>
      <c r="G99" s="52"/>
    </row>
    <row r="100" spans="1:7" s="5" customFormat="1" ht="15" customHeight="1">
      <c r="A100" s="3"/>
      <c r="B100" s="46" t="s">
        <v>24</v>
      </c>
      <c r="C100" s="173" t="s">
        <v>21</v>
      </c>
      <c r="D100" s="153">
        <v>26066</v>
      </c>
      <c r="E100" s="153">
        <v>26097</v>
      </c>
      <c r="F100" s="153">
        <v>26097</v>
      </c>
      <c r="G100" s="58">
        <v>20000</v>
      </c>
    </row>
    <row r="101" spans="1:7" s="129" customFormat="1" ht="15" customHeight="1">
      <c r="A101" s="115"/>
      <c r="B101" s="116" t="s">
        <v>149</v>
      </c>
      <c r="C101" s="115" t="s">
        <v>144</v>
      </c>
      <c r="D101" s="51">
        <v>0</v>
      </c>
      <c r="E101" s="78">
        <v>1</v>
      </c>
      <c r="F101" s="78">
        <v>1</v>
      </c>
      <c r="G101" s="78">
        <v>6098</v>
      </c>
    </row>
    <row r="102" spans="1:7" s="30" customFormat="1" ht="15" customHeight="1">
      <c r="A102" s="115"/>
      <c r="B102" s="116" t="s">
        <v>175</v>
      </c>
      <c r="C102" s="115" t="s">
        <v>176</v>
      </c>
      <c r="D102" s="51">
        <v>0</v>
      </c>
      <c r="E102" s="78">
        <v>1</v>
      </c>
      <c r="F102" s="78">
        <v>1</v>
      </c>
      <c r="G102" s="78">
        <v>1</v>
      </c>
    </row>
    <row r="103" spans="1:7" s="30" customFormat="1" ht="15" customHeight="1">
      <c r="A103" s="115"/>
      <c r="B103" s="116" t="s">
        <v>178</v>
      </c>
      <c r="C103" s="115" t="s">
        <v>153</v>
      </c>
      <c r="D103" s="51">
        <v>0</v>
      </c>
      <c r="E103" s="78">
        <v>1</v>
      </c>
      <c r="F103" s="78">
        <v>1</v>
      </c>
      <c r="G103" s="78">
        <v>1</v>
      </c>
    </row>
    <row r="104" spans="1:7" ht="15" customHeight="1">
      <c r="A104" s="3" t="s">
        <v>9</v>
      </c>
      <c r="B104" s="56">
        <v>0.8</v>
      </c>
      <c r="C104" s="49" t="s">
        <v>23</v>
      </c>
      <c r="D104" s="45">
        <f t="shared" ref="D104:F104" si="15">SUM(D100:D103)</f>
        <v>26066</v>
      </c>
      <c r="E104" s="45">
        <f t="shared" si="15"/>
        <v>26100</v>
      </c>
      <c r="F104" s="45">
        <f t="shared" si="15"/>
        <v>26100</v>
      </c>
      <c r="G104" s="45">
        <v>26100</v>
      </c>
    </row>
    <row r="105" spans="1:7" s="128" customFormat="1" ht="15" customHeight="1">
      <c r="A105" s="3" t="s">
        <v>9</v>
      </c>
      <c r="B105" s="55">
        <v>2013</v>
      </c>
      <c r="C105" s="49" t="s">
        <v>1</v>
      </c>
      <c r="D105" s="45">
        <f t="shared" ref="D105:F105" si="16">D104+D97+D85+D69+D57+D52+D40</f>
        <v>349414</v>
      </c>
      <c r="E105" s="45">
        <f t="shared" si="16"/>
        <v>324071</v>
      </c>
      <c r="F105" s="45">
        <f t="shared" si="16"/>
        <v>414879</v>
      </c>
      <c r="G105" s="45">
        <v>286574</v>
      </c>
    </row>
    <row r="106" spans="1:7" ht="14.45" customHeight="1">
      <c r="A106" s="3"/>
      <c r="B106" s="55"/>
      <c r="C106" s="49"/>
      <c r="D106" s="78"/>
      <c r="E106" s="78"/>
      <c r="F106" s="78"/>
      <c r="G106" s="78"/>
    </row>
    <row r="107" spans="1:7" ht="15" customHeight="1">
      <c r="A107" s="3"/>
      <c r="B107" s="55">
        <v>2014</v>
      </c>
      <c r="C107" s="49" t="s">
        <v>62</v>
      </c>
      <c r="D107" s="78"/>
      <c r="E107" s="78"/>
      <c r="F107" s="78"/>
      <c r="G107" s="78"/>
    </row>
    <row r="108" spans="1:7" ht="25.5">
      <c r="A108" s="3"/>
      <c r="B108" s="56">
        <v>0.11799999999999999</v>
      </c>
      <c r="C108" s="49" t="s">
        <v>209</v>
      </c>
      <c r="D108" s="78"/>
      <c r="E108" s="78"/>
      <c r="F108" s="78"/>
      <c r="G108" s="78"/>
    </row>
    <row r="109" spans="1:7" ht="15" customHeight="1">
      <c r="A109" s="3"/>
      <c r="B109" s="4" t="s">
        <v>14</v>
      </c>
      <c r="C109" s="47" t="s">
        <v>15</v>
      </c>
      <c r="D109" s="50">
        <v>4900</v>
      </c>
      <c r="E109" s="145">
        <v>0</v>
      </c>
      <c r="F109" s="145">
        <v>0</v>
      </c>
      <c r="G109" s="145">
        <v>0</v>
      </c>
    </row>
    <row r="110" spans="1:7" ht="25.5">
      <c r="A110" s="3" t="s">
        <v>9</v>
      </c>
      <c r="B110" s="56">
        <v>0.11799999999999999</v>
      </c>
      <c r="C110" s="49" t="s">
        <v>209</v>
      </c>
      <c r="D110" s="50">
        <f t="shared" ref="D110:F110" si="17">SUM(D108:D109)</f>
        <v>4900</v>
      </c>
      <c r="E110" s="145">
        <f t="shared" si="17"/>
        <v>0</v>
      </c>
      <c r="F110" s="145">
        <f t="shared" si="17"/>
        <v>0</v>
      </c>
      <c r="G110" s="145">
        <v>0</v>
      </c>
    </row>
    <row r="111" spans="1:7" ht="15" customHeight="1">
      <c r="A111" s="3" t="s">
        <v>9</v>
      </c>
      <c r="B111" s="55">
        <v>2014</v>
      </c>
      <c r="C111" s="49" t="s">
        <v>62</v>
      </c>
      <c r="D111" s="45">
        <f t="shared" ref="D111:F111" si="18">D110</f>
        <v>4900</v>
      </c>
      <c r="E111" s="142">
        <f t="shared" si="18"/>
        <v>0</v>
      </c>
      <c r="F111" s="142">
        <f t="shared" si="18"/>
        <v>0</v>
      </c>
      <c r="G111" s="142">
        <v>0</v>
      </c>
    </row>
    <row r="112" spans="1:7" ht="15" customHeight="1">
      <c r="A112" s="3"/>
      <c r="B112" s="55"/>
      <c r="C112" s="47"/>
      <c r="D112" s="132"/>
      <c r="E112" s="52"/>
      <c r="F112" s="38"/>
      <c r="G112" s="52"/>
    </row>
    <row r="113" spans="1:7" ht="15" customHeight="1">
      <c r="A113" s="3" t="s">
        <v>11</v>
      </c>
      <c r="B113" s="55">
        <v>2052</v>
      </c>
      <c r="C113" s="60" t="s">
        <v>3</v>
      </c>
      <c r="D113" s="132"/>
      <c r="E113" s="52"/>
      <c r="F113" s="52"/>
      <c r="G113" s="52"/>
    </row>
    <row r="114" spans="1:7" ht="15" customHeight="1">
      <c r="A114" s="3"/>
      <c r="B114" s="61">
        <v>0.09</v>
      </c>
      <c r="C114" s="60" t="s">
        <v>58</v>
      </c>
      <c r="D114" s="132"/>
      <c r="E114" s="52"/>
      <c r="F114" s="52"/>
      <c r="G114" s="52"/>
    </row>
    <row r="115" spans="1:7" ht="15" customHeight="1">
      <c r="A115" s="3"/>
      <c r="B115" s="4">
        <v>15</v>
      </c>
      <c r="C115" s="62" t="s">
        <v>25</v>
      </c>
      <c r="D115" s="114"/>
      <c r="E115" s="7"/>
      <c r="F115" s="7"/>
      <c r="G115" s="7"/>
    </row>
    <row r="116" spans="1:7" ht="15" customHeight="1">
      <c r="A116" s="3"/>
      <c r="B116" s="4" t="s">
        <v>26</v>
      </c>
      <c r="C116" s="62" t="s">
        <v>12</v>
      </c>
      <c r="D116" s="78">
        <v>172831</v>
      </c>
      <c r="E116" s="78">
        <v>189757</v>
      </c>
      <c r="F116" s="78">
        <f>189757-12800-748</f>
        <v>176209</v>
      </c>
      <c r="G116" s="52">
        <v>104196</v>
      </c>
    </row>
    <row r="117" spans="1:7" ht="14.45" customHeight="1">
      <c r="A117" s="3"/>
      <c r="B117" s="4" t="s">
        <v>101</v>
      </c>
      <c r="C117" s="62" t="s">
        <v>102</v>
      </c>
      <c r="D117" s="78">
        <v>16252</v>
      </c>
      <c r="E117" s="78">
        <v>14118</v>
      </c>
      <c r="F117" s="78">
        <v>14118</v>
      </c>
      <c r="G117" s="52">
        <v>15245</v>
      </c>
    </row>
    <row r="118" spans="1:7" s="30" customFormat="1" ht="13.5" customHeight="1">
      <c r="A118" s="115"/>
      <c r="B118" s="46" t="s">
        <v>157</v>
      </c>
      <c r="C118" s="115" t="s">
        <v>132</v>
      </c>
      <c r="D118" s="51">
        <v>0</v>
      </c>
      <c r="E118" s="78">
        <v>1</v>
      </c>
      <c r="F118" s="51">
        <v>0</v>
      </c>
      <c r="G118" s="78">
        <v>5011</v>
      </c>
    </row>
    <row r="119" spans="1:7" s="30" customFormat="1" ht="14.65" customHeight="1">
      <c r="A119" s="115"/>
      <c r="B119" s="46" t="s">
        <v>162</v>
      </c>
      <c r="C119" s="115" t="s">
        <v>133</v>
      </c>
      <c r="D119" s="51">
        <v>0</v>
      </c>
      <c r="E119" s="78">
        <v>1</v>
      </c>
      <c r="F119" s="51">
        <v>0</v>
      </c>
      <c r="G119" s="78">
        <v>87626</v>
      </c>
    </row>
    <row r="120" spans="1:7" s="30" customFormat="1" ht="14.65" customHeight="1">
      <c r="A120" s="115"/>
      <c r="B120" s="46" t="s">
        <v>163</v>
      </c>
      <c r="C120" s="115" t="s">
        <v>138</v>
      </c>
      <c r="D120" s="51">
        <v>0</v>
      </c>
      <c r="E120" s="78">
        <v>1</v>
      </c>
      <c r="F120" s="51">
        <v>0</v>
      </c>
      <c r="G120" s="78">
        <v>200</v>
      </c>
    </row>
    <row r="121" spans="1:7" s="30" customFormat="1" ht="14.65" customHeight="1">
      <c r="A121" s="115"/>
      <c r="B121" s="46" t="s">
        <v>164</v>
      </c>
      <c r="C121" s="115" t="s">
        <v>139</v>
      </c>
      <c r="D121" s="51">
        <v>0</v>
      </c>
      <c r="E121" s="78">
        <v>500</v>
      </c>
      <c r="F121" s="78">
        <v>500</v>
      </c>
      <c r="G121" s="51">
        <v>0</v>
      </c>
    </row>
    <row r="122" spans="1:7" ht="14.45" customHeight="1">
      <c r="A122" s="3"/>
      <c r="B122" s="4" t="s">
        <v>27</v>
      </c>
      <c r="C122" s="115" t="s">
        <v>147</v>
      </c>
      <c r="D122" s="78">
        <v>698</v>
      </c>
      <c r="E122" s="78">
        <v>698</v>
      </c>
      <c r="F122" s="78">
        <v>698</v>
      </c>
      <c r="G122" s="52">
        <v>698</v>
      </c>
    </row>
    <row r="123" spans="1:7" s="30" customFormat="1" ht="14.65" customHeight="1">
      <c r="A123" s="115"/>
      <c r="B123" s="116" t="s">
        <v>150</v>
      </c>
      <c r="C123" s="115" t="s">
        <v>140</v>
      </c>
      <c r="D123" s="51">
        <v>0</v>
      </c>
      <c r="E123" s="78">
        <v>1</v>
      </c>
      <c r="F123" s="78">
        <v>1</v>
      </c>
      <c r="G123" s="78">
        <v>1</v>
      </c>
    </row>
    <row r="124" spans="1:7" ht="14.45" customHeight="1">
      <c r="A124" s="3"/>
      <c r="B124" s="4" t="s">
        <v>28</v>
      </c>
      <c r="C124" s="62" t="s">
        <v>21</v>
      </c>
      <c r="D124" s="78">
        <v>13131</v>
      </c>
      <c r="E124" s="78">
        <v>13995</v>
      </c>
      <c r="F124" s="78">
        <v>13995</v>
      </c>
      <c r="G124" s="52">
        <v>13995</v>
      </c>
    </row>
    <row r="125" spans="1:7" ht="14.45" customHeight="1">
      <c r="A125" s="3"/>
      <c r="B125" s="4" t="s">
        <v>246</v>
      </c>
      <c r="C125" s="62" t="s">
        <v>247</v>
      </c>
      <c r="D125" s="51">
        <v>0</v>
      </c>
      <c r="E125" s="51">
        <v>0</v>
      </c>
      <c r="F125" s="51">
        <v>0</v>
      </c>
      <c r="G125" s="52">
        <v>648</v>
      </c>
    </row>
    <row r="126" spans="1:7" s="30" customFormat="1" ht="14.65" customHeight="1">
      <c r="A126" s="115"/>
      <c r="B126" s="116" t="s">
        <v>188</v>
      </c>
      <c r="C126" s="115" t="s">
        <v>142</v>
      </c>
      <c r="D126" s="51">
        <v>0</v>
      </c>
      <c r="E126" s="78">
        <v>1</v>
      </c>
      <c r="F126" s="78">
        <v>1</v>
      </c>
      <c r="G126" s="78">
        <v>1</v>
      </c>
    </row>
    <row r="127" spans="1:7" s="30" customFormat="1" ht="14.65" customHeight="1">
      <c r="A127" s="115"/>
      <c r="B127" s="116" t="s">
        <v>189</v>
      </c>
      <c r="C127" s="115" t="s">
        <v>143</v>
      </c>
      <c r="D127" s="51">
        <v>0</v>
      </c>
      <c r="E127" s="78">
        <v>1</v>
      </c>
      <c r="F127" s="78">
        <v>1</v>
      </c>
      <c r="G127" s="78">
        <v>1</v>
      </c>
    </row>
    <row r="128" spans="1:7" s="30" customFormat="1" ht="14.65" customHeight="1">
      <c r="A128" s="115"/>
      <c r="B128" s="116" t="s">
        <v>190</v>
      </c>
      <c r="C128" s="115" t="s">
        <v>186</v>
      </c>
      <c r="D128" s="51">
        <v>0</v>
      </c>
      <c r="E128" s="78">
        <v>1</v>
      </c>
      <c r="F128" s="78">
        <v>1</v>
      </c>
      <c r="G128" s="78">
        <v>4934</v>
      </c>
    </row>
    <row r="129" spans="1:7" s="30" customFormat="1" ht="14.65" customHeight="1">
      <c r="A129" s="115"/>
      <c r="B129" s="116" t="s">
        <v>191</v>
      </c>
      <c r="C129" s="115" t="s">
        <v>174</v>
      </c>
      <c r="D129" s="51">
        <v>0</v>
      </c>
      <c r="E129" s="78">
        <v>1</v>
      </c>
      <c r="F129" s="78">
        <v>1</v>
      </c>
      <c r="G129" s="78">
        <v>1</v>
      </c>
    </row>
    <row r="130" spans="1:7" s="30" customFormat="1" ht="14.65" customHeight="1">
      <c r="A130" s="115"/>
      <c r="B130" s="116" t="s">
        <v>151</v>
      </c>
      <c r="C130" s="115" t="s">
        <v>144</v>
      </c>
      <c r="D130" s="51">
        <v>0</v>
      </c>
      <c r="E130" s="78">
        <v>1</v>
      </c>
      <c r="F130" s="78">
        <v>1</v>
      </c>
      <c r="G130" s="78">
        <v>5701</v>
      </c>
    </row>
    <row r="131" spans="1:7" s="30" customFormat="1" ht="14.65" customHeight="1">
      <c r="A131" s="115"/>
      <c r="B131" s="116" t="s">
        <v>181</v>
      </c>
      <c r="C131" s="115" t="s">
        <v>176</v>
      </c>
      <c r="D131" s="51">
        <v>0</v>
      </c>
      <c r="E131" s="78">
        <v>4933</v>
      </c>
      <c r="F131" s="78">
        <f>4933+1500</f>
        <v>6433</v>
      </c>
      <c r="G131" s="78">
        <v>20000</v>
      </c>
    </row>
    <row r="132" spans="1:7" s="30" customFormat="1" ht="14.65" customHeight="1">
      <c r="A132" s="115"/>
      <c r="B132" s="116" t="s">
        <v>152</v>
      </c>
      <c r="C132" s="115" t="s">
        <v>153</v>
      </c>
      <c r="D132" s="51">
        <v>0</v>
      </c>
      <c r="E132" s="78">
        <v>44000</v>
      </c>
      <c r="F132" s="78">
        <f>44000+2500</f>
        <v>46500</v>
      </c>
      <c r="G132" s="78">
        <v>80328</v>
      </c>
    </row>
    <row r="133" spans="1:7" ht="14.45" customHeight="1">
      <c r="A133" s="3"/>
      <c r="B133" s="4" t="s">
        <v>29</v>
      </c>
      <c r="C133" s="63" t="s">
        <v>15</v>
      </c>
      <c r="D133" s="153">
        <v>21650</v>
      </c>
      <c r="E133" s="51">
        <v>0</v>
      </c>
      <c r="F133" s="51">
        <v>0</v>
      </c>
      <c r="G133" s="51">
        <v>0</v>
      </c>
    </row>
    <row r="134" spans="1:7">
      <c r="A134" s="3"/>
      <c r="B134" s="4" t="s">
        <v>213</v>
      </c>
      <c r="C134" s="63" t="s">
        <v>214</v>
      </c>
      <c r="D134" s="78">
        <v>2997</v>
      </c>
      <c r="E134" s="51">
        <v>0</v>
      </c>
      <c r="F134" s="51">
        <v>0</v>
      </c>
      <c r="G134" s="51">
        <v>0</v>
      </c>
    </row>
    <row r="135" spans="1:7" ht="14.45" customHeight="1">
      <c r="A135" s="3" t="s">
        <v>9</v>
      </c>
      <c r="B135" s="4">
        <v>15</v>
      </c>
      <c r="C135" s="62" t="s">
        <v>25</v>
      </c>
      <c r="D135" s="45">
        <f t="shared" ref="D135:F135" si="19">SUM(D116:D134)</f>
        <v>227559</v>
      </c>
      <c r="E135" s="45">
        <f t="shared" si="19"/>
        <v>268010</v>
      </c>
      <c r="F135" s="45">
        <f t="shared" si="19"/>
        <v>258459</v>
      </c>
      <c r="G135" s="45">
        <v>338586</v>
      </c>
    </row>
    <row r="136" spans="1:7">
      <c r="A136" s="3"/>
      <c r="B136" s="61"/>
      <c r="C136" s="60"/>
      <c r="D136" s="132"/>
      <c r="E136" s="52"/>
      <c r="F136" s="38"/>
      <c r="G136" s="52"/>
    </row>
    <row r="137" spans="1:7">
      <c r="A137" s="3"/>
      <c r="B137" s="4">
        <v>16</v>
      </c>
      <c r="C137" s="62" t="s">
        <v>130</v>
      </c>
      <c r="D137" s="132"/>
      <c r="E137" s="52"/>
      <c r="F137" s="38"/>
      <c r="G137" s="52"/>
    </row>
    <row r="138" spans="1:7">
      <c r="A138" s="3"/>
      <c r="B138" s="4" t="s">
        <v>124</v>
      </c>
      <c r="C138" s="62" t="s">
        <v>12</v>
      </c>
      <c r="D138" s="78">
        <v>1957</v>
      </c>
      <c r="E138" s="78">
        <v>2855</v>
      </c>
      <c r="F138" s="78">
        <f>2855-35</f>
        <v>2820</v>
      </c>
      <c r="G138" s="52">
        <v>2192</v>
      </c>
    </row>
    <row r="139" spans="1:7">
      <c r="A139" s="3"/>
      <c r="B139" s="4" t="s">
        <v>125</v>
      </c>
      <c r="C139" s="62" t="s">
        <v>102</v>
      </c>
      <c r="D139" s="51">
        <v>0</v>
      </c>
      <c r="E139" s="78">
        <v>576</v>
      </c>
      <c r="F139" s="78">
        <v>576</v>
      </c>
      <c r="G139" s="52">
        <v>684</v>
      </c>
    </row>
    <row r="140" spans="1:7" s="30" customFormat="1" ht="14.65" customHeight="1">
      <c r="A140" s="115"/>
      <c r="B140" s="46" t="s">
        <v>158</v>
      </c>
      <c r="C140" s="115" t="s">
        <v>132</v>
      </c>
      <c r="D140" s="51">
        <v>0</v>
      </c>
      <c r="E140" s="78">
        <v>1</v>
      </c>
      <c r="F140" s="51">
        <v>0</v>
      </c>
      <c r="G140" s="78">
        <v>110</v>
      </c>
    </row>
    <row r="141" spans="1:7" s="30" customFormat="1" ht="14.65" customHeight="1">
      <c r="A141" s="115"/>
      <c r="B141" s="46" t="s">
        <v>165</v>
      </c>
      <c r="C141" s="115" t="s">
        <v>133</v>
      </c>
      <c r="D141" s="51">
        <v>0</v>
      </c>
      <c r="E141" s="78">
        <v>1</v>
      </c>
      <c r="F141" s="51">
        <v>0</v>
      </c>
      <c r="G141" s="78">
        <v>2188</v>
      </c>
    </row>
    <row r="142" spans="1:7" s="30" customFormat="1" ht="14.65" customHeight="1">
      <c r="A142" s="115"/>
      <c r="B142" s="46" t="s">
        <v>166</v>
      </c>
      <c r="C142" s="115" t="s">
        <v>139</v>
      </c>
      <c r="D142" s="51">
        <v>0</v>
      </c>
      <c r="E142" s="78">
        <v>1</v>
      </c>
      <c r="F142" s="78">
        <v>1</v>
      </c>
      <c r="G142" s="78">
        <v>1</v>
      </c>
    </row>
    <row r="143" spans="1:7">
      <c r="A143" s="96"/>
      <c r="B143" s="100" t="s">
        <v>126</v>
      </c>
      <c r="C143" s="165" t="s">
        <v>147</v>
      </c>
      <c r="D143" s="50">
        <v>38</v>
      </c>
      <c r="E143" s="50">
        <v>48</v>
      </c>
      <c r="F143" s="50">
        <v>48</v>
      </c>
      <c r="G143" s="121">
        <v>48</v>
      </c>
    </row>
    <row r="144" spans="1:7" s="30" customFormat="1" ht="14.65" customHeight="1">
      <c r="A144" s="115"/>
      <c r="B144" s="116" t="s">
        <v>159</v>
      </c>
      <c r="C144" s="115" t="s">
        <v>140</v>
      </c>
      <c r="D144" s="51">
        <v>0</v>
      </c>
      <c r="E144" s="78">
        <v>1</v>
      </c>
      <c r="F144" s="78">
        <v>1</v>
      </c>
      <c r="G144" s="78">
        <v>1</v>
      </c>
    </row>
    <row r="145" spans="1:7">
      <c r="A145" s="3"/>
      <c r="B145" s="4" t="s">
        <v>127</v>
      </c>
      <c r="C145" s="62" t="s">
        <v>21</v>
      </c>
      <c r="D145" s="78">
        <v>2293</v>
      </c>
      <c r="E145" s="78">
        <v>797</v>
      </c>
      <c r="F145" s="78">
        <v>797</v>
      </c>
      <c r="G145" s="52">
        <v>797</v>
      </c>
    </row>
    <row r="146" spans="1:7" s="129" customFormat="1" ht="14.65" customHeight="1">
      <c r="A146" s="115"/>
      <c r="B146" s="116" t="s">
        <v>193</v>
      </c>
      <c r="C146" s="115" t="s">
        <v>186</v>
      </c>
      <c r="D146" s="51">
        <v>0</v>
      </c>
      <c r="E146" s="78">
        <v>1</v>
      </c>
      <c r="F146" s="78">
        <v>1</v>
      </c>
      <c r="G146" s="78">
        <v>1</v>
      </c>
    </row>
    <row r="147" spans="1:7" s="129" customFormat="1" ht="14.65" customHeight="1">
      <c r="A147" s="115"/>
      <c r="B147" s="116" t="s">
        <v>154</v>
      </c>
      <c r="C147" s="115" t="s">
        <v>144</v>
      </c>
      <c r="D147" s="51">
        <v>0</v>
      </c>
      <c r="E147" s="78">
        <v>1</v>
      </c>
      <c r="F147" s="78">
        <v>1</v>
      </c>
      <c r="G147" s="78">
        <v>1</v>
      </c>
    </row>
    <row r="148" spans="1:7" s="30" customFormat="1" ht="14.65" customHeight="1">
      <c r="A148" s="115"/>
      <c r="B148" s="116" t="s">
        <v>192</v>
      </c>
      <c r="C148" s="115" t="s">
        <v>176</v>
      </c>
      <c r="D148" s="51">
        <v>0</v>
      </c>
      <c r="E148" s="78">
        <v>1</v>
      </c>
      <c r="F148" s="78">
        <v>1</v>
      </c>
      <c r="G148" s="78">
        <v>1</v>
      </c>
    </row>
    <row r="149" spans="1:7" s="128" customFormat="1">
      <c r="A149" s="3" t="s">
        <v>9</v>
      </c>
      <c r="B149" s="4">
        <v>16</v>
      </c>
      <c r="C149" s="62" t="s">
        <v>130</v>
      </c>
      <c r="D149" s="45">
        <f t="shared" ref="D149:F149" si="20">SUM(D138:D148)</f>
        <v>4288</v>
      </c>
      <c r="E149" s="45">
        <f t="shared" si="20"/>
        <v>4283</v>
      </c>
      <c r="F149" s="45">
        <f t="shared" si="20"/>
        <v>4246</v>
      </c>
      <c r="G149" s="45">
        <v>6024</v>
      </c>
    </row>
    <row r="150" spans="1:7">
      <c r="A150" s="3"/>
      <c r="B150" s="61"/>
      <c r="C150" s="60"/>
      <c r="D150" s="132"/>
      <c r="E150" s="52"/>
      <c r="F150" s="38"/>
      <c r="G150" s="52"/>
    </row>
    <row r="151" spans="1:7" ht="14.45" customHeight="1">
      <c r="A151" s="3"/>
      <c r="B151" s="4">
        <v>44</v>
      </c>
      <c r="C151" s="62" t="s">
        <v>30</v>
      </c>
      <c r="D151" s="114"/>
      <c r="E151" s="7"/>
      <c r="F151" s="105"/>
      <c r="G151" s="7"/>
    </row>
    <row r="152" spans="1:7" ht="14.45" customHeight="1">
      <c r="A152" s="3"/>
      <c r="B152" s="4" t="s">
        <v>31</v>
      </c>
      <c r="C152" s="62" t="s">
        <v>12</v>
      </c>
      <c r="D152" s="78">
        <v>55371</v>
      </c>
      <c r="E152" s="78">
        <v>59322</v>
      </c>
      <c r="F152" s="78">
        <f>59322-12</f>
        <v>59310</v>
      </c>
      <c r="G152" s="52">
        <v>36773</v>
      </c>
    </row>
    <row r="153" spans="1:7" ht="14.45" customHeight="1">
      <c r="A153" s="3"/>
      <c r="B153" s="4" t="s">
        <v>111</v>
      </c>
      <c r="C153" s="62" t="s">
        <v>102</v>
      </c>
      <c r="D153" s="78">
        <v>4940</v>
      </c>
      <c r="E153" s="78">
        <v>9354</v>
      </c>
      <c r="F153" s="78">
        <v>9354</v>
      </c>
      <c r="G153" s="52">
        <v>9565</v>
      </c>
    </row>
    <row r="154" spans="1:7" s="30" customFormat="1" ht="14.65" customHeight="1">
      <c r="A154" s="115"/>
      <c r="B154" s="46" t="s">
        <v>167</v>
      </c>
      <c r="C154" s="115" t="s">
        <v>132</v>
      </c>
      <c r="D154" s="51">
        <v>0</v>
      </c>
      <c r="E154" s="78">
        <v>1</v>
      </c>
      <c r="F154" s="51">
        <v>0</v>
      </c>
      <c r="G154" s="78">
        <v>1839</v>
      </c>
    </row>
    <row r="155" spans="1:7" s="129" customFormat="1" ht="14.65" customHeight="1">
      <c r="A155" s="115"/>
      <c r="B155" s="46" t="s">
        <v>168</v>
      </c>
      <c r="C155" s="115" t="s">
        <v>133</v>
      </c>
      <c r="D155" s="51">
        <v>0</v>
      </c>
      <c r="E155" s="78">
        <v>1</v>
      </c>
      <c r="F155" s="51">
        <v>0</v>
      </c>
      <c r="G155" s="78">
        <v>30948</v>
      </c>
    </row>
    <row r="156" spans="1:7" s="30" customFormat="1" ht="14.65" customHeight="1">
      <c r="A156" s="115"/>
      <c r="B156" s="46" t="s">
        <v>195</v>
      </c>
      <c r="C156" s="115" t="s">
        <v>138</v>
      </c>
      <c r="D156" s="51">
        <v>0</v>
      </c>
      <c r="E156" s="78">
        <v>1</v>
      </c>
      <c r="F156" s="51">
        <v>0</v>
      </c>
      <c r="G156" s="78">
        <v>1</v>
      </c>
    </row>
    <row r="157" spans="1:7" ht="13.35" customHeight="1">
      <c r="A157" s="3"/>
      <c r="B157" s="4" t="s">
        <v>32</v>
      </c>
      <c r="C157" s="115" t="s">
        <v>147</v>
      </c>
      <c r="D157" s="78">
        <v>450</v>
      </c>
      <c r="E157" s="78">
        <v>449</v>
      </c>
      <c r="F157" s="78">
        <v>449</v>
      </c>
      <c r="G157" s="52">
        <v>449</v>
      </c>
    </row>
    <row r="158" spans="1:7" s="30" customFormat="1" ht="14.65" customHeight="1">
      <c r="A158" s="115"/>
      <c r="B158" s="116" t="s">
        <v>155</v>
      </c>
      <c r="C158" s="115" t="s">
        <v>140</v>
      </c>
      <c r="D158" s="51">
        <v>0</v>
      </c>
      <c r="E158" s="78">
        <v>1</v>
      </c>
      <c r="F158" s="78">
        <v>1</v>
      </c>
      <c r="G158" s="78">
        <v>1</v>
      </c>
    </row>
    <row r="159" spans="1:7" ht="13.35" customHeight="1">
      <c r="A159" s="3"/>
      <c r="B159" s="4" t="s">
        <v>73</v>
      </c>
      <c r="C159" s="62" t="s">
        <v>21</v>
      </c>
      <c r="D159" s="78">
        <v>8093</v>
      </c>
      <c r="E159" s="78">
        <v>8995</v>
      </c>
      <c r="F159" s="78">
        <v>8995</v>
      </c>
      <c r="G159" s="52">
        <v>8995</v>
      </c>
    </row>
    <row r="160" spans="1:7" s="30" customFormat="1" ht="14.65" customHeight="1">
      <c r="A160" s="115"/>
      <c r="B160" s="116" t="s">
        <v>196</v>
      </c>
      <c r="C160" s="115" t="s">
        <v>186</v>
      </c>
      <c r="D160" s="51">
        <v>0</v>
      </c>
      <c r="E160" s="78">
        <v>1</v>
      </c>
      <c r="F160" s="78">
        <v>1</v>
      </c>
      <c r="G160" s="78">
        <v>1</v>
      </c>
    </row>
    <row r="161" spans="1:7" s="30" customFormat="1" ht="14.65" customHeight="1">
      <c r="A161" s="115"/>
      <c r="B161" s="116" t="s">
        <v>197</v>
      </c>
      <c r="C161" s="115" t="s">
        <v>174</v>
      </c>
      <c r="D161" s="51">
        <v>0</v>
      </c>
      <c r="E161" s="78">
        <v>1</v>
      </c>
      <c r="F161" s="78">
        <v>1</v>
      </c>
      <c r="G161" s="78">
        <v>1</v>
      </c>
    </row>
    <row r="162" spans="1:7" s="30" customFormat="1" ht="14.65" customHeight="1">
      <c r="A162" s="115"/>
      <c r="B162" s="116" t="s">
        <v>156</v>
      </c>
      <c r="C162" s="115" t="s">
        <v>144</v>
      </c>
      <c r="D162" s="51">
        <v>0</v>
      </c>
      <c r="E162" s="78">
        <v>1</v>
      </c>
      <c r="F162" s="78">
        <v>1</v>
      </c>
      <c r="G162" s="78">
        <v>1</v>
      </c>
    </row>
    <row r="163" spans="1:7" s="30" customFormat="1" ht="14.65" customHeight="1">
      <c r="A163" s="115"/>
      <c r="B163" s="116" t="s">
        <v>194</v>
      </c>
      <c r="C163" s="115" t="s">
        <v>176</v>
      </c>
      <c r="D163" s="51">
        <v>0</v>
      </c>
      <c r="E163" s="78">
        <v>1</v>
      </c>
      <c r="F163" s="78">
        <v>1</v>
      </c>
      <c r="G163" s="78">
        <v>1</v>
      </c>
    </row>
    <row r="164" spans="1:7" s="30" customFormat="1" ht="14.65" customHeight="1">
      <c r="A164" s="115"/>
      <c r="B164" s="116" t="s">
        <v>179</v>
      </c>
      <c r="C164" s="115" t="s">
        <v>153</v>
      </c>
      <c r="D164" s="51">
        <v>0</v>
      </c>
      <c r="E164" s="78">
        <v>1</v>
      </c>
      <c r="F164" s="78">
        <v>1</v>
      </c>
      <c r="G164" s="78">
        <v>1275</v>
      </c>
    </row>
    <row r="165" spans="1:7" ht="13.35" customHeight="1">
      <c r="A165" s="3"/>
      <c r="B165" s="4" t="s">
        <v>128</v>
      </c>
      <c r="C165" s="62" t="s">
        <v>43</v>
      </c>
      <c r="D165" s="78">
        <v>9551</v>
      </c>
      <c r="E165" s="51">
        <v>0</v>
      </c>
      <c r="F165" s="51">
        <v>0</v>
      </c>
      <c r="G165" s="51">
        <v>0</v>
      </c>
    </row>
    <row r="166" spans="1:7" ht="13.35" customHeight="1">
      <c r="A166" s="3" t="s">
        <v>9</v>
      </c>
      <c r="B166" s="4">
        <v>44</v>
      </c>
      <c r="C166" s="62" t="s">
        <v>30</v>
      </c>
      <c r="D166" s="45">
        <f t="shared" ref="D166:F166" si="21">SUM(D152:D165)</f>
        <v>78405</v>
      </c>
      <c r="E166" s="45">
        <f t="shared" si="21"/>
        <v>78129</v>
      </c>
      <c r="F166" s="45">
        <f t="shared" si="21"/>
        <v>78114</v>
      </c>
      <c r="G166" s="45">
        <v>89850</v>
      </c>
    </row>
    <row r="167" spans="1:7" ht="13.35" customHeight="1">
      <c r="A167" s="3"/>
      <c r="B167" s="4"/>
      <c r="C167" s="62"/>
      <c r="D167" s="78"/>
      <c r="E167" s="78"/>
      <c r="F167" s="78"/>
      <c r="G167" s="78"/>
    </row>
    <row r="168" spans="1:7" ht="15" customHeight="1">
      <c r="A168" s="3"/>
      <c r="B168" s="4">
        <v>60</v>
      </c>
      <c r="C168" s="62" t="s">
        <v>252</v>
      </c>
      <c r="D168" s="78"/>
      <c r="E168" s="78"/>
      <c r="F168" s="78"/>
      <c r="G168" s="78"/>
    </row>
    <row r="169" spans="1:7" ht="15" customHeight="1">
      <c r="A169" s="3"/>
      <c r="B169" s="4" t="s">
        <v>177</v>
      </c>
      <c r="C169" s="62" t="s">
        <v>153</v>
      </c>
      <c r="D169" s="51">
        <v>0</v>
      </c>
      <c r="E169" s="51">
        <v>0</v>
      </c>
      <c r="F169" s="51">
        <v>0</v>
      </c>
      <c r="G169" s="78">
        <v>50000</v>
      </c>
    </row>
    <row r="170" spans="1:7" ht="15" customHeight="1">
      <c r="A170" s="3" t="s">
        <v>9</v>
      </c>
      <c r="B170" s="4">
        <v>60</v>
      </c>
      <c r="C170" s="62" t="s">
        <v>252</v>
      </c>
      <c r="D170" s="161">
        <f>D169</f>
        <v>0</v>
      </c>
      <c r="E170" s="161">
        <f t="shared" ref="E170:F170" si="22">E169</f>
        <v>0</v>
      </c>
      <c r="F170" s="161">
        <f t="shared" si="22"/>
        <v>0</v>
      </c>
      <c r="G170" s="45">
        <v>50000</v>
      </c>
    </row>
    <row r="171" spans="1:7" ht="15" customHeight="1">
      <c r="A171" s="3" t="s">
        <v>9</v>
      </c>
      <c r="B171" s="61">
        <v>0.09</v>
      </c>
      <c r="C171" s="60" t="s">
        <v>58</v>
      </c>
      <c r="D171" s="50">
        <f>D166+D135+D149+D170</f>
        <v>310252</v>
      </c>
      <c r="E171" s="50">
        <f t="shared" ref="E171:F171" si="23">E166+E135+E149+E170</f>
        <v>350422</v>
      </c>
      <c r="F171" s="50">
        <f t="shared" si="23"/>
        <v>340819</v>
      </c>
      <c r="G171" s="50">
        <v>484460</v>
      </c>
    </row>
    <row r="172" spans="1:7" ht="15" customHeight="1">
      <c r="A172" s="3" t="s">
        <v>9</v>
      </c>
      <c r="B172" s="55">
        <v>2052</v>
      </c>
      <c r="C172" s="60" t="s">
        <v>3</v>
      </c>
      <c r="D172" s="45">
        <f t="shared" ref="D172:F172" si="24">D171</f>
        <v>310252</v>
      </c>
      <c r="E172" s="45">
        <f t="shared" si="24"/>
        <v>350422</v>
      </c>
      <c r="F172" s="45">
        <f t="shared" si="24"/>
        <v>340819</v>
      </c>
      <c r="G172" s="45">
        <v>484460</v>
      </c>
    </row>
    <row r="173" spans="1:7" ht="13.35" customHeight="1">
      <c r="A173" s="3"/>
      <c r="B173" s="55"/>
      <c r="C173" s="60"/>
      <c r="D173" s="78"/>
      <c r="E173" s="78"/>
      <c r="F173" s="78"/>
      <c r="G173" s="78"/>
    </row>
    <row r="174" spans="1:7" ht="13.35" customHeight="1">
      <c r="A174" s="143" t="s">
        <v>11</v>
      </c>
      <c r="B174" s="65">
        <v>2055</v>
      </c>
      <c r="C174" s="144" t="s">
        <v>236</v>
      </c>
      <c r="D174" s="78"/>
      <c r="E174" s="78"/>
      <c r="F174" s="78"/>
      <c r="G174" s="78"/>
    </row>
    <row r="175" spans="1:7" s="102" customFormat="1" ht="14.45" customHeight="1">
      <c r="A175" s="138"/>
      <c r="B175" s="67">
        <v>0.11600000000000001</v>
      </c>
      <c r="C175" s="66" t="s">
        <v>235</v>
      </c>
      <c r="D175" s="19"/>
      <c r="E175" s="19"/>
      <c r="F175" s="139"/>
      <c r="G175" s="139"/>
    </row>
    <row r="176" spans="1:7" s="102" customFormat="1" ht="14.45" customHeight="1">
      <c r="A176" s="138"/>
      <c r="B176" s="4">
        <v>15</v>
      </c>
      <c r="C176" s="62" t="s">
        <v>25</v>
      </c>
      <c r="D176" s="19"/>
      <c r="E176" s="19"/>
      <c r="F176" s="139"/>
      <c r="G176" s="139"/>
    </row>
    <row r="177" spans="1:8" s="102" customFormat="1" ht="14.45" customHeight="1">
      <c r="A177" s="138"/>
      <c r="B177" s="46" t="s">
        <v>26</v>
      </c>
      <c r="C177" s="69" t="s">
        <v>12</v>
      </c>
      <c r="D177" s="140">
        <v>0</v>
      </c>
      <c r="E177" s="140">
        <v>0</v>
      </c>
      <c r="F177" s="140">
        <v>0</v>
      </c>
      <c r="G177" s="9">
        <v>5460</v>
      </c>
    </row>
    <row r="178" spans="1:8" s="102" customFormat="1" ht="14.45" customHeight="1">
      <c r="A178" s="138"/>
      <c r="B178" s="46" t="s">
        <v>101</v>
      </c>
      <c r="C178" s="69" t="s">
        <v>102</v>
      </c>
      <c r="D178" s="140">
        <v>0</v>
      </c>
      <c r="E178" s="140">
        <v>0</v>
      </c>
      <c r="F178" s="140">
        <v>0</v>
      </c>
      <c r="G178" s="9">
        <v>1390</v>
      </c>
    </row>
    <row r="179" spans="1:8" s="129" customFormat="1" ht="14.45" customHeight="1">
      <c r="A179" s="115"/>
      <c r="B179" s="116" t="s">
        <v>157</v>
      </c>
      <c r="C179" s="115" t="s">
        <v>132</v>
      </c>
      <c r="D179" s="51">
        <v>0</v>
      </c>
      <c r="E179" s="51">
        <v>0</v>
      </c>
      <c r="F179" s="51">
        <v>0</v>
      </c>
      <c r="G179" s="78">
        <v>273</v>
      </c>
      <c r="H179" s="102"/>
    </row>
    <row r="180" spans="1:8" s="30" customFormat="1" ht="14.65" customHeight="1">
      <c r="A180" s="115"/>
      <c r="B180" s="116" t="s">
        <v>162</v>
      </c>
      <c r="C180" s="115" t="s">
        <v>133</v>
      </c>
      <c r="D180" s="51">
        <v>0</v>
      </c>
      <c r="E180" s="51">
        <v>0</v>
      </c>
      <c r="F180" s="51">
        <v>0</v>
      </c>
      <c r="G180" s="78">
        <v>4469</v>
      </c>
      <c r="H180" s="102"/>
    </row>
    <row r="181" spans="1:8" s="30" customFormat="1" ht="14.65" customHeight="1">
      <c r="A181" s="115"/>
      <c r="B181" s="116" t="s">
        <v>164</v>
      </c>
      <c r="C181" s="115" t="s">
        <v>139</v>
      </c>
      <c r="D181" s="51">
        <v>0</v>
      </c>
      <c r="E181" s="51">
        <v>0</v>
      </c>
      <c r="F181" s="51">
        <v>0</v>
      </c>
      <c r="G181" s="78">
        <v>1</v>
      </c>
      <c r="H181" s="102"/>
    </row>
    <row r="182" spans="1:8" s="102" customFormat="1" ht="14.45" customHeight="1">
      <c r="A182" s="138"/>
      <c r="B182" s="46" t="s">
        <v>27</v>
      </c>
      <c r="C182" s="69" t="s">
        <v>147</v>
      </c>
      <c r="D182" s="51">
        <v>0</v>
      </c>
      <c r="E182" s="51">
        <v>0</v>
      </c>
      <c r="F182" s="51">
        <v>0</v>
      </c>
      <c r="G182" s="9">
        <v>120</v>
      </c>
    </row>
    <row r="183" spans="1:8" s="102" customFormat="1" ht="14.45" customHeight="1">
      <c r="A183" s="138"/>
      <c r="B183" s="46" t="s">
        <v>28</v>
      </c>
      <c r="C183" s="69" t="s">
        <v>21</v>
      </c>
      <c r="D183" s="140">
        <v>0</v>
      </c>
      <c r="E183" s="140">
        <v>0</v>
      </c>
      <c r="F183" s="140">
        <v>0</v>
      </c>
      <c r="G183" s="9">
        <v>400</v>
      </c>
    </row>
    <row r="184" spans="1:8" s="102" customFormat="1" ht="14.45" customHeight="1">
      <c r="A184" s="138"/>
      <c r="B184" s="46" t="s">
        <v>191</v>
      </c>
      <c r="C184" s="69" t="s">
        <v>174</v>
      </c>
      <c r="D184" s="140">
        <v>0</v>
      </c>
      <c r="E184" s="140">
        <v>0</v>
      </c>
      <c r="F184" s="140">
        <v>0</v>
      </c>
      <c r="G184" s="9">
        <v>430</v>
      </c>
    </row>
    <row r="185" spans="1:8" s="30" customFormat="1" ht="14.65" customHeight="1">
      <c r="A185" s="115"/>
      <c r="B185" s="116" t="s">
        <v>151</v>
      </c>
      <c r="C185" s="115" t="s">
        <v>144</v>
      </c>
      <c r="D185" s="51">
        <v>0</v>
      </c>
      <c r="E185" s="51">
        <v>0</v>
      </c>
      <c r="F185" s="51">
        <v>0</v>
      </c>
      <c r="G185" s="78">
        <v>150</v>
      </c>
      <c r="H185" s="102"/>
    </row>
    <row r="186" spans="1:8" s="30" customFormat="1" ht="14.65" customHeight="1">
      <c r="A186" s="115"/>
      <c r="B186" s="116" t="s">
        <v>181</v>
      </c>
      <c r="C186" s="115" t="s">
        <v>176</v>
      </c>
      <c r="D186" s="51">
        <v>0</v>
      </c>
      <c r="E186" s="51">
        <v>0</v>
      </c>
      <c r="F186" s="51">
        <v>0</v>
      </c>
      <c r="G186" s="78">
        <v>400</v>
      </c>
      <c r="H186" s="102"/>
    </row>
    <row r="187" spans="1:8" s="30" customFormat="1" ht="14.65" customHeight="1">
      <c r="A187" s="115"/>
      <c r="B187" s="116" t="s">
        <v>152</v>
      </c>
      <c r="C187" s="115" t="s">
        <v>153</v>
      </c>
      <c r="D187" s="51">
        <v>0</v>
      </c>
      <c r="E187" s="51">
        <v>0</v>
      </c>
      <c r="F187" s="51">
        <v>0</v>
      </c>
      <c r="G187" s="78">
        <v>400</v>
      </c>
      <c r="H187" s="102"/>
    </row>
    <row r="188" spans="1:8" s="30" customFormat="1" ht="14.65" customHeight="1">
      <c r="A188" s="138" t="s">
        <v>9</v>
      </c>
      <c r="B188" s="4">
        <v>15</v>
      </c>
      <c r="C188" s="62" t="s">
        <v>25</v>
      </c>
      <c r="D188" s="142">
        <f>SUM(D177:D187)</f>
        <v>0</v>
      </c>
      <c r="E188" s="142">
        <f t="shared" ref="E188:F188" si="25">SUM(E177:E187)</f>
        <v>0</v>
      </c>
      <c r="F188" s="142">
        <f t="shared" si="25"/>
        <v>0</v>
      </c>
      <c r="G188" s="45">
        <v>13493</v>
      </c>
      <c r="H188" s="102"/>
    </row>
    <row r="189" spans="1:8" s="141" customFormat="1" ht="14.45" customHeight="1">
      <c r="A189" s="138" t="s">
        <v>9</v>
      </c>
      <c r="B189" s="67">
        <v>0.11600000000000001</v>
      </c>
      <c r="C189" s="66" t="s">
        <v>235</v>
      </c>
      <c r="D189" s="142">
        <f>D188</f>
        <v>0</v>
      </c>
      <c r="E189" s="142">
        <f t="shared" ref="E189:F189" si="26">E188</f>
        <v>0</v>
      </c>
      <c r="F189" s="142">
        <f t="shared" si="26"/>
        <v>0</v>
      </c>
      <c r="G189" s="45">
        <v>13493</v>
      </c>
    </row>
    <row r="190" spans="1:8" s="117" customFormat="1" ht="14.45" customHeight="1">
      <c r="A190" s="174" t="s">
        <v>9</v>
      </c>
      <c r="B190" s="175">
        <v>2055</v>
      </c>
      <c r="C190" s="176" t="s">
        <v>236</v>
      </c>
      <c r="D190" s="142">
        <f>D189</f>
        <v>0</v>
      </c>
      <c r="E190" s="142">
        <f t="shared" ref="E190:F190" si="27">E189</f>
        <v>0</v>
      </c>
      <c r="F190" s="142">
        <f t="shared" si="27"/>
        <v>0</v>
      </c>
      <c r="G190" s="45">
        <v>13493</v>
      </c>
    </row>
    <row r="191" spans="1:8" s="117" customFormat="1" ht="14.45" customHeight="1">
      <c r="A191" s="138"/>
      <c r="B191" s="67"/>
      <c r="C191" s="66"/>
      <c r="D191" s="78"/>
      <c r="E191" s="78"/>
      <c r="F191" s="78"/>
      <c r="G191" s="52"/>
    </row>
    <row r="192" spans="1:8" ht="15" customHeight="1">
      <c r="A192" s="64" t="s">
        <v>11</v>
      </c>
      <c r="B192" s="65">
        <v>2056</v>
      </c>
      <c r="C192" s="66" t="s">
        <v>4</v>
      </c>
      <c r="D192" s="114"/>
      <c r="E192" s="7"/>
      <c r="F192" s="7"/>
      <c r="G192" s="7"/>
    </row>
    <row r="193" spans="1:7" ht="15" customHeight="1">
      <c r="A193" s="64"/>
      <c r="B193" s="67">
        <v>1E-3</v>
      </c>
      <c r="C193" s="66" t="s">
        <v>33</v>
      </c>
      <c r="D193" s="114"/>
      <c r="E193" s="7"/>
      <c r="F193" s="7"/>
      <c r="G193" s="7"/>
    </row>
    <row r="194" spans="1:7" ht="15" customHeight="1">
      <c r="A194" s="64"/>
      <c r="B194" s="68">
        <v>61</v>
      </c>
      <c r="C194" s="69" t="s">
        <v>34</v>
      </c>
      <c r="D194" s="114"/>
      <c r="E194" s="7"/>
      <c r="F194" s="105"/>
      <c r="G194" s="7"/>
    </row>
    <row r="195" spans="1:7" s="5" customFormat="1" ht="15" customHeight="1">
      <c r="A195" s="64"/>
      <c r="B195" s="46" t="s">
        <v>35</v>
      </c>
      <c r="C195" s="69" t="s">
        <v>12</v>
      </c>
      <c r="D195" s="78">
        <v>54812</v>
      </c>
      <c r="E195" s="78">
        <v>66332</v>
      </c>
      <c r="F195" s="78">
        <f>66332-2500</f>
        <v>63832</v>
      </c>
      <c r="G195" s="52">
        <v>37901</v>
      </c>
    </row>
    <row r="196" spans="1:7" ht="15" customHeight="1">
      <c r="A196" s="64"/>
      <c r="B196" s="46" t="s">
        <v>104</v>
      </c>
      <c r="C196" s="69" t="s">
        <v>102</v>
      </c>
      <c r="D196" s="78">
        <v>2304</v>
      </c>
      <c r="E196" s="78">
        <v>2716</v>
      </c>
      <c r="F196" s="78">
        <v>2716</v>
      </c>
      <c r="G196" s="52">
        <v>2503</v>
      </c>
    </row>
    <row r="197" spans="1:7" s="30" customFormat="1" ht="15" customHeight="1">
      <c r="A197" s="115"/>
      <c r="B197" s="46" t="s">
        <v>136</v>
      </c>
      <c r="C197" s="115" t="s">
        <v>132</v>
      </c>
      <c r="D197" s="51">
        <v>0</v>
      </c>
      <c r="E197" s="78">
        <v>1</v>
      </c>
      <c r="F197" s="78">
        <v>1</v>
      </c>
      <c r="G197" s="78">
        <v>1895</v>
      </c>
    </row>
    <row r="198" spans="1:7" s="30" customFormat="1" ht="15" customHeight="1">
      <c r="A198" s="115"/>
      <c r="B198" s="46" t="s">
        <v>137</v>
      </c>
      <c r="C198" s="115" t="s">
        <v>133</v>
      </c>
      <c r="D198" s="51">
        <v>0</v>
      </c>
      <c r="E198" s="78">
        <v>1</v>
      </c>
      <c r="F198" s="78">
        <v>1</v>
      </c>
      <c r="G198" s="78">
        <v>32678</v>
      </c>
    </row>
    <row r="199" spans="1:7" ht="15" customHeight="1">
      <c r="A199" s="64"/>
      <c r="B199" s="46" t="s">
        <v>36</v>
      </c>
      <c r="C199" s="115" t="s">
        <v>147</v>
      </c>
      <c r="D199" s="78">
        <v>200</v>
      </c>
      <c r="E199" s="78">
        <v>200</v>
      </c>
      <c r="F199" s="78">
        <v>200</v>
      </c>
      <c r="G199" s="52">
        <v>200</v>
      </c>
    </row>
    <row r="200" spans="1:7" ht="15" customHeight="1">
      <c r="A200" s="64"/>
      <c r="B200" s="46" t="s">
        <v>37</v>
      </c>
      <c r="C200" s="69" t="s">
        <v>21</v>
      </c>
      <c r="D200" s="78">
        <v>11600</v>
      </c>
      <c r="E200" s="78">
        <v>6698</v>
      </c>
      <c r="F200" s="78">
        <v>6698</v>
      </c>
      <c r="G200" s="52">
        <v>6698</v>
      </c>
    </row>
    <row r="201" spans="1:7" ht="15" customHeight="1">
      <c r="A201" s="64"/>
      <c r="B201" s="46" t="s">
        <v>55</v>
      </c>
      <c r="C201" s="69" t="s">
        <v>174</v>
      </c>
      <c r="D201" s="51">
        <v>0</v>
      </c>
      <c r="E201" s="78">
        <v>1</v>
      </c>
      <c r="F201" s="78">
        <v>1</v>
      </c>
      <c r="G201" s="52">
        <v>3001</v>
      </c>
    </row>
    <row r="202" spans="1:7" s="30" customFormat="1" ht="15" customHeight="1">
      <c r="A202" s="115"/>
      <c r="B202" s="116" t="s">
        <v>160</v>
      </c>
      <c r="C202" s="115" t="s">
        <v>144</v>
      </c>
      <c r="D202" s="51">
        <v>0</v>
      </c>
      <c r="E202" s="78">
        <v>1</v>
      </c>
      <c r="F202" s="78">
        <v>1</v>
      </c>
      <c r="G202" s="78">
        <v>1</v>
      </c>
    </row>
    <row r="203" spans="1:7" s="30" customFormat="1" ht="15" customHeight="1">
      <c r="A203" s="115"/>
      <c r="B203" s="116" t="s">
        <v>199</v>
      </c>
      <c r="C203" s="115" t="s">
        <v>176</v>
      </c>
      <c r="D203" s="51">
        <v>0</v>
      </c>
      <c r="E203" s="78">
        <v>300</v>
      </c>
      <c r="F203" s="78">
        <v>300</v>
      </c>
      <c r="G203" s="78">
        <v>3300</v>
      </c>
    </row>
    <row r="204" spans="1:7" s="30" customFormat="1" ht="15" customHeight="1">
      <c r="A204" s="115"/>
      <c r="B204" s="116" t="s">
        <v>172</v>
      </c>
      <c r="C204" s="115" t="s">
        <v>153</v>
      </c>
      <c r="D204" s="51">
        <v>0</v>
      </c>
      <c r="E204" s="78">
        <v>17945</v>
      </c>
      <c r="F204" s="78">
        <v>17945</v>
      </c>
      <c r="G204" s="78">
        <v>22920</v>
      </c>
    </row>
    <row r="205" spans="1:7" ht="15" customHeight="1">
      <c r="A205" s="64"/>
      <c r="B205" s="46" t="s">
        <v>38</v>
      </c>
      <c r="C205" s="69" t="s">
        <v>15</v>
      </c>
      <c r="D205" s="123">
        <v>19750</v>
      </c>
      <c r="E205" s="140">
        <v>0</v>
      </c>
      <c r="F205" s="140">
        <v>0</v>
      </c>
      <c r="G205" s="140">
        <v>0</v>
      </c>
    </row>
    <row r="206" spans="1:7" ht="15" customHeight="1">
      <c r="A206" s="64" t="s">
        <v>9</v>
      </c>
      <c r="B206" s="68">
        <v>61</v>
      </c>
      <c r="C206" s="69" t="s">
        <v>34</v>
      </c>
      <c r="D206" s="45">
        <f t="shared" ref="D206:F206" si="28">SUM(D195:D205)</f>
        <v>88666</v>
      </c>
      <c r="E206" s="45">
        <f t="shared" si="28"/>
        <v>94195</v>
      </c>
      <c r="F206" s="45">
        <f t="shared" si="28"/>
        <v>91695</v>
      </c>
      <c r="G206" s="45">
        <v>111097</v>
      </c>
    </row>
    <row r="207" spans="1:7" ht="15" customHeight="1">
      <c r="A207" s="64"/>
      <c r="B207" s="68"/>
      <c r="C207" s="69"/>
      <c r="D207" s="132"/>
      <c r="E207" s="52"/>
      <c r="F207" s="38"/>
      <c r="G207" s="52"/>
    </row>
    <row r="208" spans="1:7" ht="15" customHeight="1">
      <c r="A208" s="64"/>
      <c r="B208" s="68">
        <v>63</v>
      </c>
      <c r="C208" s="69" t="s">
        <v>48</v>
      </c>
      <c r="D208" s="132"/>
      <c r="E208" s="52"/>
      <c r="F208" s="38"/>
      <c r="G208" s="52"/>
    </row>
    <row r="209" spans="1:7" ht="15" customHeight="1">
      <c r="A209" s="64"/>
      <c r="B209" s="46" t="s">
        <v>49</v>
      </c>
      <c r="C209" s="69" t="s">
        <v>12</v>
      </c>
      <c r="D209" s="78">
        <v>20539</v>
      </c>
      <c r="E209" s="78">
        <v>23129</v>
      </c>
      <c r="F209" s="78">
        <v>23129</v>
      </c>
      <c r="G209" s="52">
        <v>13020</v>
      </c>
    </row>
    <row r="210" spans="1:7" ht="15" customHeight="1">
      <c r="A210" s="64"/>
      <c r="B210" s="46" t="s">
        <v>112</v>
      </c>
      <c r="C210" s="69" t="s">
        <v>102</v>
      </c>
      <c r="D210" s="78">
        <v>1278</v>
      </c>
      <c r="E210" s="78">
        <v>2583</v>
      </c>
      <c r="F210" s="78">
        <v>2583</v>
      </c>
      <c r="G210" s="52">
        <v>2583</v>
      </c>
    </row>
    <row r="211" spans="1:7" s="30" customFormat="1" ht="15" customHeight="1">
      <c r="A211" s="115"/>
      <c r="B211" s="46" t="s">
        <v>169</v>
      </c>
      <c r="C211" s="115" t="s">
        <v>132</v>
      </c>
      <c r="D211" s="51">
        <v>0</v>
      </c>
      <c r="E211" s="78">
        <v>1</v>
      </c>
      <c r="F211" s="78">
        <v>1</v>
      </c>
      <c r="G211" s="78">
        <v>651</v>
      </c>
    </row>
    <row r="212" spans="1:7" s="30" customFormat="1" ht="15" customHeight="1">
      <c r="A212" s="115"/>
      <c r="B212" s="46" t="s">
        <v>170</v>
      </c>
      <c r="C212" s="115" t="s">
        <v>133</v>
      </c>
      <c r="D212" s="51">
        <v>0</v>
      </c>
      <c r="E212" s="78">
        <v>1</v>
      </c>
      <c r="F212" s="78">
        <v>1</v>
      </c>
      <c r="G212" s="78">
        <v>10910</v>
      </c>
    </row>
    <row r="213" spans="1:7" ht="15" customHeight="1">
      <c r="A213" s="64"/>
      <c r="B213" s="46" t="s">
        <v>50</v>
      </c>
      <c r="C213" s="115" t="s">
        <v>147</v>
      </c>
      <c r="D213" s="78">
        <v>200</v>
      </c>
      <c r="E213" s="78">
        <v>200</v>
      </c>
      <c r="F213" s="78">
        <v>200</v>
      </c>
      <c r="G213" s="52">
        <v>200</v>
      </c>
    </row>
    <row r="214" spans="1:7" ht="15" customHeight="1">
      <c r="A214" s="64"/>
      <c r="B214" s="46" t="s">
        <v>51</v>
      </c>
      <c r="C214" s="69" t="s">
        <v>21</v>
      </c>
      <c r="D214" s="78">
        <v>1200</v>
      </c>
      <c r="E214" s="78">
        <v>1199</v>
      </c>
      <c r="F214" s="78">
        <v>1199</v>
      </c>
      <c r="G214" s="52">
        <v>1199</v>
      </c>
    </row>
    <row r="215" spans="1:7" ht="15" customHeight="1">
      <c r="A215" s="64"/>
      <c r="B215" s="46" t="s">
        <v>243</v>
      </c>
      <c r="C215" s="69" t="s">
        <v>186</v>
      </c>
      <c r="D215" s="51">
        <v>0</v>
      </c>
      <c r="E215" s="51">
        <v>0</v>
      </c>
      <c r="F215" s="51">
        <v>0</v>
      </c>
      <c r="G215" s="52">
        <v>100</v>
      </c>
    </row>
    <row r="216" spans="1:7" ht="15" customHeight="1">
      <c r="A216" s="64"/>
      <c r="B216" s="46" t="s">
        <v>180</v>
      </c>
      <c r="C216" s="69" t="s">
        <v>174</v>
      </c>
      <c r="D216" s="51">
        <v>0</v>
      </c>
      <c r="E216" s="78">
        <v>1</v>
      </c>
      <c r="F216" s="78">
        <v>1</v>
      </c>
      <c r="G216" s="52">
        <v>1</v>
      </c>
    </row>
    <row r="217" spans="1:7" s="30" customFormat="1" ht="15" customHeight="1">
      <c r="A217" s="115"/>
      <c r="B217" s="116" t="s">
        <v>171</v>
      </c>
      <c r="C217" s="115" t="s">
        <v>144</v>
      </c>
      <c r="D217" s="51">
        <v>0</v>
      </c>
      <c r="E217" s="78">
        <v>1195</v>
      </c>
      <c r="F217" s="78">
        <v>1195</v>
      </c>
      <c r="G217" s="78">
        <v>1194</v>
      </c>
    </row>
    <row r="218" spans="1:7" s="129" customFormat="1" ht="15" customHeight="1">
      <c r="A218" s="115"/>
      <c r="B218" s="116" t="s">
        <v>198</v>
      </c>
      <c r="C218" s="115" t="s">
        <v>176</v>
      </c>
      <c r="D218" s="51">
        <v>0</v>
      </c>
      <c r="E218" s="78">
        <v>458</v>
      </c>
      <c r="F218" s="78">
        <v>458</v>
      </c>
      <c r="G218" s="78">
        <v>150</v>
      </c>
    </row>
    <row r="219" spans="1:7" s="30" customFormat="1" ht="15" customHeight="1">
      <c r="A219" s="115"/>
      <c r="B219" s="116" t="s">
        <v>215</v>
      </c>
      <c r="C219" s="115" t="s">
        <v>153</v>
      </c>
      <c r="D219" s="51">
        <v>0</v>
      </c>
      <c r="E219" s="78">
        <v>7508</v>
      </c>
      <c r="F219" s="78">
        <v>7508</v>
      </c>
      <c r="G219" s="78">
        <v>7340</v>
      </c>
    </row>
    <row r="220" spans="1:7" ht="15" customHeight="1">
      <c r="A220" s="64"/>
      <c r="B220" s="46" t="s">
        <v>52</v>
      </c>
      <c r="C220" s="69" t="s">
        <v>15</v>
      </c>
      <c r="D220" s="78">
        <v>8875</v>
      </c>
      <c r="E220" s="51">
        <v>0</v>
      </c>
      <c r="F220" s="51">
        <v>0</v>
      </c>
      <c r="G220" s="51">
        <v>0</v>
      </c>
    </row>
    <row r="221" spans="1:7" ht="15" customHeight="1">
      <c r="A221" s="64" t="s">
        <v>9</v>
      </c>
      <c r="B221" s="68">
        <v>63</v>
      </c>
      <c r="C221" s="69" t="s">
        <v>48</v>
      </c>
      <c r="D221" s="45">
        <f t="shared" ref="D221:F221" si="29">SUM(D209:D220)</f>
        <v>32092</v>
      </c>
      <c r="E221" s="45">
        <f t="shared" si="29"/>
        <v>36275</v>
      </c>
      <c r="F221" s="45">
        <f t="shared" si="29"/>
        <v>36275</v>
      </c>
      <c r="G221" s="45">
        <v>37348</v>
      </c>
    </row>
    <row r="222" spans="1:7" s="128" customFormat="1" ht="15" customHeight="1">
      <c r="A222" s="64" t="s">
        <v>9</v>
      </c>
      <c r="B222" s="67">
        <v>1E-3</v>
      </c>
      <c r="C222" s="66" t="s">
        <v>33</v>
      </c>
      <c r="D222" s="45">
        <f t="shared" ref="D222:F222" si="30">D206+D221</f>
        <v>120758</v>
      </c>
      <c r="E222" s="45">
        <f t="shared" si="30"/>
        <v>130470</v>
      </c>
      <c r="F222" s="45">
        <f t="shared" si="30"/>
        <v>127970</v>
      </c>
      <c r="G222" s="45">
        <v>148445</v>
      </c>
    </row>
    <row r="223" spans="1:7" ht="15" customHeight="1">
      <c r="A223" s="74"/>
      <c r="B223" s="72"/>
      <c r="C223" s="73"/>
      <c r="D223" s="78"/>
      <c r="E223" s="78"/>
      <c r="F223" s="78"/>
      <c r="G223" s="78"/>
    </row>
    <row r="224" spans="1:7" ht="15" customHeight="1">
      <c r="A224" s="71"/>
      <c r="B224" s="72">
        <v>0.10100000000000001</v>
      </c>
      <c r="C224" s="73" t="s">
        <v>4</v>
      </c>
      <c r="D224" s="132"/>
      <c r="E224" s="52"/>
      <c r="F224" s="38"/>
      <c r="G224" s="52"/>
    </row>
    <row r="225" spans="1:7" ht="15" customHeight="1">
      <c r="A225" s="74"/>
      <c r="B225" s="71">
        <v>63</v>
      </c>
      <c r="C225" s="75" t="s">
        <v>210</v>
      </c>
      <c r="D225" s="132"/>
      <c r="E225" s="52"/>
      <c r="F225" s="38"/>
      <c r="G225" s="52"/>
    </row>
    <row r="226" spans="1:7" ht="15" customHeight="1">
      <c r="A226" s="74"/>
      <c r="B226" s="110" t="s">
        <v>211</v>
      </c>
      <c r="C226" s="75" t="s">
        <v>212</v>
      </c>
      <c r="D226" s="50">
        <v>3000</v>
      </c>
      <c r="E226" s="145">
        <v>0</v>
      </c>
      <c r="F226" s="145">
        <v>0</v>
      </c>
      <c r="G226" s="145">
        <v>0</v>
      </c>
    </row>
    <row r="227" spans="1:7" ht="15" customHeight="1">
      <c r="A227" s="74" t="s">
        <v>9</v>
      </c>
      <c r="B227" s="71">
        <v>63</v>
      </c>
      <c r="C227" s="75" t="s">
        <v>210</v>
      </c>
      <c r="D227" s="78">
        <f t="shared" ref="D227:F228" si="31">D226</f>
        <v>3000</v>
      </c>
      <c r="E227" s="51">
        <f t="shared" si="31"/>
        <v>0</v>
      </c>
      <c r="F227" s="51">
        <f t="shared" si="31"/>
        <v>0</v>
      </c>
      <c r="G227" s="51">
        <v>0</v>
      </c>
    </row>
    <row r="228" spans="1:7" s="5" customFormat="1" ht="15" customHeight="1">
      <c r="A228" s="74" t="s">
        <v>9</v>
      </c>
      <c r="B228" s="72">
        <v>0.10100000000000001</v>
      </c>
      <c r="C228" s="73" t="s">
        <v>4</v>
      </c>
      <c r="D228" s="45">
        <f t="shared" si="31"/>
        <v>3000</v>
      </c>
      <c r="E228" s="142">
        <f t="shared" si="31"/>
        <v>0</v>
      </c>
      <c r="F228" s="142">
        <f t="shared" si="31"/>
        <v>0</v>
      </c>
      <c r="G228" s="142">
        <v>0</v>
      </c>
    </row>
    <row r="229" spans="1:7" s="5" customFormat="1" ht="15" customHeight="1">
      <c r="A229" s="74"/>
      <c r="B229" s="72"/>
      <c r="C229" s="73"/>
      <c r="D229" s="136"/>
      <c r="E229" s="38"/>
      <c r="F229" s="137"/>
      <c r="G229" s="38"/>
    </row>
    <row r="230" spans="1:7" ht="15" customHeight="1">
      <c r="A230" s="64"/>
      <c r="B230" s="67">
        <v>0.10199999999999999</v>
      </c>
      <c r="C230" s="66" t="s">
        <v>65</v>
      </c>
      <c r="D230" s="132"/>
      <c r="E230" s="52"/>
      <c r="F230" s="38"/>
      <c r="G230" s="52"/>
    </row>
    <row r="231" spans="1:7" ht="15" customHeight="1">
      <c r="A231" s="64"/>
      <c r="B231" s="68">
        <v>61</v>
      </c>
      <c r="C231" s="69" t="s">
        <v>34</v>
      </c>
      <c r="D231" s="132"/>
      <c r="E231" s="52"/>
      <c r="F231" s="38"/>
      <c r="G231" s="52"/>
    </row>
    <row r="232" spans="1:7" ht="15" customHeight="1">
      <c r="A232" s="64"/>
      <c r="B232" s="46" t="s">
        <v>55</v>
      </c>
      <c r="C232" s="69" t="s">
        <v>174</v>
      </c>
      <c r="D232" s="50">
        <v>244</v>
      </c>
      <c r="E232" s="50">
        <v>500</v>
      </c>
      <c r="F232" s="50">
        <v>500</v>
      </c>
      <c r="G232" s="121">
        <v>500</v>
      </c>
    </row>
    <row r="233" spans="1:7" ht="15" customHeight="1">
      <c r="A233" s="64" t="s">
        <v>9</v>
      </c>
      <c r="B233" s="68">
        <v>61</v>
      </c>
      <c r="C233" s="69" t="s">
        <v>34</v>
      </c>
      <c r="D233" s="50">
        <f t="shared" ref="D233:F233" si="32">D232</f>
        <v>244</v>
      </c>
      <c r="E233" s="50">
        <f t="shared" si="32"/>
        <v>500</v>
      </c>
      <c r="F233" s="50">
        <f t="shared" si="32"/>
        <v>500</v>
      </c>
      <c r="G233" s="50">
        <v>500</v>
      </c>
    </row>
    <row r="234" spans="1:7" ht="15" customHeight="1">
      <c r="A234" s="64" t="s">
        <v>9</v>
      </c>
      <c r="B234" s="67">
        <v>0.10199999999999999</v>
      </c>
      <c r="C234" s="66" t="s">
        <v>65</v>
      </c>
      <c r="D234" s="45">
        <f t="shared" ref="D234:F234" si="33">D232</f>
        <v>244</v>
      </c>
      <c r="E234" s="45">
        <f t="shared" si="33"/>
        <v>500</v>
      </c>
      <c r="F234" s="45">
        <f t="shared" si="33"/>
        <v>500</v>
      </c>
      <c r="G234" s="53">
        <v>500</v>
      </c>
    </row>
    <row r="235" spans="1:7" ht="15" customHeight="1">
      <c r="A235" s="166" t="s">
        <v>9</v>
      </c>
      <c r="B235" s="175">
        <v>2056</v>
      </c>
      <c r="C235" s="177" t="s">
        <v>4</v>
      </c>
      <c r="D235" s="45">
        <f t="shared" ref="D235:F235" si="34">D222+D234+D228</f>
        <v>124002</v>
      </c>
      <c r="E235" s="45">
        <f t="shared" si="34"/>
        <v>130970</v>
      </c>
      <c r="F235" s="45">
        <f t="shared" si="34"/>
        <v>128470</v>
      </c>
      <c r="G235" s="45">
        <v>148945</v>
      </c>
    </row>
    <row r="236" spans="1:7" ht="15" customHeight="1">
      <c r="A236" s="64"/>
      <c r="B236" s="65"/>
      <c r="C236" s="66"/>
      <c r="D236" s="133"/>
      <c r="E236" s="78"/>
      <c r="F236" s="78"/>
      <c r="G236" s="134"/>
    </row>
    <row r="237" spans="1:7" ht="15" customHeight="1">
      <c r="A237" s="64"/>
      <c r="B237" s="65">
        <v>2059</v>
      </c>
      <c r="C237" s="66" t="s">
        <v>90</v>
      </c>
      <c r="D237" s="133"/>
      <c r="E237" s="78"/>
      <c r="F237" s="78"/>
      <c r="G237" s="134"/>
    </row>
    <row r="238" spans="1:7" ht="15" customHeight="1">
      <c r="A238" s="64"/>
      <c r="B238" s="76">
        <v>1</v>
      </c>
      <c r="C238" s="69" t="s">
        <v>87</v>
      </c>
      <c r="D238" s="133"/>
      <c r="E238" s="78"/>
      <c r="F238" s="78"/>
      <c r="G238" s="134"/>
    </row>
    <row r="239" spans="1:7" ht="15" customHeight="1">
      <c r="A239" s="64"/>
      <c r="B239" s="67">
        <v>1.0529999999999999</v>
      </c>
      <c r="C239" s="66" t="s">
        <v>91</v>
      </c>
      <c r="D239" s="133"/>
      <c r="E239" s="78"/>
      <c r="F239" s="78"/>
      <c r="G239" s="134"/>
    </row>
    <row r="240" spans="1:7" ht="15" customHeight="1">
      <c r="A240" s="64"/>
      <c r="B240" s="80" t="s">
        <v>93</v>
      </c>
      <c r="C240" s="69" t="s">
        <v>94</v>
      </c>
      <c r="D240" s="78">
        <v>3419</v>
      </c>
      <c r="E240" s="51">
        <v>0</v>
      </c>
      <c r="F240" s="51">
        <v>0</v>
      </c>
      <c r="G240" s="51">
        <v>0</v>
      </c>
    </row>
    <row r="241" spans="1:7">
      <c r="A241" s="64"/>
      <c r="B241" s="80"/>
      <c r="C241" s="77"/>
      <c r="D241" s="78"/>
      <c r="E241" s="78"/>
      <c r="F241" s="78"/>
      <c r="G241" s="78"/>
    </row>
    <row r="242" spans="1:7">
      <c r="A242" s="64"/>
      <c r="B242" s="80">
        <v>59</v>
      </c>
      <c r="C242" s="77" t="s">
        <v>25</v>
      </c>
      <c r="D242" s="78"/>
      <c r="E242" s="78"/>
      <c r="F242" s="78"/>
      <c r="G242" s="78"/>
    </row>
    <row r="243" spans="1:7">
      <c r="A243" s="64"/>
      <c r="B243" s="80" t="s">
        <v>231</v>
      </c>
      <c r="C243" s="77" t="s">
        <v>176</v>
      </c>
      <c r="D243" s="145">
        <v>0</v>
      </c>
      <c r="E243" s="50">
        <v>23500</v>
      </c>
      <c r="F243" s="50">
        <v>23500</v>
      </c>
      <c r="G243" s="50">
        <v>4300</v>
      </c>
    </row>
    <row r="244" spans="1:7">
      <c r="A244" s="64" t="s">
        <v>9</v>
      </c>
      <c r="B244" s="80">
        <v>59</v>
      </c>
      <c r="C244" s="77" t="s">
        <v>25</v>
      </c>
      <c r="D244" s="145">
        <f t="shared" ref="D244:F244" si="35">D243</f>
        <v>0</v>
      </c>
      <c r="E244" s="50">
        <f t="shared" si="35"/>
        <v>23500</v>
      </c>
      <c r="F244" s="50">
        <f t="shared" si="35"/>
        <v>23500</v>
      </c>
      <c r="G244" s="50">
        <v>4300</v>
      </c>
    </row>
    <row r="245" spans="1:7">
      <c r="A245" s="64"/>
      <c r="B245" s="80"/>
      <c r="C245" s="77"/>
      <c r="D245" s="78"/>
      <c r="E245" s="78"/>
      <c r="F245" s="78"/>
      <c r="G245" s="78"/>
    </row>
    <row r="246" spans="1:7">
      <c r="A246" s="64"/>
      <c r="B246" s="80">
        <v>61</v>
      </c>
      <c r="C246" s="77" t="s">
        <v>218</v>
      </c>
      <c r="D246" s="78"/>
      <c r="E246" s="78"/>
      <c r="F246" s="78"/>
      <c r="G246" s="78"/>
    </row>
    <row r="247" spans="1:7">
      <c r="A247" s="64"/>
      <c r="B247" s="80" t="s">
        <v>199</v>
      </c>
      <c r="C247" s="77" t="s">
        <v>176</v>
      </c>
      <c r="D247" s="51">
        <v>0</v>
      </c>
      <c r="E247" s="78">
        <v>2500</v>
      </c>
      <c r="F247" s="78">
        <v>2500</v>
      </c>
      <c r="G247" s="51">
        <v>0</v>
      </c>
    </row>
    <row r="248" spans="1:7">
      <c r="A248" s="64" t="s">
        <v>9</v>
      </c>
      <c r="B248" s="80">
        <v>61</v>
      </c>
      <c r="C248" s="77" t="s">
        <v>218</v>
      </c>
      <c r="D248" s="142">
        <f t="shared" ref="D248:F248" si="36">D247</f>
        <v>0</v>
      </c>
      <c r="E248" s="45">
        <f t="shared" si="36"/>
        <v>2500</v>
      </c>
      <c r="F248" s="45">
        <f t="shared" si="36"/>
        <v>2500</v>
      </c>
      <c r="G248" s="142">
        <v>0</v>
      </c>
    </row>
    <row r="249" spans="1:7" ht="13.9" customHeight="1">
      <c r="A249" s="64" t="s">
        <v>9</v>
      </c>
      <c r="B249" s="67">
        <v>1.0529999999999999</v>
      </c>
      <c r="C249" s="66" t="s">
        <v>91</v>
      </c>
      <c r="D249" s="50">
        <f t="shared" ref="D249:F249" si="37">SUM(D240:D240)+D244+D248</f>
        <v>3419</v>
      </c>
      <c r="E249" s="50">
        <f t="shared" si="37"/>
        <v>26000</v>
      </c>
      <c r="F249" s="50">
        <f t="shared" si="37"/>
        <v>26000</v>
      </c>
      <c r="G249" s="50">
        <v>4300</v>
      </c>
    </row>
    <row r="250" spans="1:7" ht="13.9" customHeight="1">
      <c r="A250" s="64" t="s">
        <v>9</v>
      </c>
      <c r="B250" s="76">
        <v>1</v>
      </c>
      <c r="C250" s="69" t="s">
        <v>87</v>
      </c>
      <c r="D250" s="78">
        <f t="shared" ref="D250:F251" si="38">D249</f>
        <v>3419</v>
      </c>
      <c r="E250" s="78">
        <f t="shared" si="38"/>
        <v>26000</v>
      </c>
      <c r="F250" s="78">
        <f t="shared" si="38"/>
        <v>26000</v>
      </c>
      <c r="G250" s="78">
        <v>4300</v>
      </c>
    </row>
    <row r="251" spans="1:7" ht="13.9" customHeight="1">
      <c r="A251" s="64" t="s">
        <v>9</v>
      </c>
      <c r="B251" s="65">
        <v>2059</v>
      </c>
      <c r="C251" s="66" t="s">
        <v>90</v>
      </c>
      <c r="D251" s="45">
        <f t="shared" si="38"/>
        <v>3419</v>
      </c>
      <c r="E251" s="45">
        <f t="shared" si="38"/>
        <v>26000</v>
      </c>
      <c r="F251" s="45">
        <f t="shared" si="38"/>
        <v>26000</v>
      </c>
      <c r="G251" s="45">
        <v>4300</v>
      </c>
    </row>
    <row r="252" spans="1:7">
      <c r="A252" s="64"/>
      <c r="B252" s="65"/>
      <c r="C252" s="66"/>
      <c r="D252" s="135"/>
      <c r="E252" s="9"/>
      <c r="F252" s="9"/>
      <c r="G252" s="9"/>
    </row>
    <row r="253" spans="1:7" ht="14.45" customHeight="1">
      <c r="A253" s="3" t="s">
        <v>11</v>
      </c>
      <c r="B253" s="55">
        <v>2070</v>
      </c>
      <c r="C253" s="60" t="s">
        <v>5</v>
      </c>
      <c r="D253" s="132"/>
      <c r="E253" s="52"/>
      <c r="F253" s="52"/>
      <c r="G253" s="52"/>
    </row>
    <row r="254" spans="1:7" ht="14.45" customHeight="1">
      <c r="A254" s="3"/>
      <c r="B254" s="67">
        <v>0.115</v>
      </c>
      <c r="C254" s="60" t="s">
        <v>77</v>
      </c>
      <c r="D254" s="114"/>
      <c r="E254" s="7"/>
      <c r="F254" s="7"/>
      <c r="G254" s="7"/>
    </row>
    <row r="255" spans="1:7" ht="14.45" customHeight="1">
      <c r="A255" s="3"/>
      <c r="B255" s="4">
        <v>60</v>
      </c>
      <c r="C255" s="62" t="s">
        <v>39</v>
      </c>
      <c r="D255" s="114"/>
      <c r="E255" s="7"/>
      <c r="F255" s="7"/>
      <c r="G255" s="7"/>
    </row>
    <row r="256" spans="1:7" ht="14.45" customHeight="1">
      <c r="A256" s="3"/>
      <c r="B256" s="4" t="s">
        <v>18</v>
      </c>
      <c r="C256" s="62" t="s">
        <v>12</v>
      </c>
      <c r="D256" s="78">
        <v>35033</v>
      </c>
      <c r="E256" s="78">
        <v>33437</v>
      </c>
      <c r="F256" s="78">
        <v>33437</v>
      </c>
      <c r="G256" s="52">
        <v>21111</v>
      </c>
    </row>
    <row r="257" spans="1:7" ht="14.45" customHeight="1">
      <c r="A257" s="3"/>
      <c r="B257" s="4" t="s">
        <v>105</v>
      </c>
      <c r="C257" s="62" t="s">
        <v>102</v>
      </c>
      <c r="D257" s="78">
        <v>69992</v>
      </c>
      <c r="E257" s="78">
        <v>57262</v>
      </c>
      <c r="F257" s="78">
        <v>57262</v>
      </c>
      <c r="G257" s="52">
        <v>58847</v>
      </c>
    </row>
    <row r="258" spans="1:7" s="30" customFormat="1" ht="14.65" customHeight="1">
      <c r="A258" s="115"/>
      <c r="B258" s="46" t="s">
        <v>134</v>
      </c>
      <c r="C258" s="115" t="s">
        <v>132</v>
      </c>
      <c r="D258" s="51">
        <v>0</v>
      </c>
      <c r="E258" s="78">
        <v>1</v>
      </c>
      <c r="F258" s="78">
        <v>1</v>
      </c>
      <c r="G258" s="78">
        <v>1056</v>
      </c>
    </row>
    <row r="259" spans="1:7" s="30" customFormat="1" ht="14.65" customHeight="1">
      <c r="A259" s="115"/>
      <c r="B259" s="46" t="s">
        <v>135</v>
      </c>
      <c r="C259" s="115" t="s">
        <v>133</v>
      </c>
      <c r="D259" s="51">
        <v>0</v>
      </c>
      <c r="E259" s="78">
        <v>1</v>
      </c>
      <c r="F259" s="78">
        <v>1</v>
      </c>
      <c r="G259" s="78">
        <v>17662</v>
      </c>
    </row>
    <row r="260" spans="1:7" s="30" customFormat="1" ht="14.65" customHeight="1">
      <c r="A260" s="115"/>
      <c r="B260" s="46" t="s">
        <v>161</v>
      </c>
      <c r="C260" s="115" t="s">
        <v>138</v>
      </c>
      <c r="D260" s="51">
        <v>0</v>
      </c>
      <c r="E260" s="78">
        <v>1</v>
      </c>
      <c r="F260" s="78">
        <v>1</v>
      </c>
      <c r="G260" s="78">
        <v>1</v>
      </c>
    </row>
    <row r="261" spans="1:7" ht="14.45" customHeight="1">
      <c r="A261" s="3"/>
      <c r="B261" s="4" t="s">
        <v>19</v>
      </c>
      <c r="C261" s="115" t="s">
        <v>147</v>
      </c>
      <c r="D261" s="78">
        <v>1500</v>
      </c>
      <c r="E261" s="78">
        <v>1500</v>
      </c>
      <c r="F261" s="78">
        <v>1500</v>
      </c>
      <c r="G261" s="52">
        <v>1500</v>
      </c>
    </row>
    <row r="262" spans="1:7" ht="14.45" customHeight="1">
      <c r="A262" s="3"/>
      <c r="B262" s="4" t="s">
        <v>20</v>
      </c>
      <c r="C262" s="62" t="s">
        <v>21</v>
      </c>
      <c r="D262" s="78">
        <v>13000</v>
      </c>
      <c r="E262" s="78">
        <v>13000</v>
      </c>
      <c r="F262" s="78">
        <v>13000</v>
      </c>
      <c r="G262" s="52">
        <v>13000</v>
      </c>
    </row>
    <row r="263" spans="1:7" s="30" customFormat="1" ht="14.65" customHeight="1">
      <c r="A263" s="115"/>
      <c r="B263" s="116" t="s">
        <v>146</v>
      </c>
      <c r="C263" s="115" t="s">
        <v>144</v>
      </c>
      <c r="D263" s="51">
        <v>0</v>
      </c>
      <c r="E263" s="78">
        <v>7699</v>
      </c>
      <c r="F263" s="78">
        <v>7699</v>
      </c>
      <c r="G263" s="78">
        <v>7699</v>
      </c>
    </row>
    <row r="264" spans="1:7" ht="14.45" customHeight="1">
      <c r="A264" s="3"/>
      <c r="B264" s="111" t="s">
        <v>76</v>
      </c>
      <c r="C264" s="79" t="s">
        <v>75</v>
      </c>
      <c r="D264" s="78">
        <v>700</v>
      </c>
      <c r="E264" s="78">
        <v>700</v>
      </c>
      <c r="F264" s="78">
        <v>700</v>
      </c>
      <c r="G264" s="52">
        <v>700</v>
      </c>
    </row>
    <row r="265" spans="1:7" ht="14.45" customHeight="1">
      <c r="A265" s="3"/>
      <c r="B265" s="4" t="s">
        <v>40</v>
      </c>
      <c r="C265" s="62" t="s">
        <v>261</v>
      </c>
      <c r="D265" s="78">
        <v>4400</v>
      </c>
      <c r="E265" s="78">
        <v>4400</v>
      </c>
      <c r="F265" s="78">
        <v>4400</v>
      </c>
      <c r="G265" s="52">
        <v>4400</v>
      </c>
    </row>
    <row r="266" spans="1:7" s="5" customFormat="1" ht="14.45" customHeight="1">
      <c r="A266" s="3"/>
      <c r="B266" s="4" t="s">
        <v>184</v>
      </c>
      <c r="C266" s="62" t="s">
        <v>176</v>
      </c>
      <c r="D266" s="51">
        <v>0</v>
      </c>
      <c r="E266" s="78">
        <v>1</v>
      </c>
      <c r="F266" s="78">
        <v>1</v>
      </c>
      <c r="G266" s="78">
        <v>1</v>
      </c>
    </row>
    <row r="267" spans="1:7" s="30" customFormat="1" ht="14.65" customHeight="1">
      <c r="A267" s="115"/>
      <c r="B267" s="116" t="s">
        <v>177</v>
      </c>
      <c r="C267" s="115" t="s">
        <v>153</v>
      </c>
      <c r="D267" s="51">
        <v>0</v>
      </c>
      <c r="E267" s="78">
        <v>7150</v>
      </c>
      <c r="F267" s="78">
        <v>7150</v>
      </c>
      <c r="G267" s="78">
        <v>7150</v>
      </c>
    </row>
    <row r="268" spans="1:7" ht="14.45" customHeight="1">
      <c r="A268" s="3"/>
      <c r="B268" s="4" t="s">
        <v>41</v>
      </c>
      <c r="C268" s="62" t="s">
        <v>15</v>
      </c>
      <c r="D268" s="78">
        <v>7106</v>
      </c>
      <c r="E268" s="51">
        <v>0</v>
      </c>
      <c r="F268" s="51">
        <v>0</v>
      </c>
      <c r="G268" s="51">
        <v>0</v>
      </c>
    </row>
    <row r="269" spans="1:7" ht="13.9" customHeight="1">
      <c r="A269" s="3"/>
      <c r="B269" s="4" t="s">
        <v>42</v>
      </c>
      <c r="C269" s="62" t="s">
        <v>43</v>
      </c>
      <c r="D269" s="50">
        <v>7320</v>
      </c>
      <c r="E269" s="145">
        <v>0</v>
      </c>
      <c r="F269" s="145">
        <v>0</v>
      </c>
      <c r="G269" s="145">
        <v>0</v>
      </c>
    </row>
    <row r="270" spans="1:7" s="128" customFormat="1" ht="13.9" customHeight="1">
      <c r="A270" s="3" t="s">
        <v>9</v>
      </c>
      <c r="B270" s="4">
        <v>60</v>
      </c>
      <c r="C270" s="62" t="s">
        <v>39</v>
      </c>
      <c r="D270" s="50">
        <f t="shared" ref="D270:F270" si="39">SUM(D256:D269)</f>
        <v>139051</v>
      </c>
      <c r="E270" s="50">
        <f t="shared" si="39"/>
        <v>125152</v>
      </c>
      <c r="F270" s="50">
        <f t="shared" si="39"/>
        <v>125152</v>
      </c>
      <c r="G270" s="50">
        <v>133127</v>
      </c>
    </row>
    <row r="271" spans="1:7">
      <c r="A271" s="3"/>
      <c r="B271" s="4"/>
      <c r="C271" s="62"/>
      <c r="D271" s="133"/>
      <c r="E271" s="78"/>
      <c r="F271" s="78"/>
      <c r="G271" s="134"/>
    </row>
    <row r="272" spans="1:7" ht="15" customHeight="1">
      <c r="A272" s="64"/>
      <c r="B272" s="68">
        <v>61</v>
      </c>
      <c r="C272" s="69" t="s">
        <v>66</v>
      </c>
      <c r="D272" s="133"/>
      <c r="E272" s="78"/>
      <c r="F272" s="78"/>
      <c r="G272" s="134"/>
    </row>
    <row r="273" spans="1:7" ht="15" customHeight="1">
      <c r="A273" s="64"/>
      <c r="B273" s="46" t="s">
        <v>35</v>
      </c>
      <c r="C273" s="69" t="s">
        <v>12</v>
      </c>
      <c r="D273" s="78">
        <v>4748</v>
      </c>
      <c r="E273" s="78">
        <v>4024</v>
      </c>
      <c r="F273" s="78">
        <f>4024-1100-16</f>
        <v>2908</v>
      </c>
      <c r="G273" s="52">
        <v>1867</v>
      </c>
    </row>
    <row r="274" spans="1:7" ht="15" customHeight="1">
      <c r="A274" s="64"/>
      <c r="B274" s="46" t="s">
        <v>104</v>
      </c>
      <c r="C274" s="69" t="s">
        <v>102</v>
      </c>
      <c r="D274" s="78">
        <v>1648</v>
      </c>
      <c r="E274" s="78">
        <v>2280</v>
      </c>
      <c r="F274" s="78">
        <v>2280</v>
      </c>
      <c r="G274" s="52">
        <v>2753</v>
      </c>
    </row>
    <row r="275" spans="1:7" s="30" customFormat="1" ht="14.65" customHeight="1">
      <c r="A275" s="115"/>
      <c r="B275" s="46" t="s">
        <v>136</v>
      </c>
      <c r="C275" s="115" t="s">
        <v>132</v>
      </c>
      <c r="D275" s="51">
        <v>0</v>
      </c>
      <c r="E275" s="78">
        <v>1</v>
      </c>
      <c r="F275" s="51">
        <v>0</v>
      </c>
      <c r="G275" s="78">
        <v>93</v>
      </c>
    </row>
    <row r="276" spans="1:7" s="30" customFormat="1" ht="14.65" customHeight="1">
      <c r="A276" s="115"/>
      <c r="B276" s="46" t="s">
        <v>137</v>
      </c>
      <c r="C276" s="115" t="s">
        <v>133</v>
      </c>
      <c r="D276" s="51">
        <v>0</v>
      </c>
      <c r="E276" s="78">
        <v>1</v>
      </c>
      <c r="F276" s="51">
        <v>0</v>
      </c>
      <c r="G276" s="78">
        <v>1524</v>
      </c>
    </row>
    <row r="277" spans="1:7" ht="15" customHeight="1">
      <c r="A277" s="64"/>
      <c r="B277" s="46" t="s">
        <v>36</v>
      </c>
      <c r="C277" s="115" t="s">
        <v>147</v>
      </c>
      <c r="D277" s="78">
        <v>29</v>
      </c>
      <c r="E277" s="78">
        <v>33</v>
      </c>
      <c r="F277" s="78">
        <v>33</v>
      </c>
      <c r="G277" s="52">
        <v>33</v>
      </c>
    </row>
    <row r="278" spans="1:7" ht="15" customHeight="1">
      <c r="A278" s="64"/>
      <c r="B278" s="46" t="s">
        <v>37</v>
      </c>
      <c r="C278" s="69" t="s">
        <v>21</v>
      </c>
      <c r="D278" s="78">
        <v>621</v>
      </c>
      <c r="E278" s="78">
        <v>824</v>
      </c>
      <c r="F278" s="78">
        <v>824</v>
      </c>
      <c r="G278" s="52">
        <v>824</v>
      </c>
    </row>
    <row r="279" spans="1:7" s="129" customFormat="1" ht="14.65" customHeight="1">
      <c r="A279" s="115"/>
      <c r="B279" s="116" t="s">
        <v>160</v>
      </c>
      <c r="C279" s="115" t="s">
        <v>144</v>
      </c>
      <c r="D279" s="51">
        <v>0</v>
      </c>
      <c r="E279" s="78">
        <v>1</v>
      </c>
      <c r="F279" s="78">
        <v>1</v>
      </c>
      <c r="G279" s="78">
        <v>1</v>
      </c>
    </row>
    <row r="280" spans="1:7" s="30" customFormat="1" ht="14.65" customHeight="1">
      <c r="A280" s="115"/>
      <c r="B280" s="116" t="s">
        <v>172</v>
      </c>
      <c r="C280" s="115" t="s">
        <v>153</v>
      </c>
      <c r="D280" s="51">
        <v>0</v>
      </c>
      <c r="E280" s="78">
        <v>150</v>
      </c>
      <c r="F280" s="78">
        <v>150</v>
      </c>
      <c r="G280" s="78">
        <v>150</v>
      </c>
    </row>
    <row r="281" spans="1:7" ht="15" customHeight="1">
      <c r="A281" s="64"/>
      <c r="B281" s="46" t="s">
        <v>38</v>
      </c>
      <c r="C281" s="69" t="s">
        <v>15</v>
      </c>
      <c r="D281" s="78">
        <v>120</v>
      </c>
      <c r="E281" s="51">
        <v>0</v>
      </c>
      <c r="F281" s="51">
        <v>0</v>
      </c>
      <c r="G281" s="51">
        <v>0</v>
      </c>
    </row>
    <row r="282" spans="1:7" ht="15" customHeight="1">
      <c r="A282" s="166" t="s">
        <v>9</v>
      </c>
      <c r="B282" s="178">
        <v>61</v>
      </c>
      <c r="C282" s="167" t="s">
        <v>66</v>
      </c>
      <c r="D282" s="53">
        <f t="shared" ref="D282:F282" si="40">SUM(D273:D281)</f>
        <v>7166</v>
      </c>
      <c r="E282" s="53">
        <f t="shared" si="40"/>
        <v>7314</v>
      </c>
      <c r="F282" s="53">
        <f t="shared" si="40"/>
        <v>6196</v>
      </c>
      <c r="G282" s="53">
        <v>7245</v>
      </c>
    </row>
    <row r="283" spans="1:7" ht="8.25" customHeight="1">
      <c r="A283" s="64"/>
      <c r="B283" s="68"/>
      <c r="C283" s="69"/>
      <c r="D283" s="134"/>
      <c r="E283" s="134"/>
      <c r="F283" s="134"/>
      <c r="G283" s="134"/>
    </row>
    <row r="284" spans="1:7" ht="15" customHeight="1">
      <c r="A284" s="64"/>
      <c r="B284" s="68">
        <v>62</v>
      </c>
      <c r="C284" s="69" t="s">
        <v>251</v>
      </c>
      <c r="D284" s="134"/>
      <c r="E284" s="134"/>
      <c r="F284" s="134"/>
      <c r="G284" s="134"/>
    </row>
    <row r="285" spans="1:7" ht="15" customHeight="1">
      <c r="A285" s="64"/>
      <c r="B285" s="68" t="s">
        <v>173</v>
      </c>
      <c r="C285" s="69" t="s">
        <v>153</v>
      </c>
      <c r="D285" s="51">
        <v>0</v>
      </c>
      <c r="E285" s="51">
        <v>0</v>
      </c>
      <c r="F285" s="51">
        <v>0</v>
      </c>
      <c r="G285" s="78">
        <v>1000</v>
      </c>
    </row>
    <row r="286" spans="1:7" ht="15" customHeight="1">
      <c r="A286" s="64" t="s">
        <v>9</v>
      </c>
      <c r="B286" s="68">
        <v>62</v>
      </c>
      <c r="C286" s="69" t="s">
        <v>251</v>
      </c>
      <c r="D286" s="162">
        <f>D285</f>
        <v>0</v>
      </c>
      <c r="E286" s="162">
        <f t="shared" ref="E286:F286" si="41">E285</f>
        <v>0</v>
      </c>
      <c r="F286" s="162">
        <f t="shared" si="41"/>
        <v>0</v>
      </c>
      <c r="G286" s="53">
        <v>1000</v>
      </c>
    </row>
    <row r="287" spans="1:7" ht="15" customHeight="1">
      <c r="A287" s="64" t="s">
        <v>9</v>
      </c>
      <c r="B287" s="67">
        <v>0.115</v>
      </c>
      <c r="C287" s="60" t="s">
        <v>77</v>
      </c>
      <c r="D287" s="45">
        <f t="shared" ref="D287:F287" si="42">D282+D270+D286</f>
        <v>146217</v>
      </c>
      <c r="E287" s="45">
        <f t="shared" si="42"/>
        <v>132466</v>
      </c>
      <c r="F287" s="45">
        <f t="shared" si="42"/>
        <v>131348</v>
      </c>
      <c r="G287" s="45">
        <v>141372</v>
      </c>
    </row>
    <row r="288" spans="1:7" ht="15" customHeight="1">
      <c r="A288" s="64" t="s">
        <v>9</v>
      </c>
      <c r="B288" s="55">
        <v>2070</v>
      </c>
      <c r="C288" s="60" t="s">
        <v>5</v>
      </c>
      <c r="D288" s="45">
        <f t="shared" ref="D288:F288" si="43">D287</f>
        <v>146217</v>
      </c>
      <c r="E288" s="45">
        <f t="shared" si="43"/>
        <v>132466</v>
      </c>
      <c r="F288" s="45">
        <f t="shared" si="43"/>
        <v>131348</v>
      </c>
      <c r="G288" s="45">
        <v>141372</v>
      </c>
    </row>
    <row r="289" spans="1:7">
      <c r="A289" s="64"/>
      <c r="B289" s="59"/>
      <c r="C289" s="5"/>
      <c r="D289" s="133"/>
      <c r="E289" s="78"/>
      <c r="F289" s="78"/>
      <c r="G289" s="134"/>
    </row>
    <row r="290" spans="1:7" ht="15" customHeight="1">
      <c r="A290" s="3" t="s">
        <v>11</v>
      </c>
      <c r="B290" s="55">
        <v>2075</v>
      </c>
      <c r="C290" s="60" t="s">
        <v>46</v>
      </c>
      <c r="D290" s="136"/>
      <c r="E290" s="52"/>
      <c r="F290" s="52"/>
      <c r="G290" s="52"/>
    </row>
    <row r="291" spans="1:7" ht="28.9" customHeight="1">
      <c r="A291" s="3"/>
      <c r="B291" s="67">
        <v>0.104</v>
      </c>
      <c r="C291" s="60" t="s">
        <v>47</v>
      </c>
      <c r="D291" s="132"/>
      <c r="E291" s="52"/>
      <c r="F291" s="52"/>
      <c r="G291" s="52"/>
    </row>
    <row r="292" spans="1:7">
      <c r="A292" s="3"/>
      <c r="B292" s="122" t="s">
        <v>200</v>
      </c>
      <c r="C292" s="62" t="s">
        <v>201</v>
      </c>
      <c r="D292" s="51">
        <v>0</v>
      </c>
      <c r="E292" s="78">
        <v>1</v>
      </c>
      <c r="F292" s="78">
        <v>1</v>
      </c>
      <c r="G292" s="78">
        <v>1</v>
      </c>
    </row>
    <row r="293" spans="1:7">
      <c r="A293" s="3"/>
      <c r="B293" s="122" t="s">
        <v>202</v>
      </c>
      <c r="C293" s="62" t="s">
        <v>203</v>
      </c>
      <c r="D293" s="51">
        <v>0</v>
      </c>
      <c r="E293" s="78">
        <v>2419</v>
      </c>
      <c r="F293" s="78">
        <v>2419</v>
      </c>
      <c r="G293" s="78">
        <v>2300</v>
      </c>
    </row>
    <row r="294" spans="1:7">
      <c r="A294" s="3"/>
      <c r="B294" s="4" t="s">
        <v>13</v>
      </c>
      <c r="C294" s="63" t="s">
        <v>84</v>
      </c>
      <c r="D294" s="50">
        <f>2231</f>
        <v>2231</v>
      </c>
      <c r="E294" s="145">
        <v>0</v>
      </c>
      <c r="F294" s="145">
        <v>0</v>
      </c>
      <c r="G294" s="145">
        <v>0</v>
      </c>
    </row>
    <row r="295" spans="1:7" ht="27" customHeight="1">
      <c r="A295" s="3" t="s">
        <v>9</v>
      </c>
      <c r="B295" s="67">
        <v>0.104</v>
      </c>
      <c r="C295" s="60" t="s">
        <v>47</v>
      </c>
      <c r="D295" s="50">
        <f t="shared" ref="D295:F295" si="44">SUM(D292:D294)</f>
        <v>2231</v>
      </c>
      <c r="E295" s="50">
        <f t="shared" si="44"/>
        <v>2420</v>
      </c>
      <c r="F295" s="50">
        <f t="shared" si="44"/>
        <v>2420</v>
      </c>
      <c r="G295" s="50">
        <v>2301</v>
      </c>
    </row>
    <row r="296" spans="1:7" ht="15" customHeight="1">
      <c r="A296" s="3" t="s">
        <v>9</v>
      </c>
      <c r="B296" s="55">
        <v>2075</v>
      </c>
      <c r="C296" s="60" t="s">
        <v>46</v>
      </c>
      <c r="D296" s="50">
        <f t="shared" ref="D296:F296" si="45">D295</f>
        <v>2231</v>
      </c>
      <c r="E296" s="50">
        <f t="shared" si="45"/>
        <v>2420</v>
      </c>
      <c r="F296" s="50">
        <f t="shared" si="45"/>
        <v>2420</v>
      </c>
      <c r="G296" s="50">
        <v>2301</v>
      </c>
    </row>
    <row r="297" spans="1:7" ht="15" customHeight="1">
      <c r="A297" s="3"/>
      <c r="B297" s="55"/>
      <c r="C297" s="60"/>
      <c r="D297" s="132"/>
      <c r="E297" s="52"/>
      <c r="F297" s="52"/>
      <c r="G297" s="52"/>
    </row>
    <row r="298" spans="1:7" ht="15" customHeight="1">
      <c r="A298" s="64" t="s">
        <v>11</v>
      </c>
      <c r="B298" s="65">
        <v>2235</v>
      </c>
      <c r="C298" s="66" t="s">
        <v>6</v>
      </c>
      <c r="D298" s="132"/>
      <c r="E298" s="52"/>
      <c r="F298" s="52"/>
      <c r="G298" s="52"/>
    </row>
    <row r="299" spans="1:7" ht="15" customHeight="1">
      <c r="A299" s="3"/>
      <c r="B299" s="80">
        <v>60</v>
      </c>
      <c r="C299" s="69" t="s">
        <v>129</v>
      </c>
      <c r="D299" s="132"/>
      <c r="E299" s="52"/>
      <c r="F299" s="52"/>
      <c r="G299" s="52"/>
    </row>
    <row r="300" spans="1:7" ht="15" customHeight="1">
      <c r="A300" s="64"/>
      <c r="B300" s="61">
        <v>60.2</v>
      </c>
      <c r="C300" s="66" t="s">
        <v>44</v>
      </c>
      <c r="D300" s="114"/>
      <c r="E300" s="7"/>
      <c r="F300" s="7"/>
      <c r="G300" s="7"/>
    </row>
    <row r="301" spans="1:7" ht="15" customHeight="1">
      <c r="A301" s="64"/>
      <c r="B301" s="4">
        <v>15</v>
      </c>
      <c r="C301" s="69" t="s">
        <v>25</v>
      </c>
      <c r="D301" s="114"/>
      <c r="E301" s="7"/>
      <c r="F301" s="7"/>
      <c r="G301" s="7"/>
    </row>
    <row r="302" spans="1:7" ht="15" customHeight="1">
      <c r="A302" s="64"/>
      <c r="B302" s="46" t="s">
        <v>45</v>
      </c>
      <c r="C302" s="69" t="s">
        <v>83</v>
      </c>
      <c r="D302" s="78">
        <v>39640</v>
      </c>
      <c r="E302" s="51">
        <v>0</v>
      </c>
      <c r="F302" s="51">
        <v>0</v>
      </c>
      <c r="G302" s="51">
        <v>0</v>
      </c>
    </row>
    <row r="303" spans="1:7" ht="28.15" customHeight="1">
      <c r="A303" s="64"/>
      <c r="B303" s="46" t="s">
        <v>79</v>
      </c>
      <c r="C303" s="69" t="s">
        <v>122</v>
      </c>
      <c r="D303" s="50">
        <v>1000</v>
      </c>
      <c r="E303" s="145">
        <v>0</v>
      </c>
      <c r="F303" s="145">
        <v>0</v>
      </c>
      <c r="G303" s="145">
        <v>0</v>
      </c>
    </row>
    <row r="304" spans="1:7" ht="15" customHeight="1">
      <c r="A304" s="64" t="s">
        <v>9</v>
      </c>
      <c r="B304" s="4">
        <v>15</v>
      </c>
      <c r="C304" s="69" t="s">
        <v>25</v>
      </c>
      <c r="D304" s="50">
        <f t="shared" ref="D304:F304" si="46">SUM(D302:D303)</f>
        <v>40640</v>
      </c>
      <c r="E304" s="145">
        <f t="shared" si="46"/>
        <v>0</v>
      </c>
      <c r="F304" s="145">
        <f t="shared" si="46"/>
        <v>0</v>
      </c>
      <c r="G304" s="145">
        <v>0</v>
      </c>
    </row>
    <row r="305" spans="1:7" ht="15" customHeight="1">
      <c r="A305" s="64"/>
      <c r="B305" s="4"/>
      <c r="C305" s="69"/>
      <c r="D305" s="78"/>
      <c r="E305" s="78"/>
      <c r="F305" s="78"/>
      <c r="G305" s="78"/>
    </row>
    <row r="306" spans="1:7" ht="15" customHeight="1">
      <c r="A306" s="64"/>
      <c r="B306" s="4">
        <v>60</v>
      </c>
      <c r="C306" s="69" t="s">
        <v>204</v>
      </c>
      <c r="D306" s="78"/>
      <c r="E306" s="78"/>
      <c r="F306" s="78"/>
      <c r="G306" s="78"/>
    </row>
    <row r="307" spans="1:7" ht="15" customHeight="1">
      <c r="A307" s="64"/>
      <c r="B307" s="4" t="s">
        <v>205</v>
      </c>
      <c r="C307" s="69" t="s">
        <v>207</v>
      </c>
      <c r="D307" s="51">
        <v>0</v>
      </c>
      <c r="E307" s="78">
        <v>19822</v>
      </c>
      <c r="F307" s="78">
        <v>19822</v>
      </c>
      <c r="G307" s="58">
        <v>20676</v>
      </c>
    </row>
    <row r="308" spans="1:7" ht="15" customHeight="1">
      <c r="A308" s="64" t="s">
        <v>9</v>
      </c>
      <c r="B308" s="4">
        <v>60</v>
      </c>
      <c r="C308" s="69" t="s">
        <v>204</v>
      </c>
      <c r="D308" s="142">
        <f t="shared" ref="D308:F308" si="47">SUM(D307:D307)</f>
        <v>0</v>
      </c>
      <c r="E308" s="45">
        <f t="shared" si="47"/>
        <v>19822</v>
      </c>
      <c r="F308" s="45">
        <f t="shared" si="47"/>
        <v>19822</v>
      </c>
      <c r="G308" s="45">
        <v>20676</v>
      </c>
    </row>
    <row r="309" spans="1:7">
      <c r="A309" s="64"/>
      <c r="B309" s="4"/>
      <c r="C309" s="69"/>
      <c r="D309" s="78"/>
      <c r="E309" s="78"/>
      <c r="F309" s="78"/>
      <c r="G309" s="78"/>
    </row>
    <row r="310" spans="1:7" ht="25.5">
      <c r="A310" s="64"/>
      <c r="B310" s="4">
        <v>61</v>
      </c>
      <c r="C310" s="69" t="s">
        <v>122</v>
      </c>
      <c r="D310" s="78"/>
      <c r="E310" s="78"/>
      <c r="F310" s="78"/>
      <c r="G310" s="78"/>
    </row>
    <row r="311" spans="1:7" ht="15" customHeight="1">
      <c r="A311" s="64"/>
      <c r="B311" s="4" t="s">
        <v>208</v>
      </c>
      <c r="C311" s="69" t="s">
        <v>206</v>
      </c>
      <c r="D311" s="51">
        <v>0</v>
      </c>
      <c r="E311" s="78">
        <v>5600</v>
      </c>
      <c r="F311" s="78">
        <v>5600</v>
      </c>
      <c r="G311" s="78">
        <v>2000</v>
      </c>
    </row>
    <row r="312" spans="1:7" s="128" customFormat="1" ht="28.5" customHeight="1">
      <c r="A312" s="64" t="s">
        <v>9</v>
      </c>
      <c r="B312" s="4">
        <v>61</v>
      </c>
      <c r="C312" s="69" t="s">
        <v>122</v>
      </c>
      <c r="D312" s="142">
        <f t="shared" ref="D312:F312" si="48">D311</f>
        <v>0</v>
      </c>
      <c r="E312" s="45">
        <f t="shared" si="48"/>
        <v>5600</v>
      </c>
      <c r="F312" s="45">
        <f t="shared" si="48"/>
        <v>5600</v>
      </c>
      <c r="G312" s="45">
        <v>2000</v>
      </c>
    </row>
    <row r="313" spans="1:7" ht="15" customHeight="1">
      <c r="A313" s="64"/>
      <c r="B313" s="4"/>
      <c r="C313" s="69"/>
      <c r="D313" s="78"/>
      <c r="E313" s="78"/>
      <c r="F313" s="78"/>
      <c r="G313" s="78"/>
    </row>
    <row r="314" spans="1:7" ht="15" customHeight="1">
      <c r="A314" s="64"/>
      <c r="B314" s="4">
        <v>62</v>
      </c>
      <c r="C314" s="69" t="s">
        <v>103</v>
      </c>
      <c r="D314" s="78"/>
      <c r="E314" s="78"/>
      <c r="F314" s="78"/>
      <c r="G314" s="78"/>
    </row>
    <row r="315" spans="1:7" ht="15" customHeight="1">
      <c r="A315" s="64"/>
      <c r="B315" s="4" t="s">
        <v>173</v>
      </c>
      <c r="C315" s="69" t="s">
        <v>153</v>
      </c>
      <c r="D315" s="51">
        <v>0</v>
      </c>
      <c r="E315" s="78">
        <v>500</v>
      </c>
      <c r="F315" s="78">
        <v>500</v>
      </c>
      <c r="G315" s="145">
        <v>0</v>
      </c>
    </row>
    <row r="316" spans="1:7" ht="15" customHeight="1">
      <c r="A316" s="64" t="s">
        <v>9</v>
      </c>
      <c r="B316" s="4">
        <v>62</v>
      </c>
      <c r="C316" s="69" t="s">
        <v>103</v>
      </c>
      <c r="D316" s="142">
        <f t="shared" ref="D316:F316" si="49">D315</f>
        <v>0</v>
      </c>
      <c r="E316" s="45">
        <f t="shared" si="49"/>
        <v>500</v>
      </c>
      <c r="F316" s="45">
        <f t="shared" si="49"/>
        <v>500</v>
      </c>
      <c r="G316" s="142">
        <v>0</v>
      </c>
    </row>
    <row r="317" spans="1:7" ht="15" customHeight="1">
      <c r="A317" s="64" t="s">
        <v>9</v>
      </c>
      <c r="B317" s="61">
        <v>60.2</v>
      </c>
      <c r="C317" s="66" t="s">
        <v>44</v>
      </c>
      <c r="D317" s="50">
        <f t="shared" ref="D317:F317" si="50">D304+D308+D312+D316</f>
        <v>40640</v>
      </c>
      <c r="E317" s="50">
        <f t="shared" si="50"/>
        <v>25922</v>
      </c>
      <c r="F317" s="50">
        <f t="shared" si="50"/>
        <v>25922</v>
      </c>
      <c r="G317" s="50">
        <v>22676</v>
      </c>
    </row>
    <row r="318" spans="1:7" ht="28.15" customHeight="1">
      <c r="A318" s="64" t="s">
        <v>9</v>
      </c>
      <c r="B318" s="80">
        <v>60</v>
      </c>
      <c r="C318" s="69" t="s">
        <v>61</v>
      </c>
      <c r="D318" s="123">
        <f t="shared" ref="D318:F319" si="51">D317</f>
        <v>40640</v>
      </c>
      <c r="E318" s="123">
        <f t="shared" si="51"/>
        <v>25922</v>
      </c>
      <c r="F318" s="123">
        <f t="shared" si="51"/>
        <v>25922</v>
      </c>
      <c r="G318" s="81">
        <v>22676</v>
      </c>
    </row>
    <row r="319" spans="1:7" ht="15" customHeight="1">
      <c r="A319" s="82" t="s">
        <v>9</v>
      </c>
      <c r="B319" s="83">
        <v>2235</v>
      </c>
      <c r="C319" s="84" t="s">
        <v>6</v>
      </c>
      <c r="D319" s="45">
        <f t="shared" si="51"/>
        <v>40640</v>
      </c>
      <c r="E319" s="45">
        <f t="shared" si="51"/>
        <v>25922</v>
      </c>
      <c r="F319" s="45">
        <f t="shared" si="51"/>
        <v>25922</v>
      </c>
      <c r="G319" s="53">
        <v>22676</v>
      </c>
    </row>
    <row r="320" spans="1:7" ht="15" customHeight="1">
      <c r="A320" s="85" t="s">
        <v>9</v>
      </c>
      <c r="B320" s="86"/>
      <c r="C320" s="87" t="s">
        <v>10</v>
      </c>
      <c r="D320" s="45">
        <f t="shared" ref="D320:F320" si="52">D288+D172+D105+D319+D235+D296+D251+D111+D190</f>
        <v>981075</v>
      </c>
      <c r="E320" s="45">
        <f t="shared" si="52"/>
        <v>992271</v>
      </c>
      <c r="F320" s="45">
        <f t="shared" si="52"/>
        <v>1069858</v>
      </c>
      <c r="G320" s="45">
        <v>1104121</v>
      </c>
    </row>
    <row r="321" spans="1:7">
      <c r="A321" s="3"/>
      <c r="B321" s="4"/>
      <c r="C321" s="60"/>
      <c r="D321" s="78"/>
      <c r="E321" s="134"/>
      <c r="F321" s="134"/>
      <c r="G321" s="134"/>
    </row>
    <row r="322" spans="1:7" ht="15" customHeight="1">
      <c r="A322" s="88"/>
      <c r="B322" s="89"/>
      <c r="C322" s="90" t="s">
        <v>85</v>
      </c>
      <c r="D322" s="133"/>
      <c r="E322" s="78"/>
      <c r="F322" s="78"/>
      <c r="G322" s="134"/>
    </row>
    <row r="323" spans="1:7" ht="15" customHeight="1">
      <c r="A323" s="91" t="s">
        <v>11</v>
      </c>
      <c r="B323" s="92">
        <v>4059</v>
      </c>
      <c r="C323" s="90" t="s">
        <v>86</v>
      </c>
      <c r="D323" s="133"/>
      <c r="E323" s="78"/>
      <c r="F323" s="78"/>
      <c r="G323" s="134"/>
    </row>
    <row r="324" spans="1:7" ht="15" customHeight="1">
      <c r="A324" s="91"/>
      <c r="B324" s="76">
        <v>1</v>
      </c>
      <c r="C324" s="93" t="s">
        <v>87</v>
      </c>
      <c r="D324" s="133"/>
      <c r="E324" s="78"/>
      <c r="F324" s="78"/>
      <c r="G324" s="134"/>
    </row>
    <row r="325" spans="1:7" ht="15" customHeight="1">
      <c r="A325" s="3"/>
      <c r="B325" s="94">
        <v>1.0509999999999999</v>
      </c>
      <c r="C325" s="95" t="s">
        <v>88</v>
      </c>
      <c r="D325" s="133"/>
      <c r="E325" s="78"/>
      <c r="F325" s="78"/>
      <c r="G325" s="134"/>
    </row>
    <row r="326" spans="1:7" s="5" customFormat="1" ht="28.15" customHeight="1">
      <c r="A326" s="3"/>
      <c r="B326" s="4" t="s">
        <v>13</v>
      </c>
      <c r="C326" s="63" t="s">
        <v>89</v>
      </c>
      <c r="D326" s="78">
        <v>5100</v>
      </c>
      <c r="E326" s="51">
        <v>0</v>
      </c>
      <c r="F326" s="51">
        <v>0</v>
      </c>
      <c r="G326" s="51">
        <v>0</v>
      </c>
    </row>
    <row r="327" spans="1:7" ht="25.5">
      <c r="A327" s="3"/>
      <c r="B327" s="4" t="s">
        <v>92</v>
      </c>
      <c r="C327" s="63" t="s">
        <v>95</v>
      </c>
      <c r="D327" s="78">
        <v>9326</v>
      </c>
      <c r="E327" s="51">
        <v>0</v>
      </c>
      <c r="F327" s="51">
        <v>0</v>
      </c>
      <c r="G327" s="51">
        <v>0</v>
      </c>
    </row>
    <row r="328" spans="1:7" ht="28.15" customHeight="1">
      <c r="A328" s="3"/>
      <c r="B328" s="4" t="s">
        <v>96</v>
      </c>
      <c r="C328" s="62" t="s">
        <v>97</v>
      </c>
      <c r="D328" s="78">
        <v>7690</v>
      </c>
      <c r="E328" s="51">
        <v>0</v>
      </c>
      <c r="F328" s="51">
        <v>0</v>
      </c>
      <c r="G328" s="51">
        <v>0</v>
      </c>
    </row>
    <row r="329" spans="1:7" ht="15" customHeight="1">
      <c r="A329" s="3"/>
      <c r="B329" s="4" t="s">
        <v>106</v>
      </c>
      <c r="C329" s="62" t="s">
        <v>107</v>
      </c>
      <c r="D329" s="78">
        <v>16494</v>
      </c>
      <c r="E329" s="51">
        <v>0</v>
      </c>
      <c r="F329" s="51">
        <v>0</v>
      </c>
      <c r="G329" s="51">
        <v>0</v>
      </c>
    </row>
    <row r="330" spans="1:7" ht="15" customHeight="1">
      <c r="A330" s="3"/>
      <c r="B330" s="4" t="s">
        <v>109</v>
      </c>
      <c r="C330" s="62" t="s">
        <v>110</v>
      </c>
      <c r="D330" s="78">
        <v>30000</v>
      </c>
      <c r="E330" s="51">
        <v>0</v>
      </c>
      <c r="F330" s="51">
        <v>0</v>
      </c>
      <c r="G330" s="51">
        <v>0</v>
      </c>
    </row>
    <row r="331" spans="1:7" ht="27.95" customHeight="1">
      <c r="A331" s="3"/>
      <c r="B331" s="109" t="s">
        <v>121</v>
      </c>
      <c r="C331" s="112" t="s">
        <v>259</v>
      </c>
      <c r="D331" s="78">
        <v>14342</v>
      </c>
      <c r="E331" s="51">
        <v>0</v>
      </c>
      <c r="F331" s="51">
        <v>0</v>
      </c>
      <c r="G331" s="51">
        <v>0</v>
      </c>
    </row>
    <row r="332" spans="1:7">
      <c r="A332" s="3"/>
      <c r="B332" s="109"/>
      <c r="C332" s="112"/>
      <c r="D332" s="78"/>
      <c r="E332" s="78"/>
      <c r="F332" s="78"/>
      <c r="G332" s="78"/>
    </row>
    <row r="333" spans="1:7">
      <c r="A333" s="3"/>
      <c r="B333" s="109">
        <v>45</v>
      </c>
      <c r="C333" s="112" t="s">
        <v>219</v>
      </c>
      <c r="D333" s="78"/>
      <c r="E333" s="78"/>
      <c r="F333" s="78"/>
      <c r="G333" s="78"/>
    </row>
    <row r="334" spans="1:7">
      <c r="A334" s="3"/>
      <c r="B334" s="109">
        <v>69</v>
      </c>
      <c r="C334" s="112" t="s">
        <v>257</v>
      </c>
      <c r="D334" s="78"/>
      <c r="E334" s="78"/>
      <c r="F334" s="78"/>
      <c r="G334" s="78"/>
    </row>
    <row r="335" spans="1:7">
      <c r="A335" s="3"/>
      <c r="B335" s="109" t="s">
        <v>258</v>
      </c>
      <c r="C335" s="112" t="s">
        <v>182</v>
      </c>
      <c r="D335" s="51">
        <v>0</v>
      </c>
      <c r="E335" s="51">
        <v>0</v>
      </c>
      <c r="F335" s="51">
        <v>0</v>
      </c>
      <c r="G335" s="78">
        <v>5000</v>
      </c>
    </row>
    <row r="336" spans="1:7">
      <c r="A336" s="3" t="s">
        <v>9</v>
      </c>
      <c r="B336" s="109">
        <v>69</v>
      </c>
      <c r="C336" s="112" t="s">
        <v>257</v>
      </c>
      <c r="D336" s="142">
        <f t="shared" ref="D336:F336" si="53">D335</f>
        <v>0</v>
      </c>
      <c r="E336" s="142">
        <f t="shared" si="53"/>
        <v>0</v>
      </c>
      <c r="F336" s="142">
        <f t="shared" si="53"/>
        <v>0</v>
      </c>
      <c r="G336" s="45">
        <v>5000</v>
      </c>
    </row>
    <row r="337" spans="1:7">
      <c r="A337" s="3"/>
      <c r="B337" s="109"/>
      <c r="C337" s="112"/>
      <c r="D337" s="78"/>
      <c r="E337" s="78"/>
      <c r="F337" s="78"/>
      <c r="G337" s="78"/>
    </row>
    <row r="338" spans="1:7" ht="27.6" customHeight="1">
      <c r="A338" s="3"/>
      <c r="B338" s="109">
        <v>70</v>
      </c>
      <c r="C338" s="112" t="s">
        <v>95</v>
      </c>
      <c r="D338" s="78"/>
      <c r="E338" s="78"/>
      <c r="F338" s="78"/>
      <c r="G338" s="78"/>
    </row>
    <row r="339" spans="1:7">
      <c r="A339" s="3"/>
      <c r="B339" s="109" t="s">
        <v>220</v>
      </c>
      <c r="C339" s="112" t="s">
        <v>182</v>
      </c>
      <c r="D339" s="51">
        <v>0</v>
      </c>
      <c r="E339" s="78">
        <v>10000</v>
      </c>
      <c r="F339" s="78">
        <v>10000</v>
      </c>
      <c r="G339" s="78">
        <v>9900</v>
      </c>
    </row>
    <row r="340" spans="1:7" ht="25.5">
      <c r="A340" s="3" t="s">
        <v>9</v>
      </c>
      <c r="B340" s="109">
        <v>70</v>
      </c>
      <c r="C340" s="112" t="s">
        <v>95</v>
      </c>
      <c r="D340" s="142">
        <f t="shared" ref="D340:F340" si="54">D339</f>
        <v>0</v>
      </c>
      <c r="E340" s="45">
        <f t="shared" si="54"/>
        <v>10000</v>
      </c>
      <c r="F340" s="45">
        <f t="shared" si="54"/>
        <v>10000</v>
      </c>
      <c r="G340" s="45">
        <v>9900</v>
      </c>
    </row>
    <row r="341" spans="1:7">
      <c r="A341" s="3"/>
      <c r="B341" s="109"/>
      <c r="C341" s="112"/>
      <c r="D341" s="78"/>
      <c r="E341" s="78"/>
      <c r="F341" s="78"/>
      <c r="G341" s="78"/>
    </row>
    <row r="342" spans="1:7">
      <c r="A342" s="3"/>
      <c r="B342" s="109">
        <v>71</v>
      </c>
      <c r="C342" s="62" t="s">
        <v>98</v>
      </c>
      <c r="D342" s="78"/>
      <c r="E342" s="78"/>
      <c r="F342" s="78"/>
      <c r="G342" s="78"/>
    </row>
    <row r="343" spans="1:7">
      <c r="A343" s="3"/>
      <c r="B343" s="109" t="s">
        <v>221</v>
      </c>
      <c r="C343" s="112" t="s">
        <v>182</v>
      </c>
      <c r="D343" s="51">
        <v>0</v>
      </c>
      <c r="E343" s="78">
        <v>15000</v>
      </c>
      <c r="F343" s="78">
        <v>15000</v>
      </c>
      <c r="G343" s="78">
        <v>1</v>
      </c>
    </row>
    <row r="344" spans="1:7">
      <c r="A344" s="3" t="s">
        <v>9</v>
      </c>
      <c r="B344" s="109">
        <v>71</v>
      </c>
      <c r="C344" s="62" t="s">
        <v>98</v>
      </c>
      <c r="D344" s="142">
        <f t="shared" ref="D344:F344" si="55">D343</f>
        <v>0</v>
      </c>
      <c r="E344" s="45">
        <f t="shared" si="55"/>
        <v>15000</v>
      </c>
      <c r="F344" s="45">
        <f t="shared" si="55"/>
        <v>15000</v>
      </c>
      <c r="G344" s="45">
        <v>1</v>
      </c>
    </row>
    <row r="345" spans="1:7">
      <c r="A345" s="3"/>
      <c r="B345" s="109"/>
      <c r="C345" s="112"/>
      <c r="D345" s="78"/>
      <c r="E345" s="78"/>
      <c r="F345" s="78"/>
      <c r="G345" s="78"/>
    </row>
    <row r="346" spans="1:7">
      <c r="A346" s="3"/>
      <c r="B346" s="109">
        <v>72</v>
      </c>
      <c r="C346" s="113" t="s">
        <v>108</v>
      </c>
      <c r="D346" s="78"/>
      <c r="E346" s="78"/>
      <c r="F346" s="78"/>
      <c r="G346" s="78"/>
    </row>
    <row r="347" spans="1:7">
      <c r="A347" s="3"/>
      <c r="B347" s="109" t="s">
        <v>222</v>
      </c>
      <c r="C347" s="112" t="s">
        <v>182</v>
      </c>
      <c r="D347" s="51">
        <v>0</v>
      </c>
      <c r="E347" s="78">
        <v>20000</v>
      </c>
      <c r="F347" s="78">
        <v>20000</v>
      </c>
      <c r="G347" s="78">
        <v>1</v>
      </c>
    </row>
    <row r="348" spans="1:7" s="128" customFormat="1">
      <c r="A348" s="3" t="s">
        <v>9</v>
      </c>
      <c r="B348" s="109">
        <v>72</v>
      </c>
      <c r="C348" s="113" t="s">
        <v>108</v>
      </c>
      <c r="D348" s="142">
        <f t="shared" ref="D348:F348" si="56">D347</f>
        <v>0</v>
      </c>
      <c r="E348" s="45">
        <f t="shared" si="56"/>
        <v>20000</v>
      </c>
      <c r="F348" s="45">
        <f t="shared" si="56"/>
        <v>20000</v>
      </c>
      <c r="G348" s="45">
        <v>1</v>
      </c>
    </row>
    <row r="349" spans="1:7">
      <c r="A349" s="3"/>
      <c r="B349" s="109"/>
      <c r="C349" s="112"/>
      <c r="D349" s="78"/>
      <c r="E349" s="78"/>
      <c r="F349" s="78"/>
      <c r="G349" s="78"/>
    </row>
    <row r="350" spans="1:7">
      <c r="A350" s="3"/>
      <c r="B350" s="109">
        <v>73</v>
      </c>
      <c r="C350" s="62" t="s">
        <v>107</v>
      </c>
      <c r="D350" s="78"/>
      <c r="E350" s="78"/>
      <c r="F350" s="78"/>
      <c r="G350" s="78"/>
    </row>
    <row r="351" spans="1:7">
      <c r="A351" s="3"/>
      <c r="B351" s="109" t="s">
        <v>223</v>
      </c>
      <c r="C351" s="112" t="s">
        <v>182</v>
      </c>
      <c r="D351" s="51">
        <v>0</v>
      </c>
      <c r="E351" s="78">
        <v>25000</v>
      </c>
      <c r="F351" s="78">
        <v>25000</v>
      </c>
      <c r="G351" s="78">
        <v>1</v>
      </c>
    </row>
    <row r="352" spans="1:7">
      <c r="A352" s="3" t="s">
        <v>9</v>
      </c>
      <c r="B352" s="109">
        <v>73</v>
      </c>
      <c r="C352" s="62" t="s">
        <v>107</v>
      </c>
      <c r="D352" s="142">
        <f t="shared" ref="D352:F352" si="57">D351</f>
        <v>0</v>
      </c>
      <c r="E352" s="45">
        <f t="shared" si="57"/>
        <v>25000</v>
      </c>
      <c r="F352" s="45">
        <f t="shared" si="57"/>
        <v>25000</v>
      </c>
      <c r="G352" s="45">
        <v>1</v>
      </c>
    </row>
    <row r="353" spans="1:7">
      <c r="A353" s="3"/>
      <c r="B353" s="109"/>
      <c r="C353" s="112"/>
      <c r="D353" s="78"/>
      <c r="E353" s="78"/>
      <c r="F353" s="78"/>
      <c r="G353" s="78"/>
    </row>
    <row r="354" spans="1:7">
      <c r="A354" s="3"/>
      <c r="B354" s="109">
        <v>74</v>
      </c>
      <c r="C354" s="62" t="s">
        <v>110</v>
      </c>
      <c r="D354" s="78"/>
      <c r="E354" s="78"/>
      <c r="F354" s="78"/>
      <c r="G354" s="78"/>
    </row>
    <row r="355" spans="1:7">
      <c r="A355" s="3"/>
      <c r="B355" s="109" t="s">
        <v>224</v>
      </c>
      <c r="C355" s="112" t="s">
        <v>182</v>
      </c>
      <c r="D355" s="51">
        <v>0</v>
      </c>
      <c r="E355" s="78">
        <v>30000</v>
      </c>
      <c r="F355" s="78">
        <v>30000</v>
      </c>
      <c r="G355" s="78">
        <v>30000</v>
      </c>
    </row>
    <row r="356" spans="1:7">
      <c r="A356" s="3" t="s">
        <v>9</v>
      </c>
      <c r="B356" s="109">
        <v>74</v>
      </c>
      <c r="C356" s="62" t="s">
        <v>110</v>
      </c>
      <c r="D356" s="142">
        <f t="shared" ref="D356:F356" si="58">D355</f>
        <v>0</v>
      </c>
      <c r="E356" s="45">
        <f t="shared" si="58"/>
        <v>30000</v>
      </c>
      <c r="F356" s="45">
        <f t="shared" si="58"/>
        <v>30000</v>
      </c>
      <c r="G356" s="45">
        <v>30000</v>
      </c>
    </row>
    <row r="357" spans="1:7">
      <c r="A357" s="3"/>
      <c r="B357" s="109"/>
      <c r="C357" s="112"/>
      <c r="D357" s="78"/>
      <c r="E357" s="78"/>
      <c r="F357" s="78"/>
      <c r="G357" s="78"/>
    </row>
    <row r="358" spans="1:7" ht="27.95" customHeight="1">
      <c r="A358" s="3"/>
      <c r="B358" s="109">
        <v>75</v>
      </c>
      <c r="C358" s="112" t="s">
        <v>259</v>
      </c>
      <c r="D358" s="78"/>
      <c r="E358" s="78"/>
      <c r="F358" s="78"/>
      <c r="G358" s="78"/>
    </row>
    <row r="359" spans="1:7" s="128" customFormat="1">
      <c r="A359" s="3"/>
      <c r="B359" s="109" t="s">
        <v>225</v>
      </c>
      <c r="C359" s="112" t="s">
        <v>182</v>
      </c>
      <c r="D359" s="145">
        <v>0</v>
      </c>
      <c r="E359" s="50">
        <v>6800</v>
      </c>
      <c r="F359" s="50">
        <v>6800</v>
      </c>
      <c r="G359" s="50">
        <v>2460</v>
      </c>
    </row>
    <row r="360" spans="1:7" ht="27.95" customHeight="1">
      <c r="A360" s="96" t="s">
        <v>9</v>
      </c>
      <c r="B360" s="168">
        <v>75</v>
      </c>
      <c r="C360" s="169" t="s">
        <v>259</v>
      </c>
      <c r="D360" s="145">
        <f t="shared" ref="D360:F360" si="59">D359</f>
        <v>0</v>
      </c>
      <c r="E360" s="50">
        <f t="shared" si="59"/>
        <v>6800</v>
      </c>
      <c r="F360" s="50">
        <f t="shared" si="59"/>
        <v>6800</v>
      </c>
      <c r="G360" s="50">
        <v>2460</v>
      </c>
    </row>
    <row r="361" spans="1:7">
      <c r="A361" s="3"/>
      <c r="B361" s="109"/>
      <c r="C361" s="112"/>
      <c r="D361" s="78"/>
      <c r="E361" s="78"/>
      <c r="F361" s="78"/>
      <c r="G361" s="78"/>
    </row>
    <row r="362" spans="1:7">
      <c r="A362" s="146"/>
      <c r="B362" s="109">
        <v>77</v>
      </c>
      <c r="C362" s="112" t="s">
        <v>233</v>
      </c>
      <c r="D362" s="78"/>
      <c r="E362" s="78"/>
      <c r="F362" s="78"/>
      <c r="G362" s="78"/>
    </row>
    <row r="363" spans="1:7">
      <c r="A363" s="146"/>
      <c r="B363" s="109" t="s">
        <v>234</v>
      </c>
      <c r="C363" s="112" t="s">
        <v>182</v>
      </c>
      <c r="D363" s="51">
        <v>0</v>
      </c>
      <c r="E363" s="51">
        <v>0</v>
      </c>
      <c r="F363" s="78">
        <v>4000</v>
      </c>
      <c r="G363" s="145">
        <v>0</v>
      </c>
    </row>
    <row r="364" spans="1:7">
      <c r="A364" s="146" t="s">
        <v>9</v>
      </c>
      <c r="B364" s="109">
        <v>77</v>
      </c>
      <c r="C364" s="112" t="s">
        <v>233</v>
      </c>
      <c r="D364" s="142">
        <f>D363</f>
        <v>0</v>
      </c>
      <c r="E364" s="142">
        <f t="shared" ref="E364:F364" si="60">E363</f>
        <v>0</v>
      </c>
      <c r="F364" s="45">
        <f t="shared" si="60"/>
        <v>4000</v>
      </c>
      <c r="G364" s="142">
        <v>0</v>
      </c>
    </row>
    <row r="365" spans="1:7" ht="11.1" customHeight="1">
      <c r="A365" s="146"/>
      <c r="B365" s="109"/>
      <c r="C365" s="112"/>
      <c r="D365" s="147"/>
      <c r="E365" s="147"/>
      <c r="F365" s="154"/>
      <c r="G365" s="147"/>
    </row>
    <row r="366" spans="1:7" ht="27.95" customHeight="1">
      <c r="A366" s="146"/>
      <c r="B366" s="109">
        <v>78</v>
      </c>
      <c r="C366" s="112" t="s">
        <v>237</v>
      </c>
      <c r="D366" s="51"/>
      <c r="E366" s="51"/>
      <c r="F366" s="78"/>
      <c r="G366" s="51"/>
    </row>
    <row r="367" spans="1:7">
      <c r="A367" s="146"/>
      <c r="B367" s="109" t="s">
        <v>238</v>
      </c>
      <c r="C367" s="112" t="s">
        <v>182</v>
      </c>
      <c r="D367" s="145">
        <v>0</v>
      </c>
      <c r="E367" s="145">
        <v>0</v>
      </c>
      <c r="F367" s="145">
        <v>0</v>
      </c>
      <c r="G367" s="50">
        <v>10000</v>
      </c>
    </row>
    <row r="368" spans="1:7" ht="27.95" customHeight="1">
      <c r="A368" s="146" t="s">
        <v>9</v>
      </c>
      <c r="B368" s="109">
        <v>78</v>
      </c>
      <c r="C368" s="112" t="s">
        <v>237</v>
      </c>
      <c r="D368" s="145">
        <f>D367</f>
        <v>0</v>
      </c>
      <c r="E368" s="145">
        <f t="shared" ref="E368:F368" si="61">E367</f>
        <v>0</v>
      </c>
      <c r="F368" s="145">
        <f t="shared" si="61"/>
        <v>0</v>
      </c>
      <c r="G368" s="50">
        <v>10000</v>
      </c>
    </row>
    <row r="369" spans="1:7" ht="11.1" customHeight="1">
      <c r="A369" s="146"/>
      <c r="B369" s="109"/>
      <c r="C369" s="112"/>
      <c r="D369" s="51"/>
      <c r="E369" s="51"/>
      <c r="F369" s="78"/>
      <c r="G369" s="51"/>
    </row>
    <row r="370" spans="1:7" ht="27.95" customHeight="1">
      <c r="A370" s="146"/>
      <c r="B370" s="109">
        <v>79</v>
      </c>
      <c r="C370" s="112" t="s">
        <v>260</v>
      </c>
      <c r="D370" s="51"/>
      <c r="E370" s="51"/>
      <c r="F370" s="78"/>
      <c r="G370" s="51"/>
    </row>
    <row r="371" spans="1:7">
      <c r="A371" s="146"/>
      <c r="B371" s="109" t="s">
        <v>239</v>
      </c>
      <c r="C371" s="112" t="s">
        <v>182</v>
      </c>
      <c r="D371" s="51">
        <v>0</v>
      </c>
      <c r="E371" s="51">
        <v>0</v>
      </c>
      <c r="F371" s="51">
        <v>0</v>
      </c>
      <c r="G371" s="50">
        <v>7500</v>
      </c>
    </row>
    <row r="372" spans="1:7" ht="27.95" customHeight="1">
      <c r="A372" s="146" t="s">
        <v>9</v>
      </c>
      <c r="B372" s="109">
        <v>79</v>
      </c>
      <c r="C372" s="112" t="s">
        <v>260</v>
      </c>
      <c r="D372" s="142">
        <f>D371</f>
        <v>0</v>
      </c>
      <c r="E372" s="142">
        <f t="shared" ref="E372" si="62">E371</f>
        <v>0</v>
      </c>
      <c r="F372" s="142">
        <f t="shared" ref="F372" si="63">F371</f>
        <v>0</v>
      </c>
      <c r="G372" s="45">
        <v>7500</v>
      </c>
    </row>
    <row r="373" spans="1:7" ht="11.1" customHeight="1">
      <c r="A373" s="146"/>
      <c r="B373" s="109"/>
      <c r="C373" s="112"/>
      <c r="D373" s="51"/>
      <c r="E373" s="51"/>
      <c r="F373" s="78"/>
      <c r="G373" s="51"/>
    </row>
    <row r="374" spans="1:7" ht="25.5">
      <c r="A374" s="146"/>
      <c r="B374" s="109">
        <v>80</v>
      </c>
      <c r="C374" s="112" t="s">
        <v>253</v>
      </c>
      <c r="D374" s="51"/>
      <c r="E374" s="51"/>
      <c r="F374" s="78"/>
      <c r="G374" s="51"/>
    </row>
    <row r="375" spans="1:7">
      <c r="A375" s="146"/>
      <c r="B375" s="109" t="s">
        <v>240</v>
      </c>
      <c r="C375" s="112" t="s">
        <v>182</v>
      </c>
      <c r="D375" s="51">
        <v>0</v>
      </c>
      <c r="E375" s="51">
        <v>0</v>
      </c>
      <c r="F375" s="51">
        <v>0</v>
      </c>
      <c r="G375" s="50">
        <v>35000</v>
      </c>
    </row>
    <row r="376" spans="1:7" ht="25.5">
      <c r="A376" s="146" t="s">
        <v>9</v>
      </c>
      <c r="B376" s="109">
        <v>80</v>
      </c>
      <c r="C376" s="112" t="s">
        <v>253</v>
      </c>
      <c r="D376" s="142">
        <f>D375</f>
        <v>0</v>
      </c>
      <c r="E376" s="142">
        <f t="shared" ref="E376:F376" si="64">E375</f>
        <v>0</v>
      </c>
      <c r="F376" s="142">
        <f t="shared" si="64"/>
        <v>0</v>
      </c>
      <c r="G376" s="45">
        <v>35000</v>
      </c>
    </row>
    <row r="377" spans="1:7">
      <c r="A377" s="146" t="s">
        <v>9</v>
      </c>
      <c r="B377" s="109">
        <v>45</v>
      </c>
      <c r="C377" s="112" t="s">
        <v>219</v>
      </c>
      <c r="D377" s="142">
        <f>D340+D344+D348+D352+D356+D360+D364+D368+D372+D376+D336</f>
        <v>0</v>
      </c>
      <c r="E377" s="45">
        <f t="shared" ref="E377:F377" si="65">E340+E344+E348+E352+E356+E360+E364+E368+E372+E376+E336</f>
        <v>106800</v>
      </c>
      <c r="F377" s="45">
        <f t="shared" si="65"/>
        <v>110800</v>
      </c>
      <c r="G377" s="45">
        <v>99863</v>
      </c>
    </row>
    <row r="378" spans="1:7" ht="11.1" customHeight="1">
      <c r="A378" s="146"/>
      <c r="B378" s="109"/>
      <c r="C378" s="112"/>
      <c r="D378" s="51"/>
      <c r="E378" s="51"/>
      <c r="F378" s="78"/>
      <c r="G378" s="51"/>
    </row>
    <row r="379" spans="1:7">
      <c r="A379" s="3"/>
      <c r="B379" s="109">
        <v>47</v>
      </c>
      <c r="C379" s="112" t="s">
        <v>226</v>
      </c>
      <c r="D379" s="78"/>
      <c r="E379" s="78"/>
      <c r="F379" s="78"/>
      <c r="G379" s="78"/>
    </row>
    <row r="380" spans="1:7" ht="27.95" customHeight="1">
      <c r="A380" s="3"/>
      <c r="B380" s="109">
        <v>70</v>
      </c>
      <c r="C380" s="62" t="s">
        <v>97</v>
      </c>
      <c r="D380" s="78"/>
      <c r="E380" s="78"/>
      <c r="F380" s="78"/>
      <c r="G380" s="78"/>
    </row>
    <row r="381" spans="1:7">
      <c r="A381" s="3"/>
      <c r="B381" s="109" t="s">
        <v>227</v>
      </c>
      <c r="C381" s="112" t="s">
        <v>182</v>
      </c>
      <c r="D381" s="51">
        <v>0</v>
      </c>
      <c r="E381" s="78">
        <v>5000</v>
      </c>
      <c r="F381" s="78">
        <v>5000</v>
      </c>
      <c r="G381" s="78">
        <v>1</v>
      </c>
    </row>
    <row r="382" spans="1:7" ht="27.95" customHeight="1">
      <c r="A382" s="3" t="s">
        <v>9</v>
      </c>
      <c r="B382" s="109">
        <v>70</v>
      </c>
      <c r="C382" s="62" t="s">
        <v>97</v>
      </c>
      <c r="D382" s="142">
        <f t="shared" ref="D382:F383" si="66">D381</f>
        <v>0</v>
      </c>
      <c r="E382" s="45">
        <f t="shared" si="66"/>
        <v>5000</v>
      </c>
      <c r="F382" s="45">
        <f t="shared" si="66"/>
        <v>5000</v>
      </c>
      <c r="G382" s="45">
        <v>1</v>
      </c>
    </row>
    <row r="383" spans="1:7">
      <c r="A383" s="3" t="s">
        <v>9</v>
      </c>
      <c r="B383" s="109">
        <v>47</v>
      </c>
      <c r="C383" s="112" t="s">
        <v>226</v>
      </c>
      <c r="D383" s="142">
        <f t="shared" si="66"/>
        <v>0</v>
      </c>
      <c r="E383" s="45">
        <f t="shared" si="66"/>
        <v>5000</v>
      </c>
      <c r="F383" s="45">
        <f t="shared" si="66"/>
        <v>5000</v>
      </c>
      <c r="G383" s="45">
        <v>1</v>
      </c>
    </row>
    <row r="384" spans="1:7" ht="11.1" customHeight="1">
      <c r="A384" s="3"/>
      <c r="B384" s="109"/>
      <c r="C384" s="112"/>
      <c r="D384" s="51"/>
      <c r="E384" s="78"/>
      <c r="F384" s="78"/>
      <c r="G384" s="51"/>
    </row>
    <row r="385" spans="1:7">
      <c r="A385" s="3"/>
      <c r="B385" s="109">
        <v>48</v>
      </c>
      <c r="C385" s="112" t="s">
        <v>241</v>
      </c>
      <c r="D385" s="78"/>
      <c r="E385" s="78"/>
      <c r="F385" s="78"/>
      <c r="G385" s="78"/>
    </row>
    <row r="386" spans="1:7" ht="25.5">
      <c r="A386" s="3"/>
      <c r="B386" s="109">
        <v>70</v>
      </c>
      <c r="C386" s="112" t="s">
        <v>256</v>
      </c>
      <c r="D386" s="78"/>
      <c r="E386" s="78"/>
      <c r="F386" s="78"/>
      <c r="G386" s="78"/>
    </row>
    <row r="387" spans="1:7">
      <c r="A387" s="3"/>
      <c r="B387" s="109" t="s">
        <v>242</v>
      </c>
      <c r="C387" s="112" t="s">
        <v>182</v>
      </c>
      <c r="D387" s="51">
        <v>0</v>
      </c>
      <c r="E387" s="51">
        <v>0</v>
      </c>
      <c r="F387" s="51">
        <v>0</v>
      </c>
      <c r="G387" s="78">
        <v>10000</v>
      </c>
    </row>
    <row r="388" spans="1:7" ht="25.5">
      <c r="A388" s="3" t="s">
        <v>9</v>
      </c>
      <c r="B388" s="109">
        <v>70</v>
      </c>
      <c r="C388" s="112" t="s">
        <v>256</v>
      </c>
      <c r="D388" s="142">
        <f t="shared" ref="D388:F388" si="67">D387</f>
        <v>0</v>
      </c>
      <c r="E388" s="142">
        <f t="shared" si="67"/>
        <v>0</v>
      </c>
      <c r="F388" s="142">
        <f t="shared" si="67"/>
        <v>0</v>
      </c>
      <c r="G388" s="45">
        <v>10000</v>
      </c>
    </row>
    <row r="389" spans="1:7" ht="11.1" customHeight="1">
      <c r="A389" s="146"/>
      <c r="B389" s="109"/>
      <c r="C389" s="112"/>
      <c r="D389" s="51"/>
      <c r="E389" s="51"/>
      <c r="F389" s="51"/>
      <c r="G389" s="51"/>
    </row>
    <row r="390" spans="1:7">
      <c r="A390" s="146"/>
      <c r="B390" s="109">
        <v>71</v>
      </c>
      <c r="C390" s="112" t="s">
        <v>254</v>
      </c>
      <c r="D390" s="51"/>
      <c r="E390" s="51"/>
      <c r="F390" s="51"/>
      <c r="G390" s="51"/>
    </row>
    <row r="391" spans="1:7">
      <c r="A391" s="146"/>
      <c r="B391" s="109" t="s">
        <v>244</v>
      </c>
      <c r="C391" s="112" t="s">
        <v>245</v>
      </c>
      <c r="D391" s="51">
        <v>0</v>
      </c>
      <c r="E391" s="51">
        <v>0</v>
      </c>
      <c r="F391" s="51">
        <v>0</v>
      </c>
      <c r="G391" s="78">
        <v>5000</v>
      </c>
    </row>
    <row r="392" spans="1:7">
      <c r="A392" s="3" t="s">
        <v>9</v>
      </c>
      <c r="B392" s="109">
        <v>71</v>
      </c>
      <c r="C392" s="112" t="s">
        <v>255</v>
      </c>
      <c r="D392" s="142">
        <f t="shared" ref="D392:F392" si="68">D391</f>
        <v>0</v>
      </c>
      <c r="E392" s="142">
        <f t="shared" si="68"/>
        <v>0</v>
      </c>
      <c r="F392" s="142">
        <f t="shared" si="68"/>
        <v>0</v>
      </c>
      <c r="G392" s="45">
        <v>5000</v>
      </c>
    </row>
    <row r="393" spans="1:7">
      <c r="A393" s="3" t="s">
        <v>9</v>
      </c>
      <c r="B393" s="109">
        <v>48</v>
      </c>
      <c r="C393" s="112" t="s">
        <v>241</v>
      </c>
      <c r="D393" s="142">
        <f>D388+D392</f>
        <v>0</v>
      </c>
      <c r="E393" s="142">
        <f t="shared" ref="E393:F393" si="69">E388+E392</f>
        <v>0</v>
      </c>
      <c r="F393" s="142">
        <f t="shared" si="69"/>
        <v>0</v>
      </c>
      <c r="G393" s="45">
        <v>15000</v>
      </c>
    </row>
    <row r="394" spans="1:7" ht="15" customHeight="1">
      <c r="A394" s="97" t="s">
        <v>9</v>
      </c>
      <c r="B394" s="94">
        <v>1.0509999999999999</v>
      </c>
      <c r="C394" s="95" t="s">
        <v>88</v>
      </c>
      <c r="D394" s="45">
        <f t="shared" ref="D394:F394" si="70">SUM(D326:D331)+D377+D383+D393</f>
        <v>82952</v>
      </c>
      <c r="E394" s="45">
        <f t="shared" si="70"/>
        <v>111800</v>
      </c>
      <c r="F394" s="45">
        <f t="shared" si="70"/>
        <v>115800</v>
      </c>
      <c r="G394" s="45">
        <v>114864</v>
      </c>
    </row>
    <row r="395" spans="1:7" ht="15" customHeight="1">
      <c r="A395" s="97" t="s">
        <v>9</v>
      </c>
      <c r="B395" s="76">
        <v>1</v>
      </c>
      <c r="C395" s="93" t="s">
        <v>87</v>
      </c>
      <c r="D395" s="45">
        <f>D394</f>
        <v>82952</v>
      </c>
      <c r="E395" s="45">
        <f t="shared" ref="D395:F396" si="71">E394</f>
        <v>111800</v>
      </c>
      <c r="F395" s="45">
        <f t="shared" si="71"/>
        <v>115800</v>
      </c>
      <c r="G395" s="45">
        <v>114864</v>
      </c>
    </row>
    <row r="396" spans="1:7" ht="15" customHeight="1">
      <c r="A396" s="97" t="s">
        <v>9</v>
      </c>
      <c r="B396" s="92">
        <v>4059</v>
      </c>
      <c r="C396" s="90" t="s">
        <v>86</v>
      </c>
      <c r="D396" s="45">
        <f t="shared" si="71"/>
        <v>82952</v>
      </c>
      <c r="E396" s="45">
        <f t="shared" si="71"/>
        <v>111800</v>
      </c>
      <c r="F396" s="45">
        <f>F395</f>
        <v>115800</v>
      </c>
      <c r="G396" s="45">
        <v>114864</v>
      </c>
    </row>
    <row r="397" spans="1:7" ht="11.1" customHeight="1">
      <c r="A397" s="97"/>
      <c r="B397" s="92"/>
      <c r="C397" s="90"/>
      <c r="D397" s="78"/>
      <c r="E397" s="78"/>
      <c r="F397" s="78"/>
      <c r="G397" s="78"/>
    </row>
    <row r="398" spans="1:7" ht="15" customHeight="1">
      <c r="A398" s="91" t="s">
        <v>11</v>
      </c>
      <c r="B398" s="92">
        <v>4070</v>
      </c>
      <c r="C398" s="90" t="s">
        <v>216</v>
      </c>
      <c r="D398" s="78"/>
      <c r="E398" s="78"/>
      <c r="F398" s="78"/>
      <c r="G398" s="78"/>
    </row>
    <row r="399" spans="1:7" ht="15" customHeight="1">
      <c r="A399" s="97"/>
      <c r="B399" s="119" t="s">
        <v>100</v>
      </c>
      <c r="C399" s="95" t="s">
        <v>23</v>
      </c>
      <c r="D399" s="78"/>
      <c r="E399" s="78"/>
      <c r="F399" s="78"/>
      <c r="G399" s="78"/>
    </row>
    <row r="400" spans="1:7" ht="15" customHeight="1">
      <c r="A400" s="97"/>
      <c r="B400" s="4">
        <v>15</v>
      </c>
      <c r="C400" s="62" t="s">
        <v>25</v>
      </c>
      <c r="D400" s="78"/>
      <c r="E400" s="78"/>
      <c r="F400" s="78"/>
      <c r="G400" s="78"/>
    </row>
    <row r="401" spans="1:7" ht="15" customHeight="1">
      <c r="A401" s="170"/>
      <c r="B401" s="171" t="s">
        <v>217</v>
      </c>
      <c r="C401" s="172" t="s">
        <v>43</v>
      </c>
      <c r="D401" s="145">
        <v>0</v>
      </c>
      <c r="E401" s="50">
        <v>25200</v>
      </c>
      <c r="F401" s="50">
        <f>25200+8158</f>
        <v>33358</v>
      </c>
      <c r="G401" s="50">
        <v>92198</v>
      </c>
    </row>
    <row r="402" spans="1:7" ht="15" customHeight="1">
      <c r="A402" s="97"/>
      <c r="B402" s="89" t="s">
        <v>248</v>
      </c>
      <c r="C402" s="120" t="s">
        <v>249</v>
      </c>
      <c r="D402" s="51">
        <v>0</v>
      </c>
      <c r="E402" s="51">
        <v>0</v>
      </c>
      <c r="F402" s="51">
        <v>0</v>
      </c>
      <c r="G402" s="78">
        <v>7400</v>
      </c>
    </row>
    <row r="403" spans="1:7" ht="25.5">
      <c r="A403" s="97"/>
      <c r="B403" s="111" t="s">
        <v>213</v>
      </c>
      <c r="C403" s="79" t="s">
        <v>250</v>
      </c>
      <c r="D403" s="145">
        <v>0</v>
      </c>
      <c r="E403" s="145">
        <v>0</v>
      </c>
      <c r="F403" s="145">
        <v>0</v>
      </c>
      <c r="G403" s="50">
        <v>800</v>
      </c>
    </row>
    <row r="404" spans="1:7" ht="15" customHeight="1">
      <c r="A404" s="97" t="s">
        <v>9</v>
      </c>
      <c r="B404" s="4">
        <v>15</v>
      </c>
      <c r="C404" s="62" t="s">
        <v>25</v>
      </c>
      <c r="D404" s="145">
        <f>SUM(D401:D403)</f>
        <v>0</v>
      </c>
      <c r="E404" s="50">
        <f t="shared" ref="E404:F404" si="72">SUM(E401:E403)</f>
        <v>25200</v>
      </c>
      <c r="F404" s="50">
        <f t="shared" si="72"/>
        <v>33358</v>
      </c>
      <c r="G404" s="50">
        <v>100398</v>
      </c>
    </row>
    <row r="405" spans="1:7" ht="15" customHeight="1">
      <c r="A405" s="97" t="s">
        <v>9</v>
      </c>
      <c r="B405" s="119" t="s">
        <v>100</v>
      </c>
      <c r="C405" s="95" t="s">
        <v>23</v>
      </c>
      <c r="D405" s="145">
        <f t="shared" ref="D405:F405" si="73">D404</f>
        <v>0</v>
      </c>
      <c r="E405" s="50">
        <f t="shared" si="73"/>
        <v>25200</v>
      </c>
      <c r="F405" s="50">
        <f t="shared" si="73"/>
        <v>33358</v>
      </c>
      <c r="G405" s="50">
        <v>100398</v>
      </c>
    </row>
    <row r="406" spans="1:7" ht="15" customHeight="1">
      <c r="A406" s="97" t="s">
        <v>9</v>
      </c>
      <c r="B406" s="92">
        <v>4070</v>
      </c>
      <c r="C406" s="90" t="s">
        <v>216</v>
      </c>
      <c r="D406" s="51">
        <f t="shared" ref="D406:F406" si="74">D405</f>
        <v>0</v>
      </c>
      <c r="E406" s="78">
        <f t="shared" si="74"/>
        <v>25200</v>
      </c>
      <c r="F406" s="78">
        <f t="shared" si="74"/>
        <v>33358</v>
      </c>
      <c r="G406" s="78">
        <v>100398</v>
      </c>
    </row>
    <row r="407" spans="1:7" ht="15" customHeight="1">
      <c r="A407" s="98" t="s">
        <v>9</v>
      </c>
      <c r="B407" s="86"/>
      <c r="C407" s="99" t="s">
        <v>85</v>
      </c>
      <c r="D407" s="45">
        <f t="shared" ref="D407:F407" si="75">D396+D406</f>
        <v>82952</v>
      </c>
      <c r="E407" s="45">
        <f t="shared" si="75"/>
        <v>137000</v>
      </c>
      <c r="F407" s="45">
        <f t="shared" si="75"/>
        <v>149158</v>
      </c>
      <c r="G407" s="45">
        <v>215262</v>
      </c>
    </row>
    <row r="408" spans="1:7" ht="15" customHeight="1">
      <c r="A408" s="96" t="s">
        <v>9</v>
      </c>
      <c r="B408" s="100"/>
      <c r="C408" s="101" t="s">
        <v>7</v>
      </c>
      <c r="D408" s="50">
        <f t="shared" ref="D408:F408" si="76">D320+D407</f>
        <v>1064027</v>
      </c>
      <c r="E408" s="50">
        <f t="shared" si="76"/>
        <v>1129271</v>
      </c>
      <c r="F408" s="50">
        <f t="shared" si="76"/>
        <v>1219016</v>
      </c>
      <c r="G408" s="50">
        <v>1319383</v>
      </c>
    </row>
    <row r="409" spans="1:7" ht="15" hidden="1" customHeight="1">
      <c r="A409" s="3"/>
      <c r="B409" s="4"/>
      <c r="C409" s="60"/>
      <c r="D409" s="78"/>
      <c r="E409" s="78"/>
      <c r="F409" s="78"/>
      <c r="G409" s="78"/>
    </row>
    <row r="410" spans="1:7" ht="15" hidden="1" customHeight="1">
      <c r="A410" s="3"/>
      <c r="B410" s="4"/>
      <c r="C410" s="60"/>
      <c r="D410" s="78">
        <v>1064027</v>
      </c>
      <c r="E410" s="78"/>
      <c r="F410" s="78">
        <f>F408-E408</f>
        <v>89745</v>
      </c>
      <c r="G410" s="179">
        <v>1319383</v>
      </c>
    </row>
    <row r="411" spans="1:7" ht="15" hidden="1" customHeight="1">
      <c r="A411" s="3"/>
      <c r="B411" s="4"/>
      <c r="C411" s="60"/>
      <c r="D411" s="78">
        <f>D408-D410</f>
        <v>0</v>
      </c>
      <c r="E411" s="78"/>
      <c r="F411" s="78"/>
      <c r="G411" s="78"/>
    </row>
    <row r="412" spans="1:7" ht="15" customHeight="1">
      <c r="A412" s="3"/>
      <c r="B412" s="4"/>
      <c r="C412" s="60"/>
      <c r="D412" s="78"/>
      <c r="E412" s="78"/>
      <c r="F412" s="78"/>
      <c r="G412" s="78"/>
    </row>
    <row r="413" spans="1:7" s="102" customFormat="1" ht="28.5" customHeight="1">
      <c r="A413" s="3" t="s">
        <v>74</v>
      </c>
      <c r="B413" s="4">
        <v>2052</v>
      </c>
      <c r="C413" s="47" t="s">
        <v>99</v>
      </c>
      <c r="D413" s="104">
        <v>115</v>
      </c>
      <c r="E413" s="70">
        <v>0</v>
      </c>
      <c r="F413" s="70">
        <v>0</v>
      </c>
      <c r="G413" s="70">
        <v>0</v>
      </c>
    </row>
    <row r="414" spans="1:7" s="102" customFormat="1" ht="28.5" customHeight="1">
      <c r="A414" s="3"/>
      <c r="B414" s="4"/>
      <c r="C414" s="47"/>
      <c r="D414" s="70"/>
      <c r="E414" s="70"/>
      <c r="F414" s="70"/>
      <c r="G414" s="70"/>
    </row>
    <row r="415" spans="1:7" s="103" customFormat="1" ht="28.15" customHeight="1">
      <c r="A415" s="3"/>
      <c r="B415" s="4"/>
      <c r="C415" s="69"/>
      <c r="D415" s="70"/>
      <c r="E415" s="70"/>
      <c r="F415" s="70"/>
      <c r="G415" s="70"/>
    </row>
    <row r="416" spans="1:7" s="102" customFormat="1">
      <c r="A416" s="3"/>
      <c r="B416" s="4"/>
      <c r="C416" s="4"/>
      <c r="D416" s="62"/>
      <c r="E416" s="104"/>
      <c r="F416" s="104"/>
      <c r="G416" s="104"/>
    </row>
    <row r="417" spans="1:7">
      <c r="A417" s="3"/>
      <c r="B417" s="4"/>
      <c r="C417" s="5"/>
      <c r="D417" s="7"/>
      <c r="E417" s="7"/>
      <c r="F417" s="7"/>
      <c r="G417" s="57"/>
    </row>
    <row r="418" spans="1:7" s="156" customFormat="1">
      <c r="A418" s="155"/>
      <c r="B418" s="18"/>
      <c r="D418" s="157"/>
      <c r="E418" s="157"/>
      <c r="F418" s="157"/>
      <c r="G418" s="158"/>
    </row>
    <row r="419" spans="1:7" s="156" customFormat="1" ht="16.5" customHeight="1">
      <c r="A419" s="155"/>
      <c r="B419" s="18"/>
      <c r="C419" s="158"/>
      <c r="D419" s="159"/>
      <c r="E419" s="160"/>
      <c r="F419" s="159"/>
    </row>
    <row r="420" spans="1:7">
      <c r="C420" s="19"/>
      <c r="D420" s="19"/>
    </row>
    <row r="421" spans="1:7">
      <c r="C421" s="158"/>
      <c r="D421" s="19"/>
      <c r="E421" s="139"/>
    </row>
    <row r="422" spans="1:7">
      <c r="C422" s="19"/>
      <c r="D422" s="19"/>
    </row>
    <row r="423" spans="1:7">
      <c r="C423" s="19"/>
      <c r="D423" s="19"/>
    </row>
    <row r="424" spans="1:7">
      <c r="C424" s="19"/>
      <c r="D424" s="19"/>
    </row>
    <row r="425" spans="1:7">
      <c r="C425" s="19"/>
      <c r="D425" s="19"/>
    </row>
    <row r="426" spans="1:7">
      <c r="C426" s="19"/>
      <c r="D426" s="19"/>
    </row>
    <row r="427" spans="1:7">
      <c r="C427" s="19"/>
      <c r="D427" s="19"/>
    </row>
    <row r="428" spans="1:7">
      <c r="C428" s="19"/>
      <c r="D428" s="19"/>
    </row>
  </sheetData>
  <autoFilter ref="A25:G418"/>
  <mergeCells count="3">
    <mergeCell ref="A1:G1"/>
    <mergeCell ref="A2:G2"/>
    <mergeCell ref="E14:G1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75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98" max="11" man="1"/>
    <brk id="321" max="11" man="1"/>
    <brk id="36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dem14</vt:lpstr>
      <vt:lpstr>'dem14'!jail</vt:lpstr>
      <vt:lpstr>'dem14'!mgs</vt:lpstr>
      <vt:lpstr>'dem14'!minister</vt:lpstr>
      <vt:lpstr>'dem14'!minrec</vt:lpstr>
      <vt:lpstr>'dem14'!Print_Area</vt:lpstr>
      <vt:lpstr>'dem14'!Print_Titles</vt:lpstr>
      <vt:lpstr>'dem14'!revise</vt:lpstr>
      <vt:lpstr>'dem14'!sgs</vt:lpstr>
      <vt:lpstr>'dem14'!SocialSecurity</vt:lpstr>
      <vt:lpstr>'dem14'!summary</vt:lpstr>
      <vt:lpstr>'dem14'!voted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2024-08-03T10:44:01Z</cp:lastPrinted>
  <dcterms:created xsi:type="dcterms:W3CDTF">2004-06-02T16:16:51Z</dcterms:created>
  <dcterms:modified xsi:type="dcterms:W3CDTF">2024-08-09T09:25:25Z</dcterms:modified>
</cp:coreProperties>
</file>