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600" windowHeight="11010"/>
  </bookViews>
  <sheets>
    <sheet name="dem15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'dem15'!$A$16:$G$303</definedName>
    <definedName name="_Regression_Int" localSheetId="0" hidden="1">1</definedName>
    <definedName name="are" localSheetId="0">'dem15'!#REF!</definedName>
    <definedName name="arerec" localSheetId="0">'dem15'!#REF!</definedName>
    <definedName name="ch" localSheetId="0">'dem15'!$D$251:$G$251</definedName>
    <definedName name="chCap" localSheetId="0">'dem15'!$D$295:$G$295</definedName>
    <definedName name="chrec" localSheetId="0">'dem15'!#REF!</definedName>
    <definedName name="hortirec" localSheetId="0">'dem15'!#REF!</definedName>
    <definedName name="np" localSheetId="0">'dem15'!#REF!</definedName>
    <definedName name="oap" localSheetId="0">'dem15'!#REF!</definedName>
    <definedName name="oapCap" localSheetId="0">'dem15'!#REF!</definedName>
    <definedName name="_xlnm.Print_Area" localSheetId="0">'dem15'!$A$1:$G$297</definedName>
    <definedName name="_xlnm.Print_Titles" localSheetId="0">'dem15'!$13:$16</definedName>
    <definedName name="revise" localSheetId="0">'dem15'!$D$320:$F$320</definedName>
    <definedName name="summary" localSheetId="0">'dem15'!$D$307:$F$307</definedName>
    <definedName name="voted" localSheetId="0">'dem15'!$D$10:$F$10</definedName>
    <definedName name="Z_239EE218_578E_4317_BEED_14D5D7089E27_.wvu.FilterData" localSheetId="0" hidden="1">'dem15'!$A$1:$G$297</definedName>
    <definedName name="Z_239EE218_578E_4317_BEED_14D5D7089E27_.wvu.PrintArea" localSheetId="0" hidden="1">'dem15'!$A$1:$G$295</definedName>
    <definedName name="Z_239EE218_578E_4317_BEED_14D5D7089E27_.wvu.PrintTitles" localSheetId="0" hidden="1">'dem15'!$13:$16</definedName>
    <definedName name="Z_302A3EA3_AE96_11D5_A646_0050BA3D7AFD_.wvu.FilterData" localSheetId="0" hidden="1">'dem15'!$A$1:$G$297</definedName>
    <definedName name="Z_302A3EA3_AE96_11D5_A646_0050BA3D7AFD_.wvu.PrintArea" localSheetId="0" hidden="1">'dem15'!$A$1:$G$295</definedName>
    <definedName name="Z_302A3EA3_AE96_11D5_A646_0050BA3D7AFD_.wvu.PrintTitles" localSheetId="0" hidden="1">'dem15'!$13:$16</definedName>
    <definedName name="Z_36DBA021_0ECB_11D4_8064_004005726899_.wvu.FilterData" localSheetId="0" hidden="1">'dem15'!$C$17:$C$134</definedName>
    <definedName name="Z_36DBA021_0ECB_11D4_8064_004005726899_.wvu.PrintArea" localSheetId="0" hidden="1">'dem15'!$A$1:$G$295</definedName>
    <definedName name="Z_36DBA021_0ECB_11D4_8064_004005726899_.wvu.PrintTitles" localSheetId="0" hidden="1">'dem15'!$13:$16</definedName>
    <definedName name="Z_93EBE921_AE91_11D5_8685_004005726899_.wvu.FilterData" localSheetId="0" hidden="1">'dem15'!$C$17:$C$134</definedName>
    <definedName name="Z_93EBE921_AE91_11D5_8685_004005726899_.wvu.PrintArea" localSheetId="0" hidden="1">'dem15'!$A$1:$G$295</definedName>
    <definedName name="Z_93EBE921_AE91_11D5_8685_004005726899_.wvu.PrintTitles" localSheetId="0" hidden="1">'dem15'!$13:$16</definedName>
    <definedName name="Z_94DA79C1_0FDE_11D5_9579_000021DAEEA2_.wvu.FilterData" localSheetId="0" hidden="1">'dem15'!$C$17:$C$134</definedName>
    <definedName name="Z_94DA79C1_0FDE_11D5_9579_000021DAEEA2_.wvu.PrintArea" localSheetId="0" hidden="1">'dem15'!$A$1:$G$295</definedName>
    <definedName name="Z_94DA79C1_0FDE_11D5_9579_000021DAEEA2_.wvu.PrintTitles" localSheetId="0" hidden="1">'dem15'!$13:$16</definedName>
    <definedName name="Z_B4CB098C_161F_11D5_8064_004005726899_.wvu.FilterData" localSheetId="0" hidden="1">'dem15'!$C$17:$C$134</definedName>
    <definedName name="Z_C868F8C3_16D7_11D5_A68D_81D6213F5331_.wvu.FilterData" localSheetId="0" hidden="1">'dem15'!$C$17:$C$134</definedName>
    <definedName name="Z_C868F8C3_16D7_11D5_A68D_81D6213F5331_.wvu.PrintArea" localSheetId="0" hidden="1">'dem15'!$A$1:$G$295</definedName>
    <definedName name="Z_C868F8C3_16D7_11D5_A68D_81D6213F5331_.wvu.PrintTitles" localSheetId="0" hidden="1">'dem15'!$13:$16</definedName>
    <definedName name="Z_E5DF37BD_125C_11D5_8DC4_D0F5D88B3549_.wvu.FilterData" localSheetId="0" hidden="1">'dem15'!$C$17:$C$134</definedName>
    <definedName name="Z_E5DF37BD_125C_11D5_8DC4_D0F5D88B3549_.wvu.PrintArea" localSheetId="0" hidden="1">'dem15'!$A$1:$G$295</definedName>
    <definedName name="Z_E5DF37BD_125C_11D5_8DC4_D0F5D88B3549_.wvu.PrintTitles" localSheetId="0" hidden="1">'dem15'!$13:$16</definedName>
    <definedName name="Z_F8ADACC1_164E_11D6_B603_000021DAEEA2_.wvu.FilterData" localSheetId="0" hidden="1">'dem15'!$C$17:$C$134</definedName>
    <definedName name="Z_F8ADACC1_164E_11D6_B603_000021DAEEA2_.wvu.PrintArea" localSheetId="0" hidden="1">'dem15'!$A$1:$G$295</definedName>
    <definedName name="Z_F8ADACC1_164E_11D6_B603_000021DAEEA2_.wvu.PrintTitles" localSheetId="0" hidden="1">'dem15'!$13:$16</definedName>
  </definedNames>
  <calcPr calcId="124519"/>
</workbook>
</file>

<file path=xl/calcChain.xml><?xml version="1.0" encoding="utf-8"?>
<calcChain xmlns="http://schemas.openxmlformats.org/spreadsheetml/2006/main">
  <c r="E218" i="4"/>
  <c r="F218"/>
  <c r="D218"/>
  <c r="E222" l="1"/>
  <c r="F222"/>
  <c r="D222"/>
  <c r="F276"/>
  <c r="E276"/>
  <c r="D276"/>
  <c r="F187"/>
  <c r="F185"/>
  <c r="F85"/>
  <c r="F166"/>
  <c r="F157"/>
  <c r="F148"/>
  <c r="F139"/>
  <c r="F110"/>
  <c r="F99"/>
  <c r="F71"/>
  <c r="F42"/>
  <c r="F22"/>
  <c r="D148"/>
  <c r="F105"/>
  <c r="F186"/>
  <c r="F179"/>
  <c r="F178"/>
  <c r="F131"/>
  <c r="D119"/>
  <c r="E119"/>
  <c r="F119" l="1"/>
  <c r="F116"/>
  <c r="D107"/>
  <c r="E107"/>
  <c r="F104"/>
  <c r="F107" s="1"/>
  <c r="F92"/>
  <c r="F96" s="1"/>
  <c r="F78"/>
  <c r="F82" s="1"/>
  <c r="F63"/>
  <c r="F68" s="1"/>
  <c r="F49"/>
  <c r="F53" s="1"/>
  <c r="F32"/>
  <c r="F28"/>
  <c r="F293"/>
  <c r="F294" s="1"/>
  <c r="E293"/>
  <c r="E294" s="1"/>
  <c r="D293"/>
  <c r="D294" s="1"/>
  <c r="F284"/>
  <c r="F285" s="1"/>
  <c r="E284"/>
  <c r="E285" s="1"/>
  <c r="D284"/>
  <c r="D285" s="1"/>
  <c r="F272"/>
  <c r="E272"/>
  <c r="D272"/>
  <c r="F268"/>
  <c r="E268"/>
  <c r="D268"/>
  <c r="F264"/>
  <c r="E264"/>
  <c r="D264"/>
  <c r="F260"/>
  <c r="E260"/>
  <c r="D260"/>
  <c r="F249"/>
  <c r="F250" s="1"/>
  <c r="E249"/>
  <c r="E250" s="1"/>
  <c r="D249"/>
  <c r="D250" s="1"/>
  <c r="F240"/>
  <c r="F241" s="1"/>
  <c r="E240"/>
  <c r="E241" s="1"/>
  <c r="D240"/>
  <c r="D241" s="1"/>
  <c r="F231"/>
  <c r="F232" s="1"/>
  <c r="E231"/>
  <c r="E232" s="1"/>
  <c r="D231"/>
  <c r="D232" s="1"/>
  <c r="F213"/>
  <c r="E213"/>
  <c r="D213"/>
  <c r="F209"/>
  <c r="E209"/>
  <c r="D209"/>
  <c r="F205"/>
  <c r="E205"/>
  <c r="D205"/>
  <c r="F198"/>
  <c r="E198"/>
  <c r="D198"/>
  <c r="F189"/>
  <c r="E189"/>
  <c r="D189"/>
  <c r="F182"/>
  <c r="E182"/>
  <c r="D182"/>
  <c r="F172"/>
  <c r="E172"/>
  <c r="D172"/>
  <c r="F163"/>
  <c r="E163"/>
  <c r="D163"/>
  <c r="F154"/>
  <c r="E154"/>
  <c r="D154"/>
  <c r="F145"/>
  <c r="E145"/>
  <c r="D145"/>
  <c r="F132"/>
  <c r="E132"/>
  <c r="D132"/>
  <c r="F128"/>
  <c r="E128"/>
  <c r="D128"/>
  <c r="F124"/>
  <c r="E124"/>
  <c r="D124"/>
  <c r="E96"/>
  <c r="D96"/>
  <c r="E82"/>
  <c r="D82"/>
  <c r="E68"/>
  <c r="D68"/>
  <c r="E53"/>
  <c r="D53"/>
  <c r="E39"/>
  <c r="D39"/>
  <c r="D277" l="1"/>
  <c r="D278" s="1"/>
  <c r="D295" s="1"/>
  <c r="D296" s="1"/>
  <c r="F277"/>
  <c r="F278" s="1"/>
  <c r="F295" s="1"/>
  <c r="F296" s="1"/>
  <c r="D223"/>
  <c r="F223"/>
  <c r="E223"/>
  <c r="E277"/>
  <c r="E278" s="1"/>
  <c r="E295" s="1"/>
  <c r="E296" s="1"/>
  <c r="F39"/>
  <c r="F133" s="1"/>
  <c r="F134" s="1"/>
  <c r="D133"/>
  <c r="D134" s="1"/>
  <c r="E173"/>
  <c r="E174" s="1"/>
  <c r="E133"/>
  <c r="E134" s="1"/>
  <c r="D173"/>
  <c r="D174" s="1"/>
  <c r="F173"/>
  <c r="F174" s="1"/>
  <c r="E251" l="1"/>
  <c r="E252" s="1"/>
  <c r="E297" s="1"/>
  <c r="F251"/>
  <c r="F252" s="1"/>
  <c r="F297" s="1"/>
  <c r="D251"/>
  <c r="D252" s="1"/>
  <c r="D297" s="1"/>
  <c r="E10" l="1"/>
  <c r="D10" l="1"/>
  <c r="F10" l="1"/>
</calcChain>
</file>

<file path=xl/sharedStrings.xml><?xml version="1.0" encoding="utf-8"?>
<sst xmlns="http://schemas.openxmlformats.org/spreadsheetml/2006/main" count="476" uniqueCount="208">
  <si>
    <t>C - Economic Services (a) Agriculture &amp; Allied Activities</t>
  </si>
  <si>
    <t>Capital Outlay on Crop Husbandry</t>
  </si>
  <si>
    <t>Voted</t>
  </si>
  <si>
    <t>Major /Sub-Major/Minor/Sub/Detailed Heads</t>
  </si>
  <si>
    <t>Total</t>
  </si>
  <si>
    <t>REVENUE SECTION</t>
  </si>
  <si>
    <t>M.H.</t>
  </si>
  <si>
    <t>Crop Husbandry</t>
  </si>
  <si>
    <t>Direction and Administration</t>
  </si>
  <si>
    <t>Horticulture Department</t>
  </si>
  <si>
    <t>Head Office Establishment</t>
  </si>
  <si>
    <t>16.44.01</t>
  </si>
  <si>
    <t>Salaries</t>
  </si>
  <si>
    <t>16.44.11</t>
  </si>
  <si>
    <t>16.44.13</t>
  </si>
  <si>
    <t>16.44.14</t>
  </si>
  <si>
    <t>16.44.27</t>
  </si>
  <si>
    <t>16.44.50</t>
  </si>
  <si>
    <t>16.45.01</t>
  </si>
  <si>
    <t>16.45.11</t>
  </si>
  <si>
    <t>16.45.13</t>
  </si>
  <si>
    <t>16.46.01</t>
  </si>
  <si>
    <t>16.46.11</t>
  </si>
  <si>
    <t>16.46.13</t>
  </si>
  <si>
    <t>16.46.50</t>
  </si>
  <si>
    <t>16.47.01</t>
  </si>
  <si>
    <t>16.47.11</t>
  </si>
  <si>
    <t>16.48.01</t>
  </si>
  <si>
    <t>16.48.11</t>
  </si>
  <si>
    <t>16.48.13</t>
  </si>
  <si>
    <t>Agricultural Farms</t>
  </si>
  <si>
    <t>Other Charges</t>
  </si>
  <si>
    <t>Office Expenses</t>
  </si>
  <si>
    <t>16.47.13</t>
  </si>
  <si>
    <t>Horticulture and Vegetable Crops</t>
  </si>
  <si>
    <t>Fruits</t>
  </si>
  <si>
    <t>62.00.01</t>
  </si>
  <si>
    <t>62.00.11</t>
  </si>
  <si>
    <t>62.00.13</t>
  </si>
  <si>
    <t>Progeny Orchards</t>
  </si>
  <si>
    <t>63.00.11</t>
  </si>
  <si>
    <t>63.00.13</t>
  </si>
  <si>
    <t>63.00.27</t>
  </si>
  <si>
    <t>Other Expenditure</t>
  </si>
  <si>
    <t>CAPITAL SECTION</t>
  </si>
  <si>
    <t>16.00.74</t>
  </si>
  <si>
    <t>Advisory Board</t>
  </si>
  <si>
    <t>Revenue</t>
  </si>
  <si>
    <t>Capital</t>
  </si>
  <si>
    <t>II. Details of the estimates and the heads under which this grant will be accounted for:</t>
  </si>
  <si>
    <t>(In Thousands of Rupees)</t>
  </si>
  <si>
    <t>National Horticultural Mission</t>
  </si>
  <si>
    <t>02.00.81</t>
  </si>
  <si>
    <t>02.00.82</t>
  </si>
  <si>
    <t>(a) Capital Account on Agriculture &amp; Allied Activities</t>
  </si>
  <si>
    <t>16.45.14</t>
  </si>
  <si>
    <t>16.46.14</t>
  </si>
  <si>
    <t>16.47.14</t>
  </si>
  <si>
    <t>16.48.14</t>
  </si>
  <si>
    <t>National Bamboo Mission (Central Share)</t>
  </si>
  <si>
    <t>Horticulture Mission for North East &amp; Himalayan States (Central Share)</t>
  </si>
  <si>
    <t>Other Capital Expenditure</t>
  </si>
  <si>
    <t>Sikkim Himalayan Orchids</t>
  </si>
  <si>
    <t>16.00.82</t>
  </si>
  <si>
    <t>16.44.02</t>
  </si>
  <si>
    <t>Wages</t>
  </si>
  <si>
    <t>16.45.02</t>
  </si>
  <si>
    <t>16.46.02</t>
  </si>
  <si>
    <t>16.47.02</t>
  </si>
  <si>
    <t>16.48.02</t>
  </si>
  <si>
    <t>02.00.84</t>
  </si>
  <si>
    <t>National Bamboo Mission (State Share)</t>
  </si>
  <si>
    <t>02.00.85</t>
  </si>
  <si>
    <t>Horticulture Mission for North East &amp; Himalayan States (State Share)</t>
  </si>
  <si>
    <t>16.00.70</t>
  </si>
  <si>
    <t>DEMAND NO. 15</t>
  </si>
  <si>
    <t xml:space="preserve"> HORTICULTURE </t>
  </si>
  <si>
    <t xml:space="preserve"> Actuals</t>
  </si>
  <si>
    <t>Budget
 Estimate</t>
  </si>
  <si>
    <t>Revised 
Estimate</t>
  </si>
  <si>
    <t xml:space="preserve">Construction of Boundary fence at Majhitar, East Sikkim </t>
  </si>
  <si>
    <t>16.44.72</t>
  </si>
  <si>
    <t>Production Incentive to Farmers</t>
  </si>
  <si>
    <t>2022-23</t>
  </si>
  <si>
    <t>Gangtok District</t>
  </si>
  <si>
    <t>Gyalshing District</t>
  </si>
  <si>
    <t>Mangan District</t>
  </si>
  <si>
    <t>Namchi District</t>
  </si>
  <si>
    <t>Pakyong District</t>
  </si>
  <si>
    <t>16.49.01</t>
  </si>
  <si>
    <t>16.49.02</t>
  </si>
  <si>
    <t>16.49.11</t>
  </si>
  <si>
    <t>16.49.13</t>
  </si>
  <si>
    <t>Soreng District</t>
  </si>
  <si>
    <t>16.50.01</t>
  </si>
  <si>
    <t>16.50.02</t>
  </si>
  <si>
    <t>16.50.11</t>
  </si>
  <si>
    <t>16.50.13</t>
  </si>
  <si>
    <t>Fencing of Horticulture farm at Mamjey</t>
  </si>
  <si>
    <t>16.00.87</t>
  </si>
  <si>
    <t>Repair &amp; Renovation of SIMFED outlet at New Delhi</t>
  </si>
  <si>
    <t>16.00.71</t>
  </si>
  <si>
    <t>16.00.72</t>
  </si>
  <si>
    <t>16.00.73</t>
  </si>
  <si>
    <t>Saffron Cultivation</t>
  </si>
  <si>
    <t>Construction of Boundary fence at Hilley Horticulture Farm</t>
  </si>
  <si>
    <t>16.00.88</t>
  </si>
  <si>
    <t xml:space="preserve">Strengthening of Tissue Culture Labs </t>
  </si>
  <si>
    <t>2023-24</t>
  </si>
  <si>
    <t>Commercial Crops</t>
  </si>
  <si>
    <t>Krishonnati Yojana</t>
  </si>
  <si>
    <t>06.00.81</t>
  </si>
  <si>
    <t>06.00.82</t>
  </si>
  <si>
    <t>Special Component Plan for Scheduled Castes</t>
  </si>
  <si>
    <t>00.796</t>
  </si>
  <si>
    <t>Tribal Area Sub-plan</t>
  </si>
  <si>
    <t>06.00.83</t>
  </si>
  <si>
    <t>06.00.84</t>
  </si>
  <si>
    <t>Medical Treatment</t>
  </si>
  <si>
    <t>Allowances</t>
  </si>
  <si>
    <t>Leave Travel Concession</t>
  </si>
  <si>
    <t>Training Expenses</t>
  </si>
  <si>
    <t>16.44.06</t>
  </si>
  <si>
    <t>16.44.07</t>
  </si>
  <si>
    <t>16.44.08</t>
  </si>
  <si>
    <t>16.44.09</t>
  </si>
  <si>
    <t>Domestic Travel Expenses</t>
  </si>
  <si>
    <t>Rent, Rates and Taxes for Land and Buildings</t>
  </si>
  <si>
    <t>Fuel and Lubricants</t>
  </si>
  <si>
    <t>16.44.24</t>
  </si>
  <si>
    <t>Other Revenue Expenditure</t>
  </si>
  <si>
    <t>16.44.49</t>
  </si>
  <si>
    <t>16.45.06</t>
  </si>
  <si>
    <t>16.45.07</t>
  </si>
  <si>
    <t>16.45.24</t>
  </si>
  <si>
    <t>16.45.49</t>
  </si>
  <si>
    <t>16.46.06</t>
  </si>
  <si>
    <t>16.46.07</t>
  </si>
  <si>
    <t>16.46.24</t>
  </si>
  <si>
    <t>16.46.49</t>
  </si>
  <si>
    <t>16.47.06</t>
  </si>
  <si>
    <t>16.47.07</t>
  </si>
  <si>
    <t>16.47.49</t>
  </si>
  <si>
    <t>16.48.06</t>
  </si>
  <si>
    <t>16.48.07</t>
  </si>
  <si>
    <t>16.47.24</t>
  </si>
  <si>
    <t>16.48.24</t>
  </si>
  <si>
    <t>16.48.49</t>
  </si>
  <si>
    <t>16.49.06</t>
  </si>
  <si>
    <t>16.49.07</t>
  </si>
  <si>
    <t>16.49.24</t>
  </si>
  <si>
    <t>16.50.06</t>
  </si>
  <si>
    <t>16.50.07</t>
  </si>
  <si>
    <t>16.50.24</t>
  </si>
  <si>
    <t>62.00.06</t>
  </si>
  <si>
    <t>62.00.07</t>
  </si>
  <si>
    <t>62.00.24</t>
  </si>
  <si>
    <t>63.00.24</t>
  </si>
  <si>
    <t>Grant in Aid General</t>
  </si>
  <si>
    <t>64.00.31</t>
  </si>
  <si>
    <t>16.44.12</t>
  </si>
  <si>
    <t>Foreign Travel Expenses</t>
  </si>
  <si>
    <t>16.60.31</t>
  </si>
  <si>
    <t>16.60.36</t>
  </si>
  <si>
    <t>Grant in Aid Salaries</t>
  </si>
  <si>
    <t>16.44.29</t>
  </si>
  <si>
    <t>Repair and Maintenance</t>
  </si>
  <si>
    <t>16.45.29</t>
  </si>
  <si>
    <t>16.46.29</t>
  </si>
  <si>
    <t>16.47.29</t>
  </si>
  <si>
    <t>16.48.29</t>
  </si>
  <si>
    <t>Himalayan Orchid Centre at Assam Lingzey</t>
  </si>
  <si>
    <t>16.60.72</t>
  </si>
  <si>
    <t>Buildings and Structures</t>
  </si>
  <si>
    <t>16.62.49</t>
  </si>
  <si>
    <t>16.61.72</t>
  </si>
  <si>
    <t>Model Floriculture Centre at Namli</t>
  </si>
  <si>
    <t>16.62.72</t>
  </si>
  <si>
    <t>Farmers' Training Centre</t>
  </si>
  <si>
    <t>16.63.72</t>
  </si>
  <si>
    <t>Kisan Mela</t>
  </si>
  <si>
    <t>65.00.49</t>
  </si>
  <si>
    <t>66.00.49</t>
  </si>
  <si>
    <t>Saffron Cultivation in Sikkim</t>
  </si>
  <si>
    <t>16.60.60</t>
  </si>
  <si>
    <t>Repairs and Maintenance</t>
  </si>
  <si>
    <t>16.61.31</t>
  </si>
  <si>
    <t xml:space="preserve">I.  Estimate of the amount required in the year ending 31st March, 2025 to defray the charges in respect of  Horticulture </t>
  </si>
  <si>
    <t>16.44.19</t>
  </si>
  <si>
    <t>Digital Equipments</t>
  </si>
  <si>
    <t>16.45.19</t>
  </si>
  <si>
    <t>16.46.19</t>
  </si>
  <si>
    <t>16.47.19</t>
  </si>
  <si>
    <t>16.48.19</t>
  </si>
  <si>
    <t>16.49.29</t>
  </si>
  <si>
    <t>16.50.19</t>
  </si>
  <si>
    <t>16.50.29</t>
  </si>
  <si>
    <t>Sikkim State Organic Certifying Agency (SSOCA)</t>
  </si>
  <si>
    <t>16.64.72</t>
  </si>
  <si>
    <t>Horticulture Farm at Hilley</t>
  </si>
  <si>
    <t>Horticulture Farms</t>
  </si>
  <si>
    <t>67.00.29</t>
  </si>
  <si>
    <t>66.00.29</t>
  </si>
  <si>
    <t>Sikkim Agriculture and Horticulture Development
 Board</t>
  </si>
  <si>
    <t>Sikkim Agriculture and Horticulture Development 
Board</t>
  </si>
  <si>
    <t>Minor Civil and Electric Works</t>
  </si>
  <si>
    <t>Budget 
 Estimate</t>
  </si>
  <si>
    <t>2024-25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</si>
</sst>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0#"/>
    <numFmt numFmtId="165" formatCode="0#"/>
    <numFmt numFmtId="166" formatCode="00000#"/>
    <numFmt numFmtId="167" formatCode="00.00#"/>
    <numFmt numFmtId="168" formatCode="00.#00"/>
    <numFmt numFmtId="169" formatCode="00.0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3">
    <xf numFmtId="0" fontId="0" fillId="0" borderId="0" xfId="0"/>
    <xf numFmtId="0" fontId="3" fillId="0" borderId="0" xfId="4" applyFont="1" applyFill="1" applyAlignment="1">
      <alignment vertical="top" wrapText="1"/>
    </xf>
    <xf numFmtId="0" fontId="4" fillId="0" borderId="0" xfId="4" applyFont="1" applyFill="1" applyAlignment="1" applyProtection="1"/>
    <xf numFmtId="0" fontId="3" fillId="0" borderId="0" xfId="4" applyFont="1" applyFill="1"/>
    <xf numFmtId="0" fontId="3" fillId="0" borderId="0" xfId="4" applyFont="1" applyFill="1" applyAlignment="1">
      <alignment horizontal="right" vertical="top" wrapText="1"/>
    </xf>
    <xf numFmtId="0" fontId="4" fillId="0" borderId="0" xfId="4" applyNumberFormat="1" applyFont="1" applyFill="1" applyAlignment="1" applyProtection="1">
      <alignment horizontal="center"/>
    </xf>
    <xf numFmtId="0" fontId="4" fillId="0" borderId="0" xfId="4" applyFont="1" applyFill="1" applyAlignment="1" applyProtection="1">
      <alignment horizontal="center"/>
    </xf>
    <xf numFmtId="0" fontId="3" fillId="0" borderId="0" xfId="4" applyNumberFormat="1" applyFont="1" applyFill="1" applyAlignment="1" applyProtection="1">
      <alignment horizontal="right"/>
    </xf>
    <xf numFmtId="0" fontId="3" fillId="0" borderId="0" xfId="4" applyNumberFormat="1" applyFont="1" applyFill="1"/>
    <xf numFmtId="0" fontId="3" fillId="0" borderId="0" xfId="4" applyFont="1" applyFill="1" applyAlignment="1" applyProtection="1">
      <alignment horizontal="left"/>
    </xf>
    <xf numFmtId="0" fontId="3" fillId="0" borderId="0" xfId="4" applyNumberFormat="1" applyFont="1" applyFill="1" applyAlignment="1" applyProtection="1">
      <alignment horizontal="left"/>
    </xf>
    <xf numFmtId="0" fontId="3" fillId="0" borderId="0" xfId="4" applyFont="1" applyFill="1" applyAlignment="1">
      <alignment horizontal="left" vertical="top"/>
    </xf>
    <xf numFmtId="0" fontId="3" fillId="0" borderId="0" xfId="4" applyNumberFormat="1" applyFont="1" applyFill="1" applyAlignment="1">
      <alignment horizontal="center" vertical="top" wrapText="1"/>
    </xf>
    <xf numFmtId="0" fontId="4" fillId="0" borderId="0" xfId="2" applyNumberFormat="1" applyFont="1" applyFill="1" applyBorder="1" applyAlignment="1" applyProtection="1">
      <alignment horizontal="center"/>
    </xf>
    <xf numFmtId="1" fontId="3" fillId="0" borderId="0" xfId="4" applyNumberFormat="1" applyFont="1" applyFill="1"/>
    <xf numFmtId="0" fontId="4" fillId="0" borderId="0" xfId="4" applyNumberFormat="1" applyFont="1" applyFill="1" applyAlignment="1" applyProtection="1">
      <alignment horizontal="right"/>
    </xf>
    <xf numFmtId="0" fontId="4" fillId="0" borderId="0" xfId="1" applyNumberFormat="1" applyFont="1" applyFill="1" applyAlignment="1" applyProtection="1">
      <alignment horizontal="center"/>
    </xf>
    <xf numFmtId="0" fontId="3" fillId="0" borderId="0" xfId="4" applyFont="1" applyFill="1" applyAlignment="1">
      <alignment vertical="top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2" xfId="6" applyFont="1" applyFill="1" applyBorder="1" applyAlignment="1" applyProtection="1">
      <alignment horizontal="left"/>
    </xf>
    <xf numFmtId="0" fontId="3" fillId="0" borderId="2" xfId="6" applyNumberFormat="1" applyFont="1" applyFill="1" applyBorder="1" applyProtection="1"/>
    <xf numFmtId="0" fontId="6" fillId="0" borderId="2" xfId="6" applyNumberFormat="1" applyFont="1" applyFill="1" applyBorder="1" applyAlignment="1" applyProtection="1">
      <alignment horizontal="right"/>
    </xf>
    <xf numFmtId="0" fontId="3" fillId="0" borderId="0" xfId="7" applyFont="1" applyFill="1" applyAlignment="1" applyProtection="1">
      <alignment vertical="top"/>
    </xf>
    <xf numFmtId="0" fontId="3" fillId="0" borderId="0" xfId="7" applyFont="1" applyFill="1" applyProtection="1"/>
    <xf numFmtId="0" fontId="3" fillId="0" borderId="1" xfId="7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right" vertical="top" wrapText="1"/>
    </xf>
    <xf numFmtId="0" fontId="3" fillId="0" borderId="0" xfId="6" applyFont="1" applyFill="1" applyBorder="1" applyAlignment="1" applyProtection="1">
      <alignment horizontal="left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horizontal="right" vertical="top" wrapText="1"/>
    </xf>
    <xf numFmtId="0" fontId="3" fillId="0" borderId="2" xfId="6" applyNumberFormat="1" applyFont="1" applyFill="1" applyBorder="1" applyAlignment="1" applyProtection="1">
      <alignment horizontal="right"/>
    </xf>
    <xf numFmtId="0" fontId="3" fillId="0" borderId="2" xfId="6" applyNumberFormat="1" applyFont="1" applyFill="1" applyBorder="1" applyAlignment="1" applyProtection="1">
      <alignment vertical="center" wrapText="1"/>
    </xf>
    <xf numFmtId="0" fontId="4" fillId="0" borderId="0" xfId="4" applyFont="1" applyFill="1" applyAlignment="1" applyProtection="1">
      <alignment horizontal="left"/>
    </xf>
    <xf numFmtId="0" fontId="3" fillId="0" borderId="0" xfId="4" applyNumberFormat="1" applyFont="1" applyFill="1" applyBorder="1" applyAlignment="1" applyProtection="1">
      <alignment horizontal="right"/>
    </xf>
    <xf numFmtId="0" fontId="4" fillId="0" borderId="0" xfId="4" applyFont="1" applyFill="1" applyAlignment="1">
      <alignment horizontal="right" vertical="top" wrapText="1"/>
    </xf>
    <xf numFmtId="0" fontId="4" fillId="0" borderId="0" xfId="4" applyFont="1" applyFill="1" applyAlignment="1" applyProtection="1">
      <alignment horizontal="left" vertical="top" wrapText="1"/>
    </xf>
    <xf numFmtId="167" fontId="4" fillId="0" borderId="0" xfId="4" applyNumberFormat="1" applyFont="1" applyFill="1" applyAlignment="1">
      <alignment horizontal="right" vertical="top" wrapText="1"/>
    </xf>
    <xf numFmtId="1" fontId="3" fillId="0" borderId="0" xfId="4" applyNumberFormat="1" applyFont="1" applyFill="1" applyAlignment="1">
      <alignment horizontal="right"/>
    </xf>
    <xf numFmtId="0" fontId="3" fillId="0" borderId="0" xfId="4" applyFont="1" applyFill="1" applyAlignment="1" applyProtection="1">
      <alignment horizontal="left" vertical="top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4" applyFont="1" applyFill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4" applyFont="1" applyFill="1" applyBorder="1" applyAlignment="1">
      <alignment vertical="top" wrapText="1"/>
    </xf>
    <xf numFmtId="1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3" xfId="1" applyNumberFormat="1" applyFont="1" applyFill="1" applyBorder="1" applyAlignment="1" applyProtection="1">
      <alignment horizontal="right" wrapText="1"/>
    </xf>
    <xf numFmtId="1" fontId="3" fillId="0" borderId="0" xfId="4" applyNumberFormat="1" applyFont="1" applyFill="1" applyAlignment="1">
      <alignment horizontal="right" vertical="top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4" applyNumberFormat="1" applyFont="1" applyFill="1" applyBorder="1" applyAlignment="1" applyProtection="1">
      <alignment horizontal="right" wrapText="1"/>
    </xf>
    <xf numFmtId="0" fontId="3" fillId="0" borderId="3" xfId="4" applyNumberFormat="1" applyFont="1" applyFill="1" applyBorder="1" applyAlignment="1" applyProtection="1">
      <alignment horizontal="right" wrapText="1"/>
    </xf>
    <xf numFmtId="0" fontId="3" fillId="0" borderId="0" xfId="4" applyFont="1" applyFill="1" applyBorder="1" applyAlignment="1" applyProtection="1">
      <alignment horizontal="left" vertical="center" wrapText="1"/>
    </xf>
    <xf numFmtId="167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3" fillId="0" borderId="3" xfId="4" applyNumberFormat="1" applyFont="1" applyFill="1" applyBorder="1" applyAlignment="1">
      <alignment horizontal="right" wrapText="1"/>
    </xf>
    <xf numFmtId="164" fontId="4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horizontal="right" vertical="top" wrapText="1"/>
    </xf>
    <xf numFmtId="1" fontId="3" fillId="0" borderId="0" xfId="4" applyNumberFormat="1" applyFont="1" applyFill="1" applyBorder="1" applyAlignment="1">
      <alignment horizontal="right" wrapText="1"/>
    </xf>
    <xf numFmtId="1" fontId="3" fillId="0" borderId="0" xfId="1" applyNumberFormat="1" applyFont="1" applyFill="1" applyBorder="1" applyAlignment="1">
      <alignment horizontal="right" wrapText="1"/>
    </xf>
    <xf numFmtId="43" fontId="3" fillId="0" borderId="0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165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/>
    <xf numFmtId="0" fontId="4" fillId="0" borderId="0" xfId="4" applyFont="1" applyFill="1" applyBorder="1" applyAlignment="1">
      <alignment horizontal="right" vertical="top" wrapText="1"/>
    </xf>
    <xf numFmtId="169" fontId="4" fillId="0" borderId="0" xfId="4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left" vertical="center" wrapText="1"/>
    </xf>
    <xf numFmtId="166" fontId="3" fillId="0" borderId="0" xfId="4" applyNumberFormat="1" applyFont="1" applyFill="1" applyBorder="1" applyAlignment="1">
      <alignment horizontal="right" vertical="top" wrapText="1"/>
    </xf>
    <xf numFmtId="0" fontId="3" fillId="0" borderId="3" xfId="4" applyFont="1" applyFill="1" applyBorder="1" applyAlignment="1">
      <alignment vertical="top" wrapText="1"/>
    </xf>
    <xf numFmtId="0" fontId="4" fillId="0" borderId="3" xfId="4" applyFont="1" applyFill="1" applyBorder="1" applyAlignment="1">
      <alignment horizontal="right" vertical="top" wrapText="1"/>
    </xf>
    <xf numFmtId="0" fontId="4" fillId="0" borderId="3" xfId="4" applyFont="1" applyFill="1" applyBorder="1" applyAlignment="1" applyProtection="1">
      <alignment horizontal="left" vertical="top" wrapText="1"/>
    </xf>
    <xf numFmtId="168" fontId="4" fillId="0" borderId="0" xfId="4" applyNumberFormat="1" applyFont="1" applyFill="1" applyBorder="1" applyAlignment="1">
      <alignment horizontal="right" vertical="top" wrapText="1"/>
    </xf>
    <xf numFmtId="0" fontId="4" fillId="0" borderId="3" xfId="4" applyFont="1" applyFill="1" applyBorder="1" applyAlignment="1">
      <alignment vertical="top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vertical="top" wrapText="1"/>
    </xf>
    <xf numFmtId="0" fontId="4" fillId="0" borderId="0" xfId="4" applyFont="1" applyFill="1" applyBorder="1" applyAlignment="1">
      <alignment vertical="top" wrapText="1"/>
    </xf>
    <xf numFmtId="0" fontId="3" fillId="0" borderId="0" xfId="4" applyFont="1" applyFill="1" applyAlignment="1">
      <alignment horizontal="right"/>
    </xf>
    <xf numFmtId="0" fontId="3" fillId="0" borderId="0" xfId="4" applyFont="1" applyFill="1" applyAlignment="1">
      <alignment horizontal="left"/>
    </xf>
    <xf numFmtId="0" fontId="3" fillId="0" borderId="0" xfId="4" applyNumberFormat="1" applyFont="1" applyFill="1" applyAlignment="1">
      <alignment horizontal="left"/>
    </xf>
    <xf numFmtId="0" fontId="3" fillId="0" borderId="0" xfId="1" applyNumberFormat="1" applyFont="1" applyFill="1" applyBorder="1" applyAlignment="1" applyProtection="1">
      <alignment horizontal="right" wrapText="1"/>
    </xf>
    <xf numFmtId="0" fontId="4" fillId="0" borderId="0" xfId="4" applyFont="1" applyFill="1" applyAlignment="1" applyProtection="1">
      <alignment vertical="top"/>
    </xf>
    <xf numFmtId="0" fontId="3" fillId="0" borderId="0" xfId="6" applyNumberFormat="1" applyFont="1" applyFill="1" applyBorder="1" applyAlignment="1" applyProtection="1">
      <alignment horizontal="right" vertical="center"/>
    </xf>
    <xf numFmtId="0" fontId="3" fillId="0" borderId="1" xfId="6" applyNumberFormat="1" applyFont="1" applyFill="1" applyBorder="1" applyAlignment="1" applyProtection="1">
      <alignment horizontal="right" vertical="center"/>
    </xf>
    <xf numFmtId="166" fontId="3" fillId="0" borderId="0" xfId="4" applyNumberFormat="1" applyFont="1" applyFill="1" applyAlignment="1">
      <alignment horizontal="right" vertical="top" wrapText="1"/>
    </xf>
    <xf numFmtId="166" fontId="3" fillId="0" borderId="0" xfId="5" applyNumberFormat="1" applyFont="1" applyFill="1" applyBorder="1" applyAlignment="1">
      <alignment horizontal="right" vertical="top" wrapText="1"/>
    </xf>
    <xf numFmtId="169" fontId="3" fillId="0" borderId="0" xfId="4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>
      <alignment horizontal="right"/>
    </xf>
    <xf numFmtId="0" fontId="3" fillId="0" borderId="3" xfId="1" applyNumberFormat="1" applyFont="1" applyFill="1" applyBorder="1" applyAlignment="1">
      <alignment horizontal="right" wrapText="1"/>
    </xf>
    <xf numFmtId="0" fontId="3" fillId="0" borderId="0" xfId="7" applyNumberFormat="1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Border="1" applyAlignment="1" applyProtection="1">
      <alignment horizontal="righ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 applyProtection="1">
      <alignment vertical="top"/>
    </xf>
    <xf numFmtId="166" fontId="3" fillId="0" borderId="0" xfId="2" applyNumberFormat="1" applyFont="1" applyFill="1" applyBorder="1" applyAlignment="1" applyProtection="1">
      <alignment horizontal="right" vertical="top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2" applyFont="1" applyFill="1" applyProtection="1"/>
    <xf numFmtId="166" fontId="3" fillId="0" borderId="0" xfId="5" applyNumberFormat="1" applyFont="1" applyFill="1" applyAlignment="1">
      <alignment horizontal="right" vertical="top" wrapText="1"/>
    </xf>
    <xf numFmtId="167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horizontal="left" vertical="center" wrapText="1"/>
    </xf>
    <xf numFmtId="0" fontId="3" fillId="0" borderId="2" xfId="4" applyNumberFormat="1" applyFont="1" applyFill="1" applyBorder="1" applyAlignment="1" applyProtection="1">
      <alignment horizontal="right"/>
    </xf>
    <xf numFmtId="0" fontId="4" fillId="0" borderId="0" xfId="7" applyNumberFormat="1" applyFont="1" applyFill="1" applyBorder="1" applyAlignment="1" applyProtection="1">
      <alignment horizontal="left" vertical="top" wrapText="1"/>
    </xf>
    <xf numFmtId="49" fontId="4" fillId="0" borderId="0" xfId="7" applyNumberFormat="1" applyFont="1" applyFill="1" applyBorder="1" applyAlignment="1" applyProtection="1">
      <alignment horizontal="right" vertical="top" wrapText="1"/>
    </xf>
    <xf numFmtId="0" fontId="3" fillId="0" borderId="0" xfId="4" applyNumberFormat="1" applyFont="1" applyFill="1" applyBorder="1" applyAlignment="1">
      <alignment horizontal="right" wrapText="1"/>
    </xf>
    <xf numFmtId="0" fontId="3" fillId="0" borderId="2" xfId="4" applyFont="1" applyFill="1" applyBorder="1"/>
    <xf numFmtId="0" fontId="3" fillId="0" borderId="0" xfId="7" applyFont="1" applyFill="1" applyBorder="1" applyProtection="1"/>
    <xf numFmtId="0" fontId="3" fillId="0" borderId="0" xfId="4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 applyProtection="1">
      <alignment vertical="top" wrapText="1"/>
    </xf>
    <xf numFmtId="43" fontId="3" fillId="0" borderId="0" xfId="1" applyFont="1" applyFill="1" applyAlignment="1" applyProtection="1">
      <alignment horizontal="right" wrapText="1"/>
    </xf>
    <xf numFmtId="43" fontId="3" fillId="0" borderId="0" xfId="1" applyFont="1" applyFill="1" applyBorder="1" applyAlignment="1" applyProtection="1">
      <alignment horizontal="right" wrapText="1"/>
    </xf>
    <xf numFmtId="43" fontId="3" fillId="0" borderId="0" xfId="1" applyFont="1" applyFill="1" applyAlignment="1">
      <alignment horizontal="right" wrapText="1"/>
    </xf>
    <xf numFmtId="43" fontId="3" fillId="0" borderId="3" xfId="1" applyFont="1" applyFill="1" applyBorder="1" applyAlignment="1" applyProtection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43" fontId="3" fillId="0" borderId="3" xfId="1" applyFont="1" applyFill="1" applyBorder="1" applyAlignment="1">
      <alignment horizontal="right" wrapText="1"/>
    </xf>
    <xf numFmtId="1" fontId="4" fillId="0" borderId="0" xfId="4" applyNumberFormat="1" applyFont="1" applyFill="1" applyAlignment="1">
      <alignment horizontal="center"/>
    </xf>
    <xf numFmtId="1" fontId="4" fillId="0" borderId="0" xfId="1" applyNumberFormat="1" applyFont="1" applyFill="1" applyAlignment="1" applyProtection="1">
      <alignment horizontal="center"/>
    </xf>
    <xf numFmtId="0" fontId="3" fillId="0" borderId="0" xfId="6" applyFont="1" applyFill="1" applyBorder="1" applyAlignment="1" applyProtection="1"/>
    <xf numFmtId="0" fontId="1" fillId="0" borderId="0" xfId="0" applyFont="1" applyFill="1" applyAlignment="1"/>
    <xf numFmtId="0" fontId="3" fillId="0" borderId="0" xfId="1" applyNumberFormat="1" applyFont="1" applyFill="1" applyAlignment="1">
      <alignment horizontal="right" wrapText="1"/>
    </xf>
    <xf numFmtId="0" fontId="3" fillId="0" borderId="0" xfId="4" applyNumberFormat="1" applyFont="1" applyFill="1" applyAlignment="1">
      <alignment horizontal="right" wrapText="1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4" fillId="0" borderId="0" xfId="4" applyFont="1" applyFill="1" applyAlignment="1">
      <alignment vertical="top" wrapText="1"/>
    </xf>
    <xf numFmtId="0" fontId="4" fillId="0" borderId="0" xfId="4" applyFont="1" applyFill="1"/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4" applyNumberFormat="1" applyFont="1" applyFill="1"/>
    <xf numFmtId="0" fontId="4" fillId="0" borderId="0" xfId="4" applyFont="1" applyFill="1" applyAlignment="1">
      <alignment horizontal="right"/>
    </xf>
    <xf numFmtId="1" fontId="4" fillId="0" borderId="0" xfId="7" applyNumberFormat="1" applyFont="1" applyFill="1" applyAlignment="1" applyProtection="1">
      <alignment horizontal="right"/>
    </xf>
    <xf numFmtId="0" fontId="4" fillId="0" borderId="0" xfId="7" applyNumberFormat="1" applyFont="1" applyFill="1" applyAlignment="1" applyProtection="1">
      <alignment horizontal="right"/>
    </xf>
    <xf numFmtId="0" fontId="4" fillId="0" borderId="0" xfId="4" applyNumberFormat="1" applyFont="1" applyFill="1" applyAlignment="1">
      <alignment horizontal="right"/>
    </xf>
    <xf numFmtId="0" fontId="3" fillId="0" borderId="0" xfId="7" applyNumberFormat="1" applyFont="1" applyFill="1" applyBorder="1" applyAlignment="1" applyProtection="1">
      <alignment horizontal="center" vertical="top" wrapText="1"/>
    </xf>
    <xf numFmtId="43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 applyProtection="1">
      <alignment horizontal="right" vertical="top"/>
    </xf>
    <xf numFmtId="0" fontId="4" fillId="0" borderId="0" xfId="4" applyNumberFormat="1" applyFont="1" applyFill="1" applyAlignment="1" applyProtection="1">
      <alignment horizontal="center" vertical="top"/>
    </xf>
    <xf numFmtId="0" fontId="3" fillId="0" borderId="0" xfId="4" applyFont="1" applyFill="1" applyAlignment="1">
      <alignment horizontal="left" vertical="top" wrapText="1"/>
    </xf>
    <xf numFmtId="0" fontId="3" fillId="0" borderId="0" xfId="6" applyNumberFormat="1" applyFont="1" applyFill="1" applyBorder="1" applyAlignment="1" applyProtection="1">
      <alignment horizontal="right" vertical="top" wrapText="1"/>
    </xf>
    <xf numFmtId="0" fontId="3" fillId="0" borderId="2" xfId="7" applyNumberFormat="1" applyFont="1" applyFill="1" applyBorder="1" applyAlignment="1" applyProtection="1">
      <alignment horizontal="left" vertical="top" wrapText="1"/>
    </xf>
    <xf numFmtId="0" fontId="3" fillId="0" borderId="2" xfId="7" applyNumberFormat="1" applyFont="1" applyFill="1" applyBorder="1" applyAlignment="1" applyProtection="1">
      <alignment horizontal="right" vertical="top" wrapText="1"/>
    </xf>
    <xf numFmtId="0" fontId="3" fillId="0" borderId="2" xfId="4" applyFont="1" applyFill="1" applyBorder="1" applyAlignment="1">
      <alignment vertical="top" wrapText="1"/>
    </xf>
    <xf numFmtId="1" fontId="3" fillId="0" borderId="2" xfId="4" applyNumberFormat="1" applyFont="1" applyFill="1" applyBorder="1" applyAlignment="1">
      <alignment horizontal="right" vertical="top" wrapText="1"/>
    </xf>
    <xf numFmtId="0" fontId="3" fillId="0" borderId="2" xfId="4" applyFont="1" applyFill="1" applyBorder="1" applyAlignment="1" applyProtection="1">
      <alignment horizontal="left" vertical="top" wrapText="1"/>
    </xf>
    <xf numFmtId="165" fontId="3" fillId="0" borderId="2" xfId="4" applyNumberFormat="1" applyFont="1" applyFill="1" applyBorder="1" applyAlignment="1">
      <alignment horizontal="right" vertical="top" wrapText="1"/>
    </xf>
    <xf numFmtId="43" fontId="3" fillId="0" borderId="2" xfId="1" applyFont="1" applyFill="1" applyBorder="1" applyAlignment="1">
      <alignment horizontal="right" wrapText="1"/>
    </xf>
    <xf numFmtId="0" fontId="5" fillId="0" borderId="0" xfId="1" applyNumberFormat="1" applyFont="1" applyFill="1" applyBorder="1" applyAlignment="1">
      <alignment horizontal="right" wrapText="1"/>
    </xf>
    <xf numFmtId="1" fontId="4" fillId="0" borderId="0" xfId="4" applyNumberFormat="1" applyFont="1" applyFill="1" applyAlignment="1">
      <alignment horizontal="right"/>
    </xf>
    <xf numFmtId="0" fontId="3" fillId="0" borderId="2" xfId="4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>
      <alignment horizontal="right" vertical="top" wrapText="1"/>
    </xf>
    <xf numFmtId="0" fontId="3" fillId="0" borderId="2" xfId="5" applyFont="1" applyFill="1" applyBorder="1" applyAlignment="1" applyProtection="1">
      <alignment horizontal="left" vertical="center" wrapText="1"/>
    </xf>
    <xf numFmtId="0" fontId="3" fillId="0" borderId="0" xfId="6" applyNumberFormat="1" applyFont="1" applyFill="1" applyBorder="1" applyAlignment="1" applyProtection="1">
      <alignment horizontal="right" vertical="top" wrapText="1"/>
    </xf>
    <xf numFmtId="0" fontId="3" fillId="0" borderId="0" xfId="7" applyFont="1" applyFill="1" applyAlignment="1" applyProtection="1">
      <alignment horizontal="right" vertical="top"/>
    </xf>
    <xf numFmtId="0" fontId="3" fillId="0" borderId="0" xfId="4" applyFont="1" applyFill="1" applyAlignment="1" applyProtection="1">
      <alignment horizontal="left" wrapText="1"/>
    </xf>
    <xf numFmtId="0" fontId="3" fillId="0" borderId="0" xfId="4" applyFont="1" applyFill="1" applyAlignment="1">
      <alignment horizontal="left" vertical="top" wrapText="1"/>
    </xf>
  </cellXfs>
  <cellStyles count="9">
    <cellStyle name="Comma" xfId="1" builtinId="3"/>
    <cellStyle name="Normal" xfId="0" builtinId="0"/>
    <cellStyle name="Normal_budget 2004-05_2.6.04" xfId="8"/>
    <cellStyle name="Normal_BUDGET FOR  03-04" xfId="2"/>
    <cellStyle name="Normal_BUDGET FOR  03-04..." xfId="3"/>
    <cellStyle name="Normal_budget for 03-04" xfId="4"/>
    <cellStyle name="Normal_budget for 03-04 2" xfId="5"/>
    <cellStyle name="Normal_BUDGET-2000" xfId="6"/>
    <cellStyle name="Normal_budgetDocNIC02-03" xfId="7"/>
  </cellStyles>
  <dxfs count="0"/>
  <tableStyles count="0" defaultTableStyle="TableStyleMedium9" defaultPivotStyle="PivotStyleLight16"/>
  <colors>
    <mruColors>
      <color rgb="FFFF0066"/>
      <color rgb="FFFFCCFF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actu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AND3"/>
      <sheetName val="DEMAND4"/>
      <sheetName val="DEMAND5"/>
      <sheetName val="Sheet1"/>
      <sheetName val="Sheet2"/>
      <sheetName val="Sheet3"/>
      <sheetName val="DEMAND15"/>
      <sheetName val="DEMAND17"/>
      <sheetName val="DEMAND18"/>
      <sheetName val="DEMAND19"/>
      <sheetName val="DEMAND20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92D050"/>
  </sheetPr>
  <dimension ref="A1:G331"/>
  <sheetViews>
    <sheetView tabSelected="1" view="pageBreakPreview" zoomScale="115" zoomScaleNormal="160" zoomScaleSheetLayoutView="115" workbookViewId="0">
      <selection activeCell="L16" sqref="L16"/>
    </sheetView>
  </sheetViews>
  <sheetFormatPr defaultColWidth="11" defaultRowHeight="12.75"/>
  <cols>
    <col min="1" max="1" width="5.7109375" style="1" customWidth="1"/>
    <col min="2" max="2" width="8.140625" style="4" customWidth="1"/>
    <col min="3" max="3" width="41.7109375" style="3" customWidth="1"/>
    <col min="4" max="4" width="10.7109375" style="8" customWidth="1"/>
    <col min="5" max="5" width="10.7109375" style="3" customWidth="1"/>
    <col min="6" max="7" width="10.7109375" style="8" customWidth="1"/>
    <col min="8" max="16384" width="11" style="3"/>
  </cols>
  <sheetData>
    <row r="1" spans="1:7">
      <c r="B1" s="79"/>
      <c r="C1" s="8"/>
      <c r="D1" s="6" t="s">
        <v>75</v>
      </c>
      <c r="F1" s="2"/>
      <c r="G1" s="2"/>
    </row>
    <row r="2" spans="1:7">
      <c r="B2" s="79"/>
      <c r="C2" s="8"/>
      <c r="D2" s="6" t="s">
        <v>76</v>
      </c>
      <c r="F2" s="2"/>
      <c r="G2" s="2"/>
    </row>
    <row r="3" spans="1:7">
      <c r="C3" s="5"/>
      <c r="D3" s="6"/>
      <c r="F3" s="5"/>
      <c r="G3" s="5"/>
    </row>
    <row r="4" spans="1:7">
      <c r="C4" s="7" t="s">
        <v>0</v>
      </c>
      <c r="D4" s="5">
        <v>2401</v>
      </c>
      <c r="E4" s="9" t="s">
        <v>7</v>
      </c>
      <c r="F4" s="3"/>
      <c r="G4" s="5"/>
    </row>
    <row r="5" spans="1:7" ht="25.5" customHeight="1">
      <c r="C5" s="132" t="s">
        <v>54</v>
      </c>
      <c r="D5" s="133">
        <v>4401</v>
      </c>
      <c r="E5" s="151" t="s">
        <v>1</v>
      </c>
      <c r="F5" s="151"/>
      <c r="G5" s="5"/>
    </row>
    <row r="6" spans="1:7" ht="10.5" customHeight="1">
      <c r="C6" s="8"/>
      <c r="D6" s="3"/>
      <c r="E6" s="10"/>
      <c r="G6" s="5"/>
    </row>
    <row r="7" spans="1:7">
      <c r="A7" s="11" t="s">
        <v>187</v>
      </c>
      <c r="B7" s="134"/>
      <c r="C7" s="8"/>
      <c r="D7" s="3"/>
      <c r="E7" s="12"/>
      <c r="F7" s="12"/>
      <c r="G7" s="12"/>
    </row>
    <row r="8" spans="1:7" ht="12" customHeight="1">
      <c r="A8" s="11"/>
      <c r="B8" s="134"/>
      <c r="C8" s="8"/>
      <c r="D8" s="3"/>
      <c r="E8" s="12"/>
      <c r="F8" s="12"/>
      <c r="G8" s="12"/>
    </row>
    <row r="9" spans="1:7">
      <c r="C9" s="8"/>
      <c r="D9" s="13" t="s">
        <v>47</v>
      </c>
      <c r="E9" s="13" t="s">
        <v>48</v>
      </c>
      <c r="F9" s="13" t="s">
        <v>4</v>
      </c>
    </row>
    <row r="10" spans="1:7">
      <c r="C10" s="15" t="s">
        <v>2</v>
      </c>
      <c r="D10" s="113">
        <f>G252</f>
        <v>1290940</v>
      </c>
      <c r="E10" s="114">
        <f>G296</f>
        <v>23300</v>
      </c>
      <c r="F10" s="113">
        <f>D10+E10</f>
        <v>1314240</v>
      </c>
    </row>
    <row r="11" spans="1:7">
      <c r="D11" s="15"/>
      <c r="E11" s="16"/>
    </row>
    <row r="12" spans="1:7">
      <c r="A12" s="17" t="s">
        <v>49</v>
      </c>
      <c r="E12" s="8"/>
    </row>
    <row r="13" spans="1:7" s="24" customFormat="1" ht="13.5" customHeight="1">
      <c r="A13" s="18"/>
      <c r="B13" s="19"/>
      <c r="C13" s="20"/>
      <c r="D13" s="21"/>
      <c r="E13" s="21"/>
      <c r="F13" s="21"/>
      <c r="G13" s="22" t="s">
        <v>50</v>
      </c>
    </row>
    <row r="14" spans="1:7" s="24" customFormat="1" ht="26.45" customHeight="1">
      <c r="A14" s="25"/>
      <c r="B14" s="26"/>
      <c r="C14" s="27"/>
      <c r="D14" s="81" t="s">
        <v>77</v>
      </c>
      <c r="E14" s="135" t="s">
        <v>78</v>
      </c>
      <c r="F14" s="135" t="s">
        <v>79</v>
      </c>
      <c r="G14" s="149" t="s">
        <v>206</v>
      </c>
    </row>
    <row r="15" spans="1:7" s="104" customFormat="1">
      <c r="A15" s="18"/>
      <c r="B15" s="115" t="s">
        <v>3</v>
      </c>
      <c r="C15" s="116"/>
      <c r="D15" s="80" t="s">
        <v>83</v>
      </c>
      <c r="E15" s="80" t="s">
        <v>108</v>
      </c>
      <c r="F15" s="80" t="s">
        <v>108</v>
      </c>
      <c r="G15" s="150" t="s">
        <v>207</v>
      </c>
    </row>
    <row r="16" spans="1:7" s="24" customFormat="1">
      <c r="A16" s="28"/>
      <c r="B16" s="29"/>
      <c r="C16" s="20"/>
      <c r="D16" s="30"/>
      <c r="E16" s="30"/>
      <c r="F16" s="30"/>
      <c r="G16" s="31"/>
    </row>
    <row r="17" spans="1:7" ht="14.45" customHeight="1">
      <c r="C17" s="32" t="s">
        <v>5</v>
      </c>
      <c r="D17" s="33"/>
      <c r="E17" s="33"/>
      <c r="F17" s="33"/>
      <c r="G17" s="33"/>
    </row>
    <row r="18" spans="1:7" ht="14.45" customHeight="1">
      <c r="A18" s="1" t="s">
        <v>6</v>
      </c>
      <c r="B18" s="34">
        <v>2401</v>
      </c>
      <c r="C18" s="35" t="s">
        <v>7</v>
      </c>
      <c r="E18" s="8"/>
    </row>
    <row r="19" spans="1:7" ht="14.45" customHeight="1">
      <c r="B19" s="36">
        <v>1E-3</v>
      </c>
      <c r="C19" s="35" t="s">
        <v>8</v>
      </c>
      <c r="D19" s="37"/>
      <c r="E19" s="37"/>
      <c r="F19" s="37"/>
      <c r="G19" s="37"/>
    </row>
    <row r="20" spans="1:7" ht="14.45" customHeight="1">
      <c r="B20" s="4">
        <v>16</v>
      </c>
      <c r="C20" s="38" t="s">
        <v>9</v>
      </c>
      <c r="D20" s="37"/>
      <c r="E20" s="37"/>
      <c r="F20" s="37"/>
      <c r="G20" s="37"/>
    </row>
    <row r="21" spans="1:7" ht="14.45" customHeight="1">
      <c r="B21" s="4">
        <v>44</v>
      </c>
      <c r="C21" s="38" t="s">
        <v>10</v>
      </c>
      <c r="D21" s="87"/>
      <c r="E21" s="87"/>
      <c r="F21" s="87"/>
      <c r="G21" s="87"/>
    </row>
    <row r="22" spans="1:7" ht="14.45" customHeight="1">
      <c r="B22" s="82" t="s">
        <v>11</v>
      </c>
      <c r="C22" s="38" t="s">
        <v>12</v>
      </c>
      <c r="D22" s="117">
        <v>93765</v>
      </c>
      <c r="E22" s="117">
        <v>98237</v>
      </c>
      <c r="F22" s="118">
        <f>98237-10000</f>
        <v>88237</v>
      </c>
      <c r="G22" s="7">
        <v>49024</v>
      </c>
    </row>
    <row r="23" spans="1:7" ht="14.45" customHeight="1">
      <c r="B23" s="82" t="s">
        <v>64</v>
      </c>
      <c r="C23" s="38" t="s">
        <v>65</v>
      </c>
      <c r="D23" s="117">
        <v>4717</v>
      </c>
      <c r="E23" s="117">
        <v>4833</v>
      </c>
      <c r="F23" s="117">
        <v>4833</v>
      </c>
      <c r="G23" s="39">
        <v>16789</v>
      </c>
    </row>
    <row r="24" spans="1:7" s="24" customFormat="1" ht="14.45" customHeight="1">
      <c r="A24" s="89"/>
      <c r="B24" s="90" t="s">
        <v>122</v>
      </c>
      <c r="C24" s="89" t="s">
        <v>118</v>
      </c>
      <c r="D24" s="108">
        <v>0</v>
      </c>
      <c r="E24" s="78">
        <v>1</v>
      </c>
      <c r="F24" s="108">
        <v>0</v>
      </c>
      <c r="G24" s="78">
        <v>2451</v>
      </c>
    </row>
    <row r="25" spans="1:7" s="24" customFormat="1" ht="14.45" customHeight="1">
      <c r="A25" s="89"/>
      <c r="B25" s="90" t="s">
        <v>123</v>
      </c>
      <c r="C25" s="89" t="s">
        <v>119</v>
      </c>
      <c r="D25" s="108">
        <v>0</v>
      </c>
      <c r="E25" s="78">
        <v>1</v>
      </c>
      <c r="F25" s="108">
        <v>0</v>
      </c>
      <c r="G25" s="78">
        <v>40683</v>
      </c>
    </row>
    <row r="26" spans="1:7" s="24" customFormat="1" ht="14.45" customHeight="1">
      <c r="A26" s="89"/>
      <c r="B26" s="90" t="s">
        <v>124</v>
      </c>
      <c r="C26" s="89" t="s">
        <v>120</v>
      </c>
      <c r="D26" s="108">
        <v>0</v>
      </c>
      <c r="E26" s="78">
        <v>1</v>
      </c>
      <c r="F26" s="108">
        <v>0</v>
      </c>
      <c r="G26" s="78">
        <v>1</v>
      </c>
    </row>
    <row r="27" spans="1:7" s="24" customFormat="1" ht="14.45" customHeight="1">
      <c r="A27" s="89"/>
      <c r="B27" s="90" t="s">
        <v>125</v>
      </c>
      <c r="C27" s="89" t="s">
        <v>121</v>
      </c>
      <c r="D27" s="108">
        <v>0</v>
      </c>
      <c r="E27" s="78">
        <v>1</v>
      </c>
      <c r="F27" s="78">
        <v>1</v>
      </c>
      <c r="G27" s="78">
        <v>1</v>
      </c>
    </row>
    <row r="28" spans="1:7" ht="14.45" customHeight="1">
      <c r="B28" s="82" t="s">
        <v>13</v>
      </c>
      <c r="C28" s="89" t="s">
        <v>126</v>
      </c>
      <c r="D28" s="117">
        <v>165</v>
      </c>
      <c r="E28" s="117">
        <v>164</v>
      </c>
      <c r="F28" s="118">
        <f>164+74</f>
        <v>238</v>
      </c>
      <c r="G28" s="7">
        <v>164</v>
      </c>
    </row>
    <row r="29" spans="1:7" ht="14.45" customHeight="1">
      <c r="B29" s="82" t="s">
        <v>160</v>
      </c>
      <c r="C29" s="89" t="s">
        <v>161</v>
      </c>
      <c r="D29" s="109">
        <v>0</v>
      </c>
      <c r="E29" s="117">
        <v>1</v>
      </c>
      <c r="F29" s="108">
        <v>0</v>
      </c>
      <c r="G29" s="78">
        <v>1</v>
      </c>
    </row>
    <row r="30" spans="1:7" ht="14.45" customHeight="1">
      <c r="B30" s="82" t="s">
        <v>14</v>
      </c>
      <c r="C30" s="38" t="s">
        <v>32</v>
      </c>
      <c r="D30" s="117">
        <v>2450</v>
      </c>
      <c r="E30" s="117">
        <v>3647</v>
      </c>
      <c r="F30" s="118">
        <v>3647</v>
      </c>
      <c r="G30" s="7">
        <v>3647</v>
      </c>
    </row>
    <row r="31" spans="1:7" ht="14.45" customHeight="1">
      <c r="B31" s="82" t="s">
        <v>15</v>
      </c>
      <c r="C31" s="91" t="s">
        <v>127</v>
      </c>
      <c r="D31" s="39">
        <v>660</v>
      </c>
      <c r="E31" s="117">
        <v>660</v>
      </c>
      <c r="F31" s="118">
        <v>660</v>
      </c>
      <c r="G31" s="39">
        <v>660</v>
      </c>
    </row>
    <row r="32" spans="1:7" ht="14.45" customHeight="1">
      <c r="B32" s="82" t="s">
        <v>188</v>
      </c>
      <c r="C32" s="91" t="s">
        <v>189</v>
      </c>
      <c r="D32" s="107">
        <v>0</v>
      </c>
      <c r="E32" s="109">
        <v>0</v>
      </c>
      <c r="F32" s="118">
        <f>1</f>
        <v>1</v>
      </c>
      <c r="G32" s="107">
        <v>0</v>
      </c>
    </row>
    <row r="33" spans="1:7" s="24" customFormat="1" ht="14.45" customHeight="1">
      <c r="A33" s="89"/>
      <c r="B33" s="90" t="s">
        <v>129</v>
      </c>
      <c r="C33" s="89" t="s">
        <v>128</v>
      </c>
      <c r="D33" s="108">
        <v>0</v>
      </c>
      <c r="E33" s="78">
        <v>1</v>
      </c>
      <c r="F33" s="78">
        <v>1</v>
      </c>
      <c r="G33" s="78">
        <v>1</v>
      </c>
    </row>
    <row r="34" spans="1:7" ht="14.45" customHeight="1">
      <c r="B34" s="82" t="s">
        <v>16</v>
      </c>
      <c r="C34" s="89" t="s">
        <v>205</v>
      </c>
      <c r="D34" s="39">
        <v>200</v>
      </c>
      <c r="E34" s="117">
        <v>700</v>
      </c>
      <c r="F34" s="117">
        <v>700</v>
      </c>
      <c r="G34" s="39">
        <v>700</v>
      </c>
    </row>
    <row r="35" spans="1:7" ht="14.45" customHeight="1">
      <c r="B35" s="82" t="s">
        <v>165</v>
      </c>
      <c r="C35" s="89" t="s">
        <v>166</v>
      </c>
      <c r="D35" s="107">
        <v>0</v>
      </c>
      <c r="E35" s="117">
        <v>1000</v>
      </c>
      <c r="F35" s="117">
        <v>1000</v>
      </c>
      <c r="G35" s="108">
        <v>0</v>
      </c>
    </row>
    <row r="36" spans="1:7" s="95" customFormat="1" ht="14.45" customHeight="1">
      <c r="A36" s="92"/>
      <c r="B36" s="93" t="s">
        <v>131</v>
      </c>
      <c r="C36" s="94" t="s">
        <v>130</v>
      </c>
      <c r="D36" s="108">
        <v>0</v>
      </c>
      <c r="E36" s="78">
        <v>2060</v>
      </c>
      <c r="F36" s="78">
        <v>2060</v>
      </c>
      <c r="G36" s="78">
        <v>2060</v>
      </c>
    </row>
    <row r="37" spans="1:7" ht="14.45" customHeight="1">
      <c r="B37" s="82" t="s">
        <v>17</v>
      </c>
      <c r="C37" s="40" t="s">
        <v>31</v>
      </c>
      <c r="D37" s="118">
        <v>1678</v>
      </c>
      <c r="E37" s="109">
        <v>0</v>
      </c>
      <c r="F37" s="109">
        <v>0</v>
      </c>
      <c r="G37" s="107">
        <v>0</v>
      </c>
    </row>
    <row r="38" spans="1:7" ht="14.45" customHeight="1">
      <c r="B38" s="83" t="s">
        <v>81</v>
      </c>
      <c r="C38" s="41" t="s">
        <v>82</v>
      </c>
      <c r="D38" s="39">
        <v>30000</v>
      </c>
      <c r="E38" s="107">
        <v>0</v>
      </c>
      <c r="F38" s="107">
        <v>0</v>
      </c>
      <c r="G38" s="107">
        <v>0</v>
      </c>
    </row>
    <row r="39" spans="1:7" ht="14.45" customHeight="1">
      <c r="A39" s="42" t="s">
        <v>4</v>
      </c>
      <c r="B39" s="43">
        <v>44</v>
      </c>
      <c r="C39" s="44" t="s">
        <v>10</v>
      </c>
      <c r="D39" s="45">
        <f t="shared" ref="D39:E39" si="0">SUM(D22:D38)</f>
        <v>133635</v>
      </c>
      <c r="E39" s="45">
        <f t="shared" si="0"/>
        <v>111307</v>
      </c>
      <c r="F39" s="45">
        <f>SUM(F22:F38)</f>
        <v>101378</v>
      </c>
      <c r="G39" s="45">
        <v>116182</v>
      </c>
    </row>
    <row r="40" spans="1:7" ht="14.45" customHeight="1">
      <c r="B40" s="46"/>
      <c r="C40" s="38"/>
      <c r="D40" s="33"/>
      <c r="E40" s="33"/>
      <c r="F40" s="33"/>
      <c r="G40" s="33"/>
    </row>
    <row r="41" spans="1:7" ht="14.45" customHeight="1">
      <c r="A41" s="42"/>
      <c r="B41" s="43">
        <v>45</v>
      </c>
      <c r="C41" s="44" t="s">
        <v>84</v>
      </c>
      <c r="D41" s="105"/>
      <c r="E41" s="105"/>
      <c r="F41" s="105"/>
      <c r="G41" s="33"/>
    </row>
    <row r="42" spans="1:7" ht="14.45" customHeight="1">
      <c r="A42" s="42"/>
      <c r="B42" s="65" t="s">
        <v>18</v>
      </c>
      <c r="C42" s="44" t="s">
        <v>12</v>
      </c>
      <c r="D42" s="86">
        <v>52594</v>
      </c>
      <c r="E42" s="59">
        <v>38809</v>
      </c>
      <c r="F42" s="102">
        <f>38809-950</f>
        <v>37859</v>
      </c>
      <c r="G42" s="33">
        <v>22174</v>
      </c>
    </row>
    <row r="43" spans="1:7" ht="14.45" customHeight="1">
      <c r="A43" s="42"/>
      <c r="B43" s="65" t="s">
        <v>66</v>
      </c>
      <c r="C43" s="44" t="s">
        <v>65</v>
      </c>
      <c r="D43" s="78">
        <v>71868</v>
      </c>
      <c r="E43" s="59">
        <v>46417</v>
      </c>
      <c r="F43" s="59">
        <v>46417</v>
      </c>
      <c r="G43" s="33">
        <v>47254</v>
      </c>
    </row>
    <row r="44" spans="1:7" s="24" customFormat="1" ht="14.45" customHeight="1">
      <c r="A44" s="89"/>
      <c r="B44" s="90" t="s">
        <v>132</v>
      </c>
      <c r="C44" s="89" t="s">
        <v>118</v>
      </c>
      <c r="D44" s="108">
        <v>0</v>
      </c>
      <c r="E44" s="78">
        <v>1</v>
      </c>
      <c r="F44" s="108">
        <v>0</v>
      </c>
      <c r="G44" s="78">
        <v>1109</v>
      </c>
    </row>
    <row r="45" spans="1:7" s="24" customFormat="1" ht="14.45" customHeight="1">
      <c r="A45" s="89"/>
      <c r="B45" s="90" t="s">
        <v>133</v>
      </c>
      <c r="C45" s="89" t="s">
        <v>119</v>
      </c>
      <c r="D45" s="108">
        <v>0</v>
      </c>
      <c r="E45" s="78">
        <v>1</v>
      </c>
      <c r="F45" s="108">
        <v>0</v>
      </c>
      <c r="G45" s="78">
        <v>18086</v>
      </c>
    </row>
    <row r="46" spans="1:7" ht="14.45" customHeight="1">
      <c r="A46" s="42"/>
      <c r="B46" s="65" t="s">
        <v>19</v>
      </c>
      <c r="C46" s="89" t="s">
        <v>126</v>
      </c>
      <c r="D46" s="78">
        <v>206</v>
      </c>
      <c r="E46" s="59">
        <v>206</v>
      </c>
      <c r="F46" s="102">
        <v>206</v>
      </c>
      <c r="G46" s="33">
        <v>206</v>
      </c>
    </row>
    <row r="47" spans="1:7" ht="14.45" customHeight="1">
      <c r="A47" s="42"/>
      <c r="B47" s="65" t="s">
        <v>20</v>
      </c>
      <c r="C47" s="44" t="s">
        <v>32</v>
      </c>
      <c r="D47" s="78">
        <v>198</v>
      </c>
      <c r="E47" s="59">
        <v>286</v>
      </c>
      <c r="F47" s="102">
        <v>286</v>
      </c>
      <c r="G47" s="33">
        <v>286</v>
      </c>
    </row>
    <row r="48" spans="1:7" ht="14.45" customHeight="1">
      <c r="A48" s="42"/>
      <c r="B48" s="96" t="s">
        <v>55</v>
      </c>
      <c r="C48" s="91" t="s">
        <v>127</v>
      </c>
      <c r="D48" s="108">
        <v>0</v>
      </c>
      <c r="E48" s="59">
        <v>1273</v>
      </c>
      <c r="F48" s="102">
        <v>1273</v>
      </c>
      <c r="G48" s="33">
        <v>1273</v>
      </c>
    </row>
    <row r="49" spans="1:7" ht="14.45" customHeight="1">
      <c r="A49" s="42"/>
      <c r="B49" s="96" t="s">
        <v>190</v>
      </c>
      <c r="C49" s="91" t="s">
        <v>189</v>
      </c>
      <c r="D49" s="108">
        <v>0</v>
      </c>
      <c r="E49" s="58">
        <v>0</v>
      </c>
      <c r="F49" s="102">
        <f>1</f>
        <v>1</v>
      </c>
      <c r="G49" s="108">
        <v>0</v>
      </c>
    </row>
    <row r="50" spans="1:7" s="24" customFormat="1" ht="14.45" customHeight="1">
      <c r="A50" s="89"/>
      <c r="B50" s="90" t="s">
        <v>134</v>
      </c>
      <c r="C50" s="89" t="s">
        <v>128</v>
      </c>
      <c r="D50" s="108">
        <v>0</v>
      </c>
      <c r="E50" s="78">
        <v>1</v>
      </c>
      <c r="F50" s="78">
        <v>1</v>
      </c>
      <c r="G50" s="78">
        <v>1</v>
      </c>
    </row>
    <row r="51" spans="1:7" s="24" customFormat="1" ht="14.45" customHeight="1">
      <c r="A51" s="136"/>
      <c r="B51" s="137" t="s">
        <v>167</v>
      </c>
      <c r="C51" s="136" t="s">
        <v>166</v>
      </c>
      <c r="D51" s="111">
        <v>0</v>
      </c>
      <c r="E51" s="120">
        <v>1</v>
      </c>
      <c r="F51" s="120">
        <v>1</v>
      </c>
      <c r="G51" s="47">
        <v>1</v>
      </c>
    </row>
    <row r="52" spans="1:7" s="95" customFormat="1" ht="14.45" customHeight="1">
      <c r="A52" s="92"/>
      <c r="B52" s="93" t="s">
        <v>135</v>
      </c>
      <c r="C52" s="94" t="s">
        <v>130</v>
      </c>
      <c r="D52" s="111">
        <v>0</v>
      </c>
      <c r="E52" s="47">
        <v>1</v>
      </c>
      <c r="F52" s="111">
        <v>0</v>
      </c>
      <c r="G52" s="47">
        <v>1</v>
      </c>
    </row>
    <row r="53" spans="1:7" s="61" customFormat="1" ht="14.45" customHeight="1">
      <c r="A53" s="42" t="s">
        <v>4</v>
      </c>
      <c r="B53" s="43">
        <v>45</v>
      </c>
      <c r="C53" s="44" t="s">
        <v>84</v>
      </c>
      <c r="D53" s="49">
        <f t="shared" ref="D53:F53" si="1">SUM(D42:D52)</f>
        <v>124866</v>
      </c>
      <c r="E53" s="49">
        <f t="shared" si="1"/>
        <v>86996</v>
      </c>
      <c r="F53" s="49">
        <f t="shared" si="1"/>
        <v>86044</v>
      </c>
      <c r="G53" s="49">
        <v>90391</v>
      </c>
    </row>
    <row r="54" spans="1:7" s="61" customFormat="1" ht="14.45" customHeight="1">
      <c r="A54" s="42"/>
      <c r="B54" s="43"/>
      <c r="C54" s="44"/>
      <c r="D54" s="86"/>
      <c r="E54" s="78"/>
      <c r="F54" s="86"/>
      <c r="G54" s="86"/>
    </row>
    <row r="55" spans="1:7" ht="14.45" customHeight="1">
      <c r="A55" s="42"/>
      <c r="B55" s="43">
        <v>46</v>
      </c>
      <c r="C55" s="44" t="s">
        <v>85</v>
      </c>
      <c r="D55" s="87"/>
      <c r="E55" s="87"/>
      <c r="F55" s="87"/>
      <c r="G55" s="7"/>
    </row>
    <row r="56" spans="1:7" ht="14.45" customHeight="1">
      <c r="A56" s="42"/>
      <c r="B56" s="65" t="s">
        <v>21</v>
      </c>
      <c r="C56" s="44" t="s">
        <v>12</v>
      </c>
      <c r="D56" s="119">
        <v>30910</v>
      </c>
      <c r="E56" s="117">
        <v>11177</v>
      </c>
      <c r="F56" s="118">
        <v>11177</v>
      </c>
      <c r="G56" s="7">
        <v>5044</v>
      </c>
    </row>
    <row r="57" spans="1:7" ht="14.45" customHeight="1">
      <c r="A57" s="42"/>
      <c r="B57" s="65" t="s">
        <v>67</v>
      </c>
      <c r="C57" s="44" t="s">
        <v>65</v>
      </c>
      <c r="D57" s="39">
        <v>66083</v>
      </c>
      <c r="E57" s="117">
        <v>42397</v>
      </c>
      <c r="F57" s="117">
        <v>42397</v>
      </c>
      <c r="G57" s="7">
        <v>40932</v>
      </c>
    </row>
    <row r="58" spans="1:7" s="24" customFormat="1" ht="14.45" customHeight="1">
      <c r="A58" s="89"/>
      <c r="B58" s="90" t="s">
        <v>136</v>
      </c>
      <c r="C58" s="89" t="s">
        <v>118</v>
      </c>
      <c r="D58" s="108">
        <v>0</v>
      </c>
      <c r="E58" s="78">
        <v>1</v>
      </c>
      <c r="F58" s="108">
        <v>0</v>
      </c>
      <c r="G58" s="78">
        <v>252</v>
      </c>
    </row>
    <row r="59" spans="1:7" s="24" customFormat="1" ht="14.45" customHeight="1">
      <c r="A59" s="89"/>
      <c r="B59" s="90" t="s">
        <v>137</v>
      </c>
      <c r="C59" s="89" t="s">
        <v>119</v>
      </c>
      <c r="D59" s="108">
        <v>0</v>
      </c>
      <c r="E59" s="78">
        <v>1</v>
      </c>
      <c r="F59" s="108">
        <v>0</v>
      </c>
      <c r="G59" s="78">
        <v>4020</v>
      </c>
    </row>
    <row r="60" spans="1:7" ht="14.45" customHeight="1">
      <c r="A60" s="42"/>
      <c r="B60" s="65" t="s">
        <v>22</v>
      </c>
      <c r="C60" s="89" t="s">
        <v>126</v>
      </c>
      <c r="D60" s="39">
        <v>156</v>
      </c>
      <c r="E60" s="117">
        <v>206</v>
      </c>
      <c r="F60" s="118">
        <v>206</v>
      </c>
      <c r="G60" s="7">
        <v>206</v>
      </c>
    </row>
    <row r="61" spans="1:7" ht="14.45" customHeight="1">
      <c r="A61" s="42"/>
      <c r="B61" s="65" t="s">
        <v>23</v>
      </c>
      <c r="C61" s="44" t="s">
        <v>32</v>
      </c>
      <c r="D61" s="119">
        <v>238</v>
      </c>
      <c r="E61" s="117">
        <v>286</v>
      </c>
      <c r="F61" s="118">
        <v>286</v>
      </c>
      <c r="G61" s="7">
        <v>286</v>
      </c>
    </row>
    <row r="62" spans="1:7" ht="14.45" customHeight="1">
      <c r="A62" s="42"/>
      <c r="B62" s="96" t="s">
        <v>56</v>
      </c>
      <c r="C62" s="91" t="s">
        <v>127</v>
      </c>
      <c r="D62" s="39">
        <v>1</v>
      </c>
      <c r="E62" s="117">
        <v>1</v>
      </c>
      <c r="F62" s="118">
        <v>1</v>
      </c>
      <c r="G62" s="7">
        <v>1</v>
      </c>
    </row>
    <row r="63" spans="1:7" ht="14.45" customHeight="1">
      <c r="A63" s="42"/>
      <c r="B63" s="96" t="s">
        <v>191</v>
      </c>
      <c r="C63" s="91" t="s">
        <v>189</v>
      </c>
      <c r="D63" s="108">
        <v>0</v>
      </c>
      <c r="E63" s="58">
        <v>0</v>
      </c>
      <c r="F63" s="102">
        <f>1</f>
        <v>1</v>
      </c>
      <c r="G63" s="107">
        <v>0</v>
      </c>
    </row>
    <row r="64" spans="1:7" s="24" customFormat="1" ht="14.45" customHeight="1">
      <c r="A64" s="89"/>
      <c r="B64" s="90" t="s">
        <v>138</v>
      </c>
      <c r="C64" s="89" t="s">
        <v>128</v>
      </c>
      <c r="D64" s="108">
        <v>0</v>
      </c>
      <c r="E64" s="78">
        <v>1</v>
      </c>
      <c r="F64" s="78">
        <v>1</v>
      </c>
      <c r="G64" s="78">
        <v>1</v>
      </c>
    </row>
    <row r="65" spans="1:7" s="24" customFormat="1" ht="14.45" customHeight="1">
      <c r="A65" s="89"/>
      <c r="B65" s="90" t="s">
        <v>168</v>
      </c>
      <c r="C65" s="89" t="s">
        <v>166</v>
      </c>
      <c r="D65" s="107">
        <v>0</v>
      </c>
      <c r="E65" s="117">
        <v>1</v>
      </c>
      <c r="F65" s="117">
        <v>1</v>
      </c>
      <c r="G65" s="78">
        <v>1</v>
      </c>
    </row>
    <row r="66" spans="1:7" s="95" customFormat="1" ht="14.45" customHeight="1">
      <c r="A66" s="92"/>
      <c r="B66" s="93" t="s">
        <v>139</v>
      </c>
      <c r="C66" s="94" t="s">
        <v>130</v>
      </c>
      <c r="D66" s="108">
        <v>0</v>
      </c>
      <c r="E66" s="78">
        <v>1</v>
      </c>
      <c r="F66" s="78">
        <v>1</v>
      </c>
      <c r="G66" s="78">
        <v>1</v>
      </c>
    </row>
    <row r="67" spans="1:7" ht="14.45" customHeight="1">
      <c r="A67" s="42"/>
      <c r="B67" s="65" t="s">
        <v>24</v>
      </c>
      <c r="C67" s="44" t="s">
        <v>31</v>
      </c>
      <c r="D67" s="119">
        <v>1</v>
      </c>
      <c r="E67" s="109">
        <v>0</v>
      </c>
      <c r="F67" s="109">
        <v>0</v>
      </c>
      <c r="G67" s="107">
        <v>0</v>
      </c>
    </row>
    <row r="68" spans="1:7" ht="14.45" customHeight="1">
      <c r="A68" s="42" t="s">
        <v>4</v>
      </c>
      <c r="B68" s="43">
        <v>46</v>
      </c>
      <c r="C68" s="44" t="s">
        <v>85</v>
      </c>
      <c r="D68" s="49">
        <f t="shared" ref="D68:F68" si="2">SUM(D56:D67)</f>
        <v>97389</v>
      </c>
      <c r="E68" s="49">
        <f t="shared" si="2"/>
        <v>54072</v>
      </c>
      <c r="F68" s="49">
        <f t="shared" si="2"/>
        <v>54071</v>
      </c>
      <c r="G68" s="49">
        <v>50744</v>
      </c>
    </row>
    <row r="69" spans="1:7" ht="14.45" customHeight="1">
      <c r="A69" s="42"/>
      <c r="B69" s="43"/>
      <c r="C69" s="44"/>
      <c r="D69" s="33"/>
      <c r="E69" s="33"/>
      <c r="F69" s="33"/>
      <c r="G69" s="33"/>
    </row>
    <row r="70" spans="1:7" ht="14.45" customHeight="1">
      <c r="A70" s="42"/>
      <c r="B70" s="43">
        <v>47</v>
      </c>
      <c r="C70" s="44" t="s">
        <v>86</v>
      </c>
      <c r="D70" s="87"/>
      <c r="E70" s="87"/>
      <c r="F70" s="87"/>
      <c r="G70" s="7"/>
    </row>
    <row r="71" spans="1:7" ht="14.45" customHeight="1">
      <c r="A71" s="42"/>
      <c r="B71" s="65" t="s">
        <v>25</v>
      </c>
      <c r="C71" s="44" t="s">
        <v>12</v>
      </c>
      <c r="D71" s="119">
        <v>9332</v>
      </c>
      <c r="E71" s="117">
        <v>10057</v>
      </c>
      <c r="F71" s="118">
        <f>10057-1051</f>
        <v>9006</v>
      </c>
      <c r="G71" s="7">
        <v>5096</v>
      </c>
    </row>
    <row r="72" spans="1:7" ht="14.45" customHeight="1">
      <c r="A72" s="42"/>
      <c r="B72" s="65" t="s">
        <v>68</v>
      </c>
      <c r="C72" s="44" t="s">
        <v>65</v>
      </c>
      <c r="D72" s="39">
        <v>28330</v>
      </c>
      <c r="E72" s="117">
        <v>28257</v>
      </c>
      <c r="F72" s="117">
        <v>28257</v>
      </c>
      <c r="G72" s="7">
        <v>28549</v>
      </c>
    </row>
    <row r="73" spans="1:7" s="24" customFormat="1" ht="14.45" customHeight="1">
      <c r="A73" s="89"/>
      <c r="B73" s="90" t="s">
        <v>140</v>
      </c>
      <c r="C73" s="89" t="s">
        <v>118</v>
      </c>
      <c r="D73" s="108">
        <v>0</v>
      </c>
      <c r="E73" s="78">
        <v>1</v>
      </c>
      <c r="F73" s="108">
        <v>0</v>
      </c>
      <c r="G73" s="78">
        <v>255</v>
      </c>
    </row>
    <row r="74" spans="1:7" s="24" customFormat="1" ht="14.45" customHeight="1">
      <c r="A74" s="89"/>
      <c r="B74" s="90" t="s">
        <v>141</v>
      </c>
      <c r="C74" s="89" t="s">
        <v>119</v>
      </c>
      <c r="D74" s="108">
        <v>0</v>
      </c>
      <c r="E74" s="78">
        <v>1</v>
      </c>
      <c r="F74" s="108">
        <v>0</v>
      </c>
      <c r="G74" s="78">
        <v>4124</v>
      </c>
    </row>
    <row r="75" spans="1:7" ht="14.45" customHeight="1">
      <c r="A75" s="42"/>
      <c r="B75" s="65" t="s">
        <v>26</v>
      </c>
      <c r="C75" s="89" t="s">
        <v>126</v>
      </c>
      <c r="D75" s="39">
        <v>116</v>
      </c>
      <c r="E75" s="117">
        <v>116</v>
      </c>
      <c r="F75" s="118">
        <v>116</v>
      </c>
      <c r="G75" s="7">
        <v>116</v>
      </c>
    </row>
    <row r="76" spans="1:7" ht="14.45" customHeight="1">
      <c r="A76" s="42"/>
      <c r="B76" s="65" t="s">
        <v>33</v>
      </c>
      <c r="C76" s="44" t="s">
        <v>32</v>
      </c>
      <c r="D76" s="86">
        <v>198</v>
      </c>
      <c r="E76" s="59">
        <v>196</v>
      </c>
      <c r="F76" s="102">
        <v>196</v>
      </c>
      <c r="G76" s="33">
        <v>196</v>
      </c>
    </row>
    <row r="77" spans="1:7" ht="14.45" customHeight="1">
      <c r="A77" s="42"/>
      <c r="B77" s="83" t="s">
        <v>57</v>
      </c>
      <c r="C77" s="91" t="s">
        <v>127</v>
      </c>
      <c r="D77" s="108">
        <v>0</v>
      </c>
      <c r="E77" s="59">
        <v>1</v>
      </c>
      <c r="F77" s="102">
        <v>1</v>
      </c>
      <c r="G77" s="33">
        <v>1</v>
      </c>
    </row>
    <row r="78" spans="1:7" ht="14.45" customHeight="1">
      <c r="A78" s="42"/>
      <c r="B78" s="96" t="s">
        <v>192</v>
      </c>
      <c r="C78" s="91" t="s">
        <v>189</v>
      </c>
      <c r="D78" s="108">
        <v>0</v>
      </c>
      <c r="E78" s="58">
        <v>0</v>
      </c>
      <c r="F78" s="102">
        <f>1</f>
        <v>1</v>
      </c>
      <c r="G78" s="108">
        <v>0</v>
      </c>
    </row>
    <row r="79" spans="1:7" s="24" customFormat="1" ht="14.45" customHeight="1">
      <c r="A79" s="89"/>
      <c r="B79" s="90" t="s">
        <v>145</v>
      </c>
      <c r="C79" s="89" t="s">
        <v>128</v>
      </c>
      <c r="D79" s="108">
        <v>0</v>
      </c>
      <c r="E79" s="78">
        <v>1</v>
      </c>
      <c r="F79" s="78">
        <v>1</v>
      </c>
      <c r="G79" s="78">
        <v>1</v>
      </c>
    </row>
    <row r="80" spans="1:7" s="24" customFormat="1" ht="14.45" customHeight="1">
      <c r="A80" s="89"/>
      <c r="B80" s="90" t="s">
        <v>169</v>
      </c>
      <c r="C80" s="89" t="s">
        <v>166</v>
      </c>
      <c r="D80" s="107">
        <v>0</v>
      </c>
      <c r="E80" s="117">
        <v>1</v>
      </c>
      <c r="F80" s="117">
        <v>1</v>
      </c>
      <c r="G80" s="78">
        <v>1</v>
      </c>
    </row>
    <row r="81" spans="1:7" s="95" customFormat="1" ht="14.45" customHeight="1">
      <c r="A81" s="92"/>
      <c r="B81" s="93" t="s">
        <v>142</v>
      </c>
      <c r="C81" s="94" t="s">
        <v>130</v>
      </c>
      <c r="D81" s="111">
        <v>0</v>
      </c>
      <c r="E81" s="47">
        <v>1</v>
      </c>
      <c r="F81" s="111">
        <v>0</v>
      </c>
      <c r="G81" s="47">
        <v>1</v>
      </c>
    </row>
    <row r="82" spans="1:7" ht="14.45" customHeight="1">
      <c r="A82" s="42" t="s">
        <v>4</v>
      </c>
      <c r="B82" s="43">
        <v>47</v>
      </c>
      <c r="C82" s="44" t="s">
        <v>86</v>
      </c>
      <c r="D82" s="48">
        <f t="shared" ref="D82:F82" si="3">SUM(D71:D81)</f>
        <v>37976</v>
      </c>
      <c r="E82" s="48">
        <f t="shared" si="3"/>
        <v>38632</v>
      </c>
      <c r="F82" s="48">
        <f t="shared" si="3"/>
        <v>37579</v>
      </c>
      <c r="G82" s="48">
        <v>38340</v>
      </c>
    </row>
    <row r="83" spans="1:7" ht="14.45" customHeight="1">
      <c r="A83" s="42"/>
      <c r="B83" s="43"/>
      <c r="C83" s="44"/>
      <c r="D83" s="33"/>
      <c r="E83" s="33"/>
      <c r="F83" s="33"/>
      <c r="G83" s="33"/>
    </row>
    <row r="84" spans="1:7" ht="14.45" customHeight="1">
      <c r="A84" s="42"/>
      <c r="B84" s="43">
        <v>48</v>
      </c>
      <c r="C84" s="44" t="s">
        <v>87</v>
      </c>
      <c r="D84" s="87"/>
      <c r="E84" s="87"/>
      <c r="F84" s="87"/>
      <c r="G84" s="7"/>
    </row>
    <row r="85" spans="1:7" ht="14.45" customHeight="1">
      <c r="A85" s="42"/>
      <c r="B85" s="65" t="s">
        <v>27</v>
      </c>
      <c r="C85" s="50" t="s">
        <v>12</v>
      </c>
      <c r="D85" s="119">
        <v>53438</v>
      </c>
      <c r="E85" s="117">
        <v>44017</v>
      </c>
      <c r="F85" s="118">
        <f>44017-389-3</f>
        <v>43625</v>
      </c>
      <c r="G85" s="7">
        <v>22686</v>
      </c>
    </row>
    <row r="86" spans="1:7" ht="14.45" customHeight="1">
      <c r="A86" s="42"/>
      <c r="B86" s="65" t="s">
        <v>69</v>
      </c>
      <c r="C86" s="50" t="s">
        <v>65</v>
      </c>
      <c r="D86" s="39">
        <v>82487</v>
      </c>
      <c r="E86" s="117">
        <v>75644</v>
      </c>
      <c r="F86" s="117">
        <v>75644</v>
      </c>
      <c r="G86" s="7">
        <v>76791</v>
      </c>
    </row>
    <row r="87" spans="1:7" s="24" customFormat="1" ht="14.45" customHeight="1">
      <c r="A87" s="89"/>
      <c r="B87" s="90" t="s">
        <v>143</v>
      </c>
      <c r="C87" s="89" t="s">
        <v>118</v>
      </c>
      <c r="D87" s="108">
        <v>0</v>
      </c>
      <c r="E87" s="78">
        <v>1</v>
      </c>
      <c r="F87" s="108">
        <v>0</v>
      </c>
      <c r="G87" s="78">
        <v>1134</v>
      </c>
    </row>
    <row r="88" spans="1:7" s="24" customFormat="1" ht="14.45" customHeight="1">
      <c r="A88" s="89"/>
      <c r="B88" s="90" t="s">
        <v>144</v>
      </c>
      <c r="C88" s="89" t="s">
        <v>119</v>
      </c>
      <c r="D88" s="108">
        <v>0</v>
      </c>
      <c r="E88" s="78">
        <v>1</v>
      </c>
      <c r="F88" s="108">
        <v>0</v>
      </c>
      <c r="G88" s="78">
        <v>18931</v>
      </c>
    </row>
    <row r="89" spans="1:7" ht="14.45" customHeight="1">
      <c r="A89" s="42"/>
      <c r="B89" s="65" t="s">
        <v>28</v>
      </c>
      <c r="C89" s="89" t="s">
        <v>126</v>
      </c>
      <c r="D89" s="39">
        <v>165</v>
      </c>
      <c r="E89" s="117">
        <v>165</v>
      </c>
      <c r="F89" s="118">
        <v>165</v>
      </c>
      <c r="G89" s="7">
        <v>165</v>
      </c>
    </row>
    <row r="90" spans="1:7" ht="14.45" customHeight="1">
      <c r="A90" s="42"/>
      <c r="B90" s="65" t="s">
        <v>29</v>
      </c>
      <c r="C90" s="50" t="s">
        <v>32</v>
      </c>
      <c r="D90" s="39">
        <v>248</v>
      </c>
      <c r="E90" s="117">
        <v>246</v>
      </c>
      <c r="F90" s="118">
        <v>246</v>
      </c>
      <c r="G90" s="7">
        <v>246</v>
      </c>
    </row>
    <row r="91" spans="1:7" ht="14.45" customHeight="1">
      <c r="A91" s="42"/>
      <c r="B91" s="83" t="s">
        <v>58</v>
      </c>
      <c r="C91" s="91" t="s">
        <v>127</v>
      </c>
      <c r="D91" s="107">
        <v>0</v>
      </c>
      <c r="E91" s="117">
        <v>1</v>
      </c>
      <c r="F91" s="118">
        <v>1</v>
      </c>
      <c r="G91" s="7">
        <v>1</v>
      </c>
    </row>
    <row r="92" spans="1:7" ht="14.45" customHeight="1">
      <c r="A92" s="42"/>
      <c r="B92" s="96" t="s">
        <v>193</v>
      </c>
      <c r="C92" s="91" t="s">
        <v>189</v>
      </c>
      <c r="D92" s="108">
        <v>0</v>
      </c>
      <c r="E92" s="58">
        <v>0</v>
      </c>
      <c r="F92" s="102">
        <f>1</f>
        <v>1</v>
      </c>
      <c r="G92" s="108">
        <v>0</v>
      </c>
    </row>
    <row r="93" spans="1:7" s="24" customFormat="1" ht="14.45" customHeight="1">
      <c r="A93" s="89"/>
      <c r="B93" s="90" t="s">
        <v>146</v>
      </c>
      <c r="C93" s="89" t="s">
        <v>128</v>
      </c>
      <c r="D93" s="108">
        <v>0</v>
      </c>
      <c r="E93" s="78">
        <v>1</v>
      </c>
      <c r="F93" s="78">
        <v>1</v>
      </c>
      <c r="G93" s="78">
        <v>1</v>
      </c>
    </row>
    <row r="94" spans="1:7" s="24" customFormat="1" ht="14.45" customHeight="1">
      <c r="A94" s="89"/>
      <c r="B94" s="90" t="s">
        <v>170</v>
      </c>
      <c r="C94" s="89" t="s">
        <v>166</v>
      </c>
      <c r="D94" s="107">
        <v>0</v>
      </c>
      <c r="E94" s="117">
        <v>1</v>
      </c>
      <c r="F94" s="117">
        <v>1</v>
      </c>
      <c r="G94" s="78">
        <v>1</v>
      </c>
    </row>
    <row r="95" spans="1:7" s="95" customFormat="1" ht="14.45" customHeight="1">
      <c r="A95" s="92"/>
      <c r="B95" s="93" t="s">
        <v>147</v>
      </c>
      <c r="C95" s="94" t="s">
        <v>130</v>
      </c>
      <c r="D95" s="111">
        <v>0</v>
      </c>
      <c r="E95" s="47">
        <v>1</v>
      </c>
      <c r="F95" s="111">
        <v>0</v>
      </c>
      <c r="G95" s="47">
        <v>1</v>
      </c>
    </row>
    <row r="96" spans="1:7" ht="14.45" customHeight="1">
      <c r="A96" s="138" t="s">
        <v>4</v>
      </c>
      <c r="B96" s="139">
        <v>48</v>
      </c>
      <c r="C96" s="140" t="s">
        <v>87</v>
      </c>
      <c r="D96" s="48">
        <f t="shared" ref="D96:F96" si="4">SUM(D85:D95)</f>
        <v>136338</v>
      </c>
      <c r="E96" s="48">
        <f t="shared" si="4"/>
        <v>120078</v>
      </c>
      <c r="F96" s="48">
        <f t="shared" si="4"/>
        <v>119684</v>
      </c>
      <c r="G96" s="48">
        <v>119957</v>
      </c>
    </row>
    <row r="97" spans="1:7" s="61" customFormat="1" ht="14.45" customHeight="1">
      <c r="A97" s="42"/>
      <c r="B97" s="43"/>
      <c r="C97" s="44"/>
      <c r="D97" s="86"/>
      <c r="E97" s="86"/>
      <c r="F97" s="86"/>
      <c r="G97" s="86"/>
    </row>
    <row r="98" spans="1:7" s="61" customFormat="1" ht="14.1" customHeight="1">
      <c r="A98" s="42"/>
      <c r="B98" s="43">
        <v>49</v>
      </c>
      <c r="C98" s="44" t="s">
        <v>88</v>
      </c>
      <c r="D98" s="86"/>
      <c r="E98" s="86"/>
      <c r="F98" s="86"/>
      <c r="G98" s="86"/>
    </row>
    <row r="99" spans="1:7" s="61" customFormat="1" ht="14.1" customHeight="1">
      <c r="A99" s="42"/>
      <c r="B99" s="65" t="s">
        <v>89</v>
      </c>
      <c r="C99" s="50" t="s">
        <v>12</v>
      </c>
      <c r="D99" s="78">
        <v>11838</v>
      </c>
      <c r="E99" s="78">
        <v>38128</v>
      </c>
      <c r="F99" s="78">
        <f>38128-1964</f>
        <v>36164</v>
      </c>
      <c r="G99" s="7">
        <v>21627</v>
      </c>
    </row>
    <row r="100" spans="1:7" s="61" customFormat="1" ht="14.1" customHeight="1">
      <c r="A100" s="42"/>
      <c r="B100" s="65" t="s">
        <v>90</v>
      </c>
      <c r="C100" s="50" t="s">
        <v>65</v>
      </c>
      <c r="D100" s="78">
        <v>18922</v>
      </c>
      <c r="E100" s="78">
        <v>45807</v>
      </c>
      <c r="F100" s="78">
        <v>45807</v>
      </c>
      <c r="G100" s="7">
        <v>45830</v>
      </c>
    </row>
    <row r="101" spans="1:7" s="104" customFormat="1" ht="14.1" customHeight="1">
      <c r="A101" s="89"/>
      <c r="B101" s="90" t="s">
        <v>148</v>
      </c>
      <c r="C101" s="89" t="s">
        <v>118</v>
      </c>
      <c r="D101" s="108">
        <v>0</v>
      </c>
      <c r="E101" s="78">
        <v>1</v>
      </c>
      <c r="F101" s="78">
        <v>1</v>
      </c>
      <c r="G101" s="78">
        <v>1081</v>
      </c>
    </row>
    <row r="102" spans="1:7" s="24" customFormat="1" ht="14.1" customHeight="1">
      <c r="A102" s="89"/>
      <c r="B102" s="90" t="s">
        <v>149</v>
      </c>
      <c r="C102" s="89" t="s">
        <v>119</v>
      </c>
      <c r="D102" s="108">
        <v>0</v>
      </c>
      <c r="E102" s="78">
        <v>1</v>
      </c>
      <c r="F102" s="78">
        <v>1</v>
      </c>
      <c r="G102" s="78">
        <v>17967</v>
      </c>
    </row>
    <row r="103" spans="1:7" s="61" customFormat="1" ht="14.1" customHeight="1">
      <c r="A103" s="42"/>
      <c r="B103" s="65" t="s">
        <v>91</v>
      </c>
      <c r="C103" s="89" t="s">
        <v>126</v>
      </c>
      <c r="D103" s="78">
        <v>105</v>
      </c>
      <c r="E103" s="78">
        <v>1</v>
      </c>
      <c r="F103" s="78">
        <v>1</v>
      </c>
      <c r="G103" s="33">
        <v>1</v>
      </c>
    </row>
    <row r="104" spans="1:7" s="61" customFormat="1" ht="14.1" customHeight="1">
      <c r="A104" s="42"/>
      <c r="B104" s="65" t="s">
        <v>92</v>
      </c>
      <c r="C104" s="50" t="s">
        <v>32</v>
      </c>
      <c r="D104" s="78">
        <v>90</v>
      </c>
      <c r="E104" s="78">
        <v>1</v>
      </c>
      <c r="F104" s="78">
        <f>1+84</f>
        <v>85</v>
      </c>
      <c r="G104" s="33">
        <v>1</v>
      </c>
    </row>
    <row r="105" spans="1:7" s="24" customFormat="1" ht="14.1" customHeight="1">
      <c r="A105" s="89"/>
      <c r="B105" s="90" t="s">
        <v>150</v>
      </c>
      <c r="C105" s="89" t="s">
        <v>128</v>
      </c>
      <c r="D105" s="108">
        <v>0</v>
      </c>
      <c r="E105" s="78">
        <v>1</v>
      </c>
      <c r="F105" s="78">
        <f>1+99</f>
        <v>100</v>
      </c>
      <c r="G105" s="78">
        <v>1</v>
      </c>
    </row>
    <row r="106" spans="1:7" s="24" customFormat="1" ht="14.1" customHeight="1">
      <c r="A106" s="129"/>
      <c r="B106" s="90" t="s">
        <v>194</v>
      </c>
      <c r="C106" s="89" t="s">
        <v>166</v>
      </c>
      <c r="D106" s="108">
        <v>0</v>
      </c>
      <c r="E106" s="108">
        <v>0</v>
      </c>
      <c r="F106" s="78">
        <v>1</v>
      </c>
      <c r="G106" s="108">
        <v>0</v>
      </c>
    </row>
    <row r="107" spans="1:7" s="61" customFormat="1" ht="14.1" customHeight="1">
      <c r="A107" s="42" t="s">
        <v>4</v>
      </c>
      <c r="B107" s="43">
        <v>49</v>
      </c>
      <c r="C107" s="44" t="s">
        <v>88</v>
      </c>
      <c r="D107" s="45">
        <f t="shared" ref="D107" si="5">SUM(D99:D106)</f>
        <v>30955</v>
      </c>
      <c r="E107" s="45">
        <f>SUM(E99:E106)</f>
        <v>83940</v>
      </c>
      <c r="F107" s="45">
        <f t="shared" ref="F107" si="6">SUM(F99:F106)</f>
        <v>82160</v>
      </c>
      <c r="G107" s="45">
        <v>86508</v>
      </c>
    </row>
    <row r="108" spans="1:7" s="61" customFormat="1" ht="11.1" customHeight="1">
      <c r="A108" s="42"/>
      <c r="B108" s="43"/>
      <c r="C108" s="44"/>
      <c r="D108" s="86"/>
      <c r="E108" s="86"/>
      <c r="F108" s="86"/>
      <c r="G108" s="86"/>
    </row>
    <row r="109" spans="1:7" s="61" customFormat="1" ht="14.1" customHeight="1">
      <c r="A109" s="42"/>
      <c r="B109" s="43">
        <v>50</v>
      </c>
      <c r="C109" s="44" t="s">
        <v>93</v>
      </c>
      <c r="D109" s="86"/>
      <c r="E109" s="86"/>
      <c r="F109" s="86"/>
      <c r="G109" s="86"/>
    </row>
    <row r="110" spans="1:7" s="61" customFormat="1" ht="14.1" customHeight="1">
      <c r="A110" s="42"/>
      <c r="B110" s="65" t="s">
        <v>94</v>
      </c>
      <c r="C110" s="50" t="s">
        <v>12</v>
      </c>
      <c r="D110" s="78">
        <v>10234</v>
      </c>
      <c r="E110" s="78">
        <v>32639</v>
      </c>
      <c r="F110" s="78">
        <f>32639-3269</f>
        <v>29370</v>
      </c>
      <c r="G110" s="7">
        <v>16976</v>
      </c>
    </row>
    <row r="111" spans="1:7" s="61" customFormat="1" ht="14.1" customHeight="1">
      <c r="A111" s="42"/>
      <c r="B111" s="65" t="s">
        <v>95</v>
      </c>
      <c r="C111" s="50" t="s">
        <v>65</v>
      </c>
      <c r="D111" s="78">
        <v>17817</v>
      </c>
      <c r="E111" s="78">
        <v>41535</v>
      </c>
      <c r="F111" s="78">
        <v>41535</v>
      </c>
      <c r="G111" s="7">
        <v>44136</v>
      </c>
    </row>
    <row r="112" spans="1:7" s="24" customFormat="1" ht="14.1" customHeight="1">
      <c r="A112" s="89"/>
      <c r="B112" s="90" t="s">
        <v>151</v>
      </c>
      <c r="C112" s="89" t="s">
        <v>118</v>
      </c>
      <c r="D112" s="108">
        <v>0</v>
      </c>
      <c r="E112" s="78">
        <v>1</v>
      </c>
      <c r="F112" s="78">
        <v>1</v>
      </c>
      <c r="G112" s="78">
        <v>849</v>
      </c>
    </row>
    <row r="113" spans="1:7" s="24" customFormat="1" ht="14.1" customHeight="1">
      <c r="A113" s="89"/>
      <c r="B113" s="90" t="s">
        <v>152</v>
      </c>
      <c r="C113" s="89" t="s">
        <v>119</v>
      </c>
      <c r="D113" s="108">
        <v>0</v>
      </c>
      <c r="E113" s="78">
        <v>1</v>
      </c>
      <c r="F113" s="78">
        <v>1</v>
      </c>
      <c r="G113" s="78">
        <v>14510</v>
      </c>
    </row>
    <row r="114" spans="1:7" s="61" customFormat="1" ht="14.1" customHeight="1">
      <c r="A114" s="42"/>
      <c r="B114" s="65" t="s">
        <v>96</v>
      </c>
      <c r="C114" s="89" t="s">
        <v>126</v>
      </c>
      <c r="D114" s="78">
        <v>49</v>
      </c>
      <c r="E114" s="78">
        <v>1</v>
      </c>
      <c r="F114" s="78">
        <v>1</v>
      </c>
      <c r="G114" s="33">
        <v>1</v>
      </c>
    </row>
    <row r="115" spans="1:7" s="61" customFormat="1" ht="14.1" customHeight="1">
      <c r="A115" s="42"/>
      <c r="B115" s="65" t="s">
        <v>97</v>
      </c>
      <c r="C115" s="50" t="s">
        <v>32</v>
      </c>
      <c r="D115" s="78">
        <v>51</v>
      </c>
      <c r="E115" s="78">
        <v>1</v>
      </c>
      <c r="F115" s="78">
        <v>1</v>
      </c>
      <c r="G115" s="33">
        <v>1</v>
      </c>
    </row>
    <row r="116" spans="1:7" ht="14.1" customHeight="1">
      <c r="A116" s="42"/>
      <c r="B116" s="96" t="s">
        <v>195</v>
      </c>
      <c r="C116" s="91" t="s">
        <v>189</v>
      </c>
      <c r="D116" s="108">
        <v>0</v>
      </c>
      <c r="E116" s="58">
        <v>0</v>
      </c>
      <c r="F116" s="102">
        <f>1</f>
        <v>1</v>
      </c>
      <c r="G116" s="108">
        <v>0</v>
      </c>
    </row>
    <row r="117" spans="1:7" s="24" customFormat="1" ht="14.1" customHeight="1">
      <c r="A117" s="89"/>
      <c r="B117" s="90" t="s">
        <v>153</v>
      </c>
      <c r="C117" s="89" t="s">
        <v>128</v>
      </c>
      <c r="D117" s="108">
        <v>0</v>
      </c>
      <c r="E117" s="78">
        <v>1</v>
      </c>
      <c r="F117" s="78">
        <v>1</v>
      </c>
      <c r="G117" s="78">
        <v>1</v>
      </c>
    </row>
    <row r="118" spans="1:7" s="24" customFormat="1" ht="14.1" customHeight="1">
      <c r="A118" s="129"/>
      <c r="B118" s="90" t="s">
        <v>196</v>
      </c>
      <c r="C118" s="89" t="s">
        <v>166</v>
      </c>
      <c r="D118" s="108">
        <v>0</v>
      </c>
      <c r="E118" s="108">
        <v>0</v>
      </c>
      <c r="F118" s="78">
        <v>1</v>
      </c>
      <c r="G118" s="108">
        <v>0</v>
      </c>
    </row>
    <row r="119" spans="1:7" s="61" customFormat="1" ht="14.1" customHeight="1">
      <c r="A119" s="42" t="s">
        <v>4</v>
      </c>
      <c r="B119" s="43">
        <v>50</v>
      </c>
      <c r="C119" s="44" t="s">
        <v>93</v>
      </c>
      <c r="D119" s="45">
        <f t="shared" ref="D119:F119" si="7">SUM(D110:D118)</f>
        <v>28151</v>
      </c>
      <c r="E119" s="45">
        <f t="shared" si="7"/>
        <v>74179</v>
      </c>
      <c r="F119" s="45">
        <f t="shared" si="7"/>
        <v>70912</v>
      </c>
      <c r="G119" s="45">
        <v>76474</v>
      </c>
    </row>
    <row r="120" spans="1:7" s="61" customFormat="1" ht="11.1" customHeight="1">
      <c r="A120" s="42"/>
      <c r="B120" s="43"/>
      <c r="C120" s="44"/>
      <c r="D120" s="78"/>
      <c r="E120" s="78"/>
      <c r="F120" s="78"/>
      <c r="G120" s="78"/>
    </row>
    <row r="121" spans="1:7" s="61" customFormat="1" ht="24.95" customHeight="1">
      <c r="A121" s="42"/>
      <c r="B121" s="43">
        <v>60</v>
      </c>
      <c r="C121" s="44" t="s">
        <v>203</v>
      </c>
      <c r="D121" s="78"/>
      <c r="E121" s="78"/>
      <c r="F121" s="78"/>
      <c r="G121" s="78"/>
    </row>
    <row r="122" spans="1:7" s="61" customFormat="1" ht="14.45" customHeight="1">
      <c r="A122" s="42"/>
      <c r="B122" s="43" t="s">
        <v>162</v>
      </c>
      <c r="C122" s="44" t="s">
        <v>158</v>
      </c>
      <c r="D122" s="108">
        <v>0</v>
      </c>
      <c r="E122" s="78">
        <v>700</v>
      </c>
      <c r="F122" s="78">
        <v>700</v>
      </c>
      <c r="G122" s="78">
        <v>400</v>
      </c>
    </row>
    <row r="123" spans="1:7" s="61" customFormat="1" ht="14.45" customHeight="1">
      <c r="A123" s="42"/>
      <c r="B123" s="43" t="s">
        <v>163</v>
      </c>
      <c r="C123" s="44" t="s">
        <v>164</v>
      </c>
      <c r="D123" s="108">
        <v>0</v>
      </c>
      <c r="E123" s="78">
        <v>900</v>
      </c>
      <c r="F123" s="78">
        <v>900</v>
      </c>
      <c r="G123" s="78">
        <v>976</v>
      </c>
    </row>
    <row r="124" spans="1:7" s="61" customFormat="1" ht="24.95" customHeight="1">
      <c r="A124" s="42" t="s">
        <v>4</v>
      </c>
      <c r="B124" s="43">
        <v>60</v>
      </c>
      <c r="C124" s="44" t="s">
        <v>204</v>
      </c>
      <c r="D124" s="110">
        <f t="shared" ref="D124:F124" si="8">SUM(D122:D123)</f>
        <v>0</v>
      </c>
      <c r="E124" s="45">
        <f t="shared" si="8"/>
        <v>1600</v>
      </c>
      <c r="F124" s="45">
        <f t="shared" si="8"/>
        <v>1600</v>
      </c>
      <c r="G124" s="45">
        <v>1376</v>
      </c>
    </row>
    <row r="125" spans="1:7" s="61" customFormat="1" ht="11.1" customHeight="1">
      <c r="A125" s="42"/>
      <c r="B125" s="43"/>
      <c r="C125" s="44"/>
      <c r="D125" s="78"/>
      <c r="E125" s="78"/>
      <c r="F125" s="78"/>
      <c r="G125" s="78"/>
    </row>
    <row r="126" spans="1:7" s="61" customFormat="1" ht="14.45" customHeight="1">
      <c r="A126" s="42"/>
      <c r="B126" s="43">
        <v>61</v>
      </c>
      <c r="C126" s="44" t="s">
        <v>46</v>
      </c>
      <c r="D126" s="78"/>
      <c r="E126" s="78"/>
      <c r="F126" s="78"/>
      <c r="G126" s="78"/>
    </row>
    <row r="127" spans="1:7" s="61" customFormat="1" ht="14.45" customHeight="1">
      <c r="A127" s="42"/>
      <c r="B127" s="43" t="s">
        <v>186</v>
      </c>
      <c r="C127" s="44" t="s">
        <v>158</v>
      </c>
      <c r="D127" s="108">
        <v>0</v>
      </c>
      <c r="E127" s="78">
        <v>700</v>
      </c>
      <c r="F127" s="78">
        <v>700</v>
      </c>
      <c r="G127" s="78">
        <v>400</v>
      </c>
    </row>
    <row r="128" spans="1:7" s="61" customFormat="1" ht="14.45" customHeight="1">
      <c r="A128" s="42" t="s">
        <v>4</v>
      </c>
      <c r="B128" s="43">
        <v>61</v>
      </c>
      <c r="C128" s="44" t="s">
        <v>46</v>
      </c>
      <c r="D128" s="110">
        <f t="shared" ref="D128:F128" si="9">SUM(D127:D127)</f>
        <v>0</v>
      </c>
      <c r="E128" s="45">
        <f t="shared" si="9"/>
        <v>700</v>
      </c>
      <c r="F128" s="45">
        <f t="shared" si="9"/>
        <v>700</v>
      </c>
      <c r="G128" s="45">
        <v>400</v>
      </c>
    </row>
    <row r="129" spans="1:7" s="61" customFormat="1" ht="11.1" customHeight="1">
      <c r="A129" s="42"/>
      <c r="B129" s="43"/>
      <c r="C129" s="44"/>
      <c r="D129" s="78"/>
      <c r="E129" s="78"/>
      <c r="F129" s="78"/>
      <c r="G129" s="78"/>
    </row>
    <row r="130" spans="1:7" s="61" customFormat="1" ht="14.1" customHeight="1">
      <c r="A130" s="42"/>
      <c r="B130" s="43">
        <v>62</v>
      </c>
      <c r="C130" s="44" t="s">
        <v>82</v>
      </c>
      <c r="D130" s="78"/>
      <c r="E130" s="78"/>
      <c r="F130" s="78"/>
      <c r="G130" s="78"/>
    </row>
    <row r="131" spans="1:7" s="61" customFormat="1" ht="14.1" customHeight="1">
      <c r="A131" s="42"/>
      <c r="B131" s="43" t="s">
        <v>174</v>
      </c>
      <c r="C131" s="44" t="s">
        <v>130</v>
      </c>
      <c r="D131" s="108">
        <v>0</v>
      </c>
      <c r="E131" s="78">
        <v>30000</v>
      </c>
      <c r="F131" s="78">
        <f>30000+100000</f>
        <v>130000</v>
      </c>
      <c r="G131" s="39">
        <v>10000</v>
      </c>
    </row>
    <row r="132" spans="1:7" s="61" customFormat="1" ht="14.1" customHeight="1">
      <c r="A132" s="42" t="s">
        <v>4</v>
      </c>
      <c r="B132" s="43">
        <v>62</v>
      </c>
      <c r="C132" s="44" t="s">
        <v>82</v>
      </c>
      <c r="D132" s="110">
        <f t="shared" ref="D132:F132" si="10">D131</f>
        <v>0</v>
      </c>
      <c r="E132" s="45">
        <f t="shared" si="10"/>
        <v>30000</v>
      </c>
      <c r="F132" s="45">
        <f t="shared" si="10"/>
        <v>130000</v>
      </c>
      <c r="G132" s="45">
        <v>10000</v>
      </c>
    </row>
    <row r="133" spans="1:7" ht="14.1" customHeight="1">
      <c r="A133" s="42" t="s">
        <v>4</v>
      </c>
      <c r="B133" s="43">
        <v>16</v>
      </c>
      <c r="C133" s="44" t="s">
        <v>9</v>
      </c>
      <c r="D133" s="48">
        <f t="shared" ref="D133:F133" si="11">D96+D82+D68+D53+D39+D107+D119+D124+D128+D132</f>
        <v>589310</v>
      </c>
      <c r="E133" s="48">
        <f t="shared" si="11"/>
        <v>601504</v>
      </c>
      <c r="F133" s="48">
        <f t="shared" si="11"/>
        <v>684128</v>
      </c>
      <c r="G133" s="48">
        <v>590372</v>
      </c>
    </row>
    <row r="134" spans="1:7" ht="14.45" customHeight="1">
      <c r="A134" s="42" t="s">
        <v>4</v>
      </c>
      <c r="B134" s="51">
        <v>1E-3</v>
      </c>
      <c r="C134" s="52" t="s">
        <v>8</v>
      </c>
      <c r="D134" s="53">
        <f t="shared" ref="D134:F134" si="12">D133</f>
        <v>589310</v>
      </c>
      <c r="E134" s="53">
        <f t="shared" si="12"/>
        <v>601504</v>
      </c>
      <c r="F134" s="53">
        <f t="shared" si="12"/>
        <v>684128</v>
      </c>
      <c r="G134" s="53">
        <v>590372</v>
      </c>
    </row>
    <row r="135" spans="1:7" ht="11.1" customHeight="1">
      <c r="A135" s="42"/>
      <c r="B135" s="54"/>
      <c r="C135" s="52"/>
      <c r="D135" s="33"/>
      <c r="E135" s="33"/>
      <c r="F135" s="33"/>
      <c r="G135" s="33"/>
    </row>
    <row r="136" spans="1:7" ht="14.45" customHeight="1">
      <c r="A136" s="42"/>
      <c r="B136" s="51">
        <v>0.104</v>
      </c>
      <c r="C136" s="52" t="s">
        <v>30</v>
      </c>
      <c r="D136" s="33"/>
      <c r="E136" s="33"/>
      <c r="F136" s="33"/>
      <c r="G136" s="33"/>
    </row>
    <row r="137" spans="1:7" ht="14.1" customHeight="1">
      <c r="A137" s="42"/>
      <c r="B137" s="55">
        <v>16</v>
      </c>
      <c r="C137" s="44" t="s">
        <v>9</v>
      </c>
      <c r="D137" s="105"/>
      <c r="E137" s="105"/>
      <c r="F137" s="105"/>
      <c r="G137" s="105"/>
    </row>
    <row r="138" spans="1:7" ht="14.1" customHeight="1">
      <c r="A138" s="42"/>
      <c r="B138" s="55">
        <v>45</v>
      </c>
      <c r="C138" s="44" t="s">
        <v>84</v>
      </c>
      <c r="D138" s="87"/>
      <c r="E138" s="87"/>
      <c r="F138" s="87"/>
      <c r="G138" s="7"/>
    </row>
    <row r="139" spans="1:7" ht="12.95" customHeight="1">
      <c r="A139" s="42"/>
      <c r="B139" s="65" t="s">
        <v>18</v>
      </c>
      <c r="C139" s="44" t="s">
        <v>12</v>
      </c>
      <c r="D139" s="86">
        <v>23312</v>
      </c>
      <c r="E139" s="59">
        <v>18749</v>
      </c>
      <c r="F139" s="102">
        <f>18749-395</f>
        <v>18354</v>
      </c>
      <c r="G139" s="33">
        <v>10812</v>
      </c>
    </row>
    <row r="140" spans="1:7" s="24" customFormat="1" ht="12.95" customHeight="1">
      <c r="A140" s="89"/>
      <c r="B140" s="90" t="s">
        <v>132</v>
      </c>
      <c r="C140" s="89" t="s">
        <v>118</v>
      </c>
      <c r="D140" s="108">
        <v>0</v>
      </c>
      <c r="E140" s="78">
        <v>1</v>
      </c>
      <c r="F140" s="108">
        <v>0</v>
      </c>
      <c r="G140" s="78">
        <v>541</v>
      </c>
    </row>
    <row r="141" spans="1:7" s="24" customFormat="1" ht="12.95" customHeight="1">
      <c r="A141" s="89"/>
      <c r="B141" s="90" t="s">
        <v>133</v>
      </c>
      <c r="C141" s="89" t="s">
        <v>119</v>
      </c>
      <c r="D141" s="108">
        <v>0</v>
      </c>
      <c r="E141" s="78">
        <v>1</v>
      </c>
      <c r="F141" s="108">
        <v>0</v>
      </c>
      <c r="G141" s="78">
        <v>8948</v>
      </c>
    </row>
    <row r="142" spans="1:7" ht="12.95" customHeight="1">
      <c r="A142" s="42"/>
      <c r="B142" s="65" t="s">
        <v>19</v>
      </c>
      <c r="C142" s="89" t="s">
        <v>126</v>
      </c>
      <c r="D142" s="78">
        <v>61</v>
      </c>
      <c r="E142" s="59">
        <v>165</v>
      </c>
      <c r="F142" s="59">
        <v>165</v>
      </c>
      <c r="G142" s="33">
        <v>165</v>
      </c>
    </row>
    <row r="143" spans="1:7" s="61" customFormat="1" ht="12.95" customHeight="1">
      <c r="A143" s="42"/>
      <c r="B143" s="65" t="s">
        <v>20</v>
      </c>
      <c r="C143" s="44" t="s">
        <v>32</v>
      </c>
      <c r="D143" s="78">
        <v>87</v>
      </c>
      <c r="E143" s="59">
        <v>123</v>
      </c>
      <c r="F143" s="59">
        <v>123</v>
      </c>
      <c r="G143" s="33">
        <v>123</v>
      </c>
    </row>
    <row r="144" spans="1:7" s="24" customFormat="1" ht="12.95" customHeight="1">
      <c r="A144" s="89"/>
      <c r="B144" s="90" t="s">
        <v>134</v>
      </c>
      <c r="C144" s="89" t="s">
        <v>128</v>
      </c>
      <c r="D144" s="108">
        <v>0</v>
      </c>
      <c r="E144" s="78">
        <v>1</v>
      </c>
      <c r="F144" s="108">
        <v>0</v>
      </c>
      <c r="G144" s="78">
        <v>1</v>
      </c>
    </row>
    <row r="145" spans="1:7" ht="12.95" customHeight="1">
      <c r="A145" s="138" t="s">
        <v>4</v>
      </c>
      <c r="B145" s="145">
        <v>45</v>
      </c>
      <c r="C145" s="140" t="s">
        <v>84</v>
      </c>
      <c r="D145" s="49">
        <f t="shared" ref="D145:F145" si="13">SUM(D139:D144)</f>
        <v>23460</v>
      </c>
      <c r="E145" s="49">
        <f t="shared" si="13"/>
        <v>19040</v>
      </c>
      <c r="F145" s="49">
        <f t="shared" si="13"/>
        <v>18642</v>
      </c>
      <c r="G145" s="49">
        <v>20590</v>
      </c>
    </row>
    <row r="146" spans="1:7" ht="14.45" hidden="1" customHeight="1">
      <c r="A146" s="42"/>
      <c r="B146" s="55"/>
      <c r="C146" s="44"/>
      <c r="D146" s="33"/>
      <c r="E146" s="33"/>
      <c r="F146" s="33"/>
      <c r="G146" s="33"/>
    </row>
    <row r="147" spans="1:7" ht="14.45" customHeight="1">
      <c r="A147" s="42"/>
      <c r="B147" s="55">
        <v>46</v>
      </c>
      <c r="C147" s="44" t="s">
        <v>85</v>
      </c>
      <c r="D147" s="105"/>
      <c r="E147" s="105"/>
      <c r="F147" s="105"/>
      <c r="G147" s="33"/>
    </row>
    <row r="148" spans="1:7" ht="14.45" customHeight="1">
      <c r="A148" s="42"/>
      <c r="B148" s="65" t="s">
        <v>21</v>
      </c>
      <c r="C148" s="44" t="s">
        <v>12</v>
      </c>
      <c r="D148" s="86">
        <f>13937-1</f>
        <v>13936</v>
      </c>
      <c r="E148" s="59">
        <v>12676</v>
      </c>
      <c r="F148" s="102">
        <f>12676-616</f>
        <v>12060</v>
      </c>
      <c r="G148" s="33">
        <v>7832</v>
      </c>
    </row>
    <row r="149" spans="1:7" s="24" customFormat="1" ht="14.45" customHeight="1">
      <c r="A149" s="89"/>
      <c r="B149" s="90" t="s">
        <v>136</v>
      </c>
      <c r="C149" s="89" t="s">
        <v>118</v>
      </c>
      <c r="D149" s="108">
        <v>0</v>
      </c>
      <c r="E149" s="78">
        <v>1</v>
      </c>
      <c r="F149" s="78">
        <v>1</v>
      </c>
      <c r="G149" s="78">
        <v>392</v>
      </c>
    </row>
    <row r="150" spans="1:7" s="24" customFormat="1" ht="14.45" customHeight="1">
      <c r="A150" s="89"/>
      <c r="B150" s="90" t="s">
        <v>137</v>
      </c>
      <c r="C150" s="89" t="s">
        <v>119</v>
      </c>
      <c r="D150" s="108">
        <v>0</v>
      </c>
      <c r="E150" s="78">
        <v>1</v>
      </c>
      <c r="F150" s="78">
        <v>1</v>
      </c>
      <c r="G150" s="78">
        <v>6506</v>
      </c>
    </row>
    <row r="151" spans="1:7" s="61" customFormat="1" ht="14.45" customHeight="1">
      <c r="A151" s="42"/>
      <c r="B151" s="65" t="s">
        <v>22</v>
      </c>
      <c r="C151" s="89" t="s">
        <v>126</v>
      </c>
      <c r="D151" s="78">
        <v>132</v>
      </c>
      <c r="E151" s="78">
        <v>132</v>
      </c>
      <c r="F151" s="59">
        <v>132</v>
      </c>
      <c r="G151" s="33">
        <v>132</v>
      </c>
    </row>
    <row r="152" spans="1:7" ht="14.45" customHeight="1">
      <c r="A152" s="42"/>
      <c r="B152" s="65" t="s">
        <v>23</v>
      </c>
      <c r="C152" s="44" t="s">
        <v>32</v>
      </c>
      <c r="D152" s="78">
        <v>91</v>
      </c>
      <c r="E152" s="78">
        <v>90</v>
      </c>
      <c r="F152" s="59">
        <v>90</v>
      </c>
      <c r="G152" s="33">
        <v>90</v>
      </c>
    </row>
    <row r="153" spans="1:7" s="24" customFormat="1" ht="14.45" customHeight="1">
      <c r="A153" s="89"/>
      <c r="B153" s="90" t="s">
        <v>138</v>
      </c>
      <c r="C153" s="89" t="s">
        <v>128</v>
      </c>
      <c r="D153" s="108">
        <v>0</v>
      </c>
      <c r="E153" s="78">
        <v>1</v>
      </c>
      <c r="F153" s="108">
        <v>0</v>
      </c>
      <c r="G153" s="78">
        <v>1</v>
      </c>
    </row>
    <row r="154" spans="1:7" s="61" customFormat="1" ht="14.45" customHeight="1">
      <c r="A154" s="42" t="s">
        <v>4</v>
      </c>
      <c r="B154" s="55">
        <v>46</v>
      </c>
      <c r="C154" s="44" t="s">
        <v>85</v>
      </c>
      <c r="D154" s="53">
        <f t="shared" ref="D154:F154" si="14">SUM(D148:D153)</f>
        <v>14159</v>
      </c>
      <c r="E154" s="53">
        <f t="shared" si="14"/>
        <v>12901</v>
      </c>
      <c r="F154" s="53">
        <f t="shared" si="14"/>
        <v>12284</v>
      </c>
      <c r="G154" s="53">
        <v>14953</v>
      </c>
    </row>
    <row r="155" spans="1:7" s="61" customFormat="1" ht="14.45" customHeight="1">
      <c r="A155" s="42"/>
      <c r="B155" s="55"/>
      <c r="C155" s="44"/>
      <c r="D155" s="102"/>
      <c r="E155" s="59"/>
      <c r="F155" s="102"/>
      <c r="G155" s="102"/>
    </row>
    <row r="156" spans="1:7" ht="14.45" customHeight="1">
      <c r="A156" s="42"/>
      <c r="B156" s="55">
        <v>47</v>
      </c>
      <c r="C156" s="44" t="s">
        <v>86</v>
      </c>
      <c r="D156" s="87"/>
      <c r="E156" s="87"/>
      <c r="F156" s="87"/>
      <c r="G156" s="7"/>
    </row>
    <row r="157" spans="1:7" ht="14.45" customHeight="1">
      <c r="A157" s="42"/>
      <c r="B157" s="65" t="s">
        <v>25</v>
      </c>
      <c r="C157" s="50" t="s">
        <v>12</v>
      </c>
      <c r="D157" s="119">
        <v>11228</v>
      </c>
      <c r="E157" s="117">
        <v>11785</v>
      </c>
      <c r="F157" s="118">
        <f>11785-541</f>
        <v>11244</v>
      </c>
      <c r="G157" s="7">
        <v>6670</v>
      </c>
    </row>
    <row r="158" spans="1:7" s="24" customFormat="1" ht="14.45" customHeight="1">
      <c r="A158" s="89"/>
      <c r="B158" s="90" t="s">
        <v>140</v>
      </c>
      <c r="C158" s="89" t="s">
        <v>118</v>
      </c>
      <c r="D158" s="108">
        <v>0</v>
      </c>
      <c r="E158" s="78">
        <v>1</v>
      </c>
      <c r="F158" s="78">
        <v>1</v>
      </c>
      <c r="G158" s="78">
        <v>334</v>
      </c>
    </row>
    <row r="159" spans="1:7" s="24" customFormat="1" ht="14.45" customHeight="1">
      <c r="A159" s="89"/>
      <c r="B159" s="90" t="s">
        <v>141</v>
      </c>
      <c r="C159" s="89" t="s">
        <v>119</v>
      </c>
      <c r="D159" s="108">
        <v>0</v>
      </c>
      <c r="E159" s="78">
        <v>1</v>
      </c>
      <c r="F159" s="78">
        <v>1</v>
      </c>
      <c r="G159" s="78">
        <v>5840</v>
      </c>
    </row>
    <row r="160" spans="1:7" ht="14.45" customHeight="1">
      <c r="A160" s="42"/>
      <c r="B160" s="65" t="s">
        <v>26</v>
      </c>
      <c r="C160" s="89" t="s">
        <v>126</v>
      </c>
      <c r="D160" s="39">
        <v>91</v>
      </c>
      <c r="E160" s="39">
        <v>91</v>
      </c>
      <c r="F160" s="117">
        <v>91</v>
      </c>
      <c r="G160" s="7">
        <v>91</v>
      </c>
    </row>
    <row r="161" spans="1:7" ht="14.45" customHeight="1">
      <c r="A161" s="42"/>
      <c r="B161" s="65" t="s">
        <v>33</v>
      </c>
      <c r="C161" s="50" t="s">
        <v>32</v>
      </c>
      <c r="D161" s="39">
        <v>50</v>
      </c>
      <c r="E161" s="39">
        <v>49</v>
      </c>
      <c r="F161" s="117">
        <v>49</v>
      </c>
      <c r="G161" s="7">
        <v>49</v>
      </c>
    </row>
    <row r="162" spans="1:7" s="24" customFormat="1" ht="14.45" customHeight="1">
      <c r="A162" s="89"/>
      <c r="B162" s="90" t="s">
        <v>145</v>
      </c>
      <c r="C162" s="89" t="s">
        <v>128</v>
      </c>
      <c r="D162" s="108">
        <v>0</v>
      </c>
      <c r="E162" s="78">
        <v>1</v>
      </c>
      <c r="F162" s="108">
        <v>0</v>
      </c>
      <c r="G162" s="78">
        <v>1</v>
      </c>
    </row>
    <row r="163" spans="1:7" ht="14.45" customHeight="1">
      <c r="A163" s="42" t="s">
        <v>4</v>
      </c>
      <c r="B163" s="55">
        <v>47</v>
      </c>
      <c r="C163" s="44" t="s">
        <v>86</v>
      </c>
      <c r="D163" s="53">
        <f t="shared" ref="D163:F163" si="15">SUM(D157:D162)</f>
        <v>11369</v>
      </c>
      <c r="E163" s="53">
        <f t="shared" si="15"/>
        <v>11928</v>
      </c>
      <c r="F163" s="53">
        <f t="shared" si="15"/>
        <v>11386</v>
      </c>
      <c r="G163" s="53">
        <v>12985</v>
      </c>
    </row>
    <row r="164" spans="1:7" ht="14.45" customHeight="1">
      <c r="A164" s="42"/>
      <c r="B164" s="55"/>
      <c r="C164" s="44"/>
      <c r="D164" s="33"/>
      <c r="E164" s="105"/>
      <c r="F164" s="105"/>
      <c r="G164" s="105"/>
    </row>
    <row r="165" spans="1:7" ht="14.45" customHeight="1">
      <c r="A165" s="42"/>
      <c r="B165" s="55">
        <v>48</v>
      </c>
      <c r="C165" s="44" t="s">
        <v>87</v>
      </c>
      <c r="D165" s="87"/>
      <c r="E165" s="87"/>
      <c r="F165" s="87"/>
      <c r="G165" s="7"/>
    </row>
    <row r="166" spans="1:7" ht="14.45" customHeight="1">
      <c r="A166" s="42"/>
      <c r="B166" s="65" t="s">
        <v>27</v>
      </c>
      <c r="C166" s="50" t="s">
        <v>12</v>
      </c>
      <c r="D166" s="119">
        <v>12417</v>
      </c>
      <c r="E166" s="117">
        <v>26257</v>
      </c>
      <c r="F166" s="118">
        <f>26257-809</f>
        <v>25448</v>
      </c>
      <c r="G166" s="7">
        <v>18126</v>
      </c>
    </row>
    <row r="167" spans="1:7" s="24" customFormat="1" ht="14.45" customHeight="1">
      <c r="A167" s="89"/>
      <c r="B167" s="90" t="s">
        <v>143</v>
      </c>
      <c r="C167" s="89" t="s">
        <v>118</v>
      </c>
      <c r="D167" s="108">
        <v>0</v>
      </c>
      <c r="E167" s="78">
        <v>1</v>
      </c>
      <c r="F167" s="78">
        <v>1</v>
      </c>
      <c r="G167" s="78">
        <v>906</v>
      </c>
    </row>
    <row r="168" spans="1:7" s="24" customFormat="1" ht="14.45" customHeight="1">
      <c r="A168" s="89"/>
      <c r="B168" s="90" t="s">
        <v>144</v>
      </c>
      <c r="C168" s="89" t="s">
        <v>119</v>
      </c>
      <c r="D168" s="108">
        <v>0</v>
      </c>
      <c r="E168" s="78">
        <v>1</v>
      </c>
      <c r="F168" s="78">
        <v>1</v>
      </c>
      <c r="G168" s="78">
        <v>15213</v>
      </c>
    </row>
    <row r="169" spans="1:7" ht="14.45" customHeight="1">
      <c r="A169" s="42"/>
      <c r="B169" s="65" t="s">
        <v>28</v>
      </c>
      <c r="C169" s="89" t="s">
        <v>126</v>
      </c>
      <c r="D169" s="59">
        <v>50</v>
      </c>
      <c r="E169" s="78">
        <v>50</v>
      </c>
      <c r="F169" s="59">
        <v>50</v>
      </c>
      <c r="G169" s="33">
        <v>50</v>
      </c>
    </row>
    <row r="170" spans="1:7" ht="14.45" customHeight="1">
      <c r="A170" s="42"/>
      <c r="B170" s="65" t="s">
        <v>29</v>
      </c>
      <c r="C170" s="50" t="s">
        <v>32</v>
      </c>
      <c r="D170" s="78">
        <v>50</v>
      </c>
      <c r="E170" s="78">
        <v>49</v>
      </c>
      <c r="F170" s="59">
        <v>49</v>
      </c>
      <c r="G170" s="33">
        <v>49</v>
      </c>
    </row>
    <row r="171" spans="1:7" s="24" customFormat="1" ht="14.45" customHeight="1">
      <c r="A171" s="89"/>
      <c r="B171" s="90" t="s">
        <v>146</v>
      </c>
      <c r="C171" s="89" t="s">
        <v>128</v>
      </c>
      <c r="D171" s="108">
        <v>0</v>
      </c>
      <c r="E171" s="78">
        <v>1</v>
      </c>
      <c r="F171" s="78">
        <v>1</v>
      </c>
      <c r="G171" s="78">
        <v>1</v>
      </c>
    </row>
    <row r="172" spans="1:7" ht="14.45" customHeight="1">
      <c r="A172" s="42" t="s">
        <v>4</v>
      </c>
      <c r="B172" s="55">
        <v>48</v>
      </c>
      <c r="C172" s="44" t="s">
        <v>87</v>
      </c>
      <c r="D172" s="53">
        <f t="shared" ref="D172:F172" si="16">SUM(D166:D171)</f>
        <v>12517</v>
      </c>
      <c r="E172" s="53">
        <f t="shared" si="16"/>
        <v>26359</v>
      </c>
      <c r="F172" s="53">
        <f t="shared" si="16"/>
        <v>25550</v>
      </c>
      <c r="G172" s="53">
        <v>34345</v>
      </c>
    </row>
    <row r="173" spans="1:7" ht="14.45" customHeight="1">
      <c r="A173" s="42" t="s">
        <v>4</v>
      </c>
      <c r="B173" s="55">
        <v>16</v>
      </c>
      <c r="C173" s="44" t="s">
        <v>9</v>
      </c>
      <c r="D173" s="49">
        <f t="shared" ref="D173:F173" si="17">D172+D163+D154+D145</f>
        <v>61505</v>
      </c>
      <c r="E173" s="45">
        <f t="shared" si="17"/>
        <v>70228</v>
      </c>
      <c r="F173" s="49">
        <f t="shared" si="17"/>
        <v>67862</v>
      </c>
      <c r="G173" s="49">
        <v>82873</v>
      </c>
    </row>
    <row r="174" spans="1:7" ht="14.45" customHeight="1">
      <c r="A174" s="42" t="s">
        <v>4</v>
      </c>
      <c r="B174" s="51">
        <v>0.104</v>
      </c>
      <c r="C174" s="52" t="s">
        <v>30</v>
      </c>
      <c r="D174" s="48">
        <f t="shared" ref="D174:F174" si="18">D173</f>
        <v>61505</v>
      </c>
      <c r="E174" s="48">
        <f t="shared" si="18"/>
        <v>70228</v>
      </c>
      <c r="F174" s="48">
        <f t="shared" si="18"/>
        <v>67862</v>
      </c>
      <c r="G174" s="48">
        <v>82873</v>
      </c>
    </row>
    <row r="175" spans="1:7" ht="10.9" customHeight="1">
      <c r="A175" s="42"/>
      <c r="B175" s="51"/>
      <c r="C175" s="52"/>
      <c r="D175" s="86"/>
      <c r="E175" s="78"/>
      <c r="F175" s="86"/>
      <c r="G175" s="86"/>
    </row>
    <row r="176" spans="1:7" ht="14.45" customHeight="1">
      <c r="A176" s="42"/>
      <c r="B176" s="51">
        <v>0.11899999999999999</v>
      </c>
      <c r="C176" s="52" t="s">
        <v>34</v>
      </c>
      <c r="D176" s="87"/>
      <c r="E176" s="87"/>
      <c r="F176" s="87"/>
      <c r="G176" s="87"/>
    </row>
    <row r="177" spans="1:7" ht="14.45" customHeight="1">
      <c r="A177" s="42"/>
      <c r="B177" s="60">
        <v>2</v>
      </c>
      <c r="C177" s="44" t="s">
        <v>51</v>
      </c>
      <c r="D177" s="87"/>
      <c r="E177" s="87"/>
      <c r="F177" s="87"/>
      <c r="G177" s="87"/>
    </row>
    <row r="178" spans="1:7" ht="27" customHeight="1">
      <c r="A178" s="42"/>
      <c r="B178" s="97" t="s">
        <v>52</v>
      </c>
      <c r="C178" s="98" t="s">
        <v>60</v>
      </c>
      <c r="D178" s="59">
        <v>167125</v>
      </c>
      <c r="E178" s="58">
        <v>0</v>
      </c>
      <c r="F178" s="59">
        <f>1</f>
        <v>1</v>
      </c>
      <c r="G178" s="58">
        <v>0</v>
      </c>
    </row>
    <row r="179" spans="1:7" ht="14.45" customHeight="1">
      <c r="A179" s="42"/>
      <c r="B179" s="97" t="s">
        <v>53</v>
      </c>
      <c r="C179" s="98" t="s">
        <v>59</v>
      </c>
      <c r="D179" s="59">
        <v>17500</v>
      </c>
      <c r="E179" s="58">
        <v>0</v>
      </c>
      <c r="F179" s="59">
        <f>1</f>
        <v>1</v>
      </c>
      <c r="G179" s="58">
        <v>0</v>
      </c>
    </row>
    <row r="180" spans="1:7" ht="27" customHeight="1">
      <c r="A180" s="42"/>
      <c r="B180" s="97" t="s">
        <v>70</v>
      </c>
      <c r="C180" s="98" t="s">
        <v>73</v>
      </c>
      <c r="D180" s="59">
        <v>18750</v>
      </c>
      <c r="E180" s="58">
        <v>0</v>
      </c>
      <c r="F180" s="58">
        <v>0</v>
      </c>
      <c r="G180" s="58">
        <v>0</v>
      </c>
    </row>
    <row r="181" spans="1:7" ht="14.85" customHeight="1">
      <c r="A181" s="42"/>
      <c r="B181" s="97" t="s">
        <v>72</v>
      </c>
      <c r="C181" s="98" t="s">
        <v>71</v>
      </c>
      <c r="D181" s="59">
        <v>1668</v>
      </c>
      <c r="E181" s="58">
        <v>0</v>
      </c>
      <c r="F181" s="58">
        <v>0</v>
      </c>
      <c r="G181" s="58">
        <v>0</v>
      </c>
    </row>
    <row r="182" spans="1:7" ht="15" customHeight="1">
      <c r="A182" s="42" t="s">
        <v>4</v>
      </c>
      <c r="B182" s="60">
        <v>2</v>
      </c>
      <c r="C182" s="44" t="s">
        <v>51</v>
      </c>
      <c r="D182" s="88">
        <f t="shared" ref="D182:F182" si="19">SUM(D178:D181)</f>
        <v>205043</v>
      </c>
      <c r="E182" s="112">
        <f t="shared" si="19"/>
        <v>0</v>
      </c>
      <c r="F182" s="88">
        <f t="shared" si="19"/>
        <v>2</v>
      </c>
      <c r="G182" s="112">
        <v>0</v>
      </c>
    </row>
    <row r="183" spans="1:7" ht="15" customHeight="1">
      <c r="A183" s="42"/>
      <c r="B183" s="60"/>
      <c r="C183" s="44"/>
      <c r="D183" s="59"/>
      <c r="E183" s="59"/>
      <c r="F183" s="59"/>
      <c r="G183" s="59"/>
    </row>
    <row r="184" spans="1:7" ht="15" customHeight="1">
      <c r="A184" s="42"/>
      <c r="B184" s="60">
        <v>6</v>
      </c>
      <c r="C184" s="44" t="s">
        <v>110</v>
      </c>
      <c r="D184" s="59"/>
      <c r="E184" s="59"/>
      <c r="F184" s="59"/>
      <c r="G184" s="59"/>
    </row>
    <row r="185" spans="1:7" ht="25.5">
      <c r="A185" s="42"/>
      <c r="B185" s="60" t="s">
        <v>111</v>
      </c>
      <c r="C185" s="44" t="s">
        <v>60</v>
      </c>
      <c r="D185" s="58">
        <v>0</v>
      </c>
      <c r="E185" s="59">
        <v>476661</v>
      </c>
      <c r="F185" s="59">
        <f>476661-1</f>
        <v>476660</v>
      </c>
      <c r="G185" s="59">
        <v>281915</v>
      </c>
    </row>
    <row r="186" spans="1:7" ht="25.5">
      <c r="A186" s="42"/>
      <c r="B186" s="60" t="s">
        <v>112</v>
      </c>
      <c r="C186" s="44" t="s">
        <v>73</v>
      </c>
      <c r="D186" s="58">
        <v>0</v>
      </c>
      <c r="E186" s="59">
        <v>20300</v>
      </c>
      <c r="F186" s="59">
        <f>20300+1738</f>
        <v>22038</v>
      </c>
      <c r="G186" s="59">
        <v>21600</v>
      </c>
    </row>
    <row r="187" spans="1:7" ht="14.45" customHeight="1">
      <c r="A187" s="42"/>
      <c r="B187" s="97" t="s">
        <v>116</v>
      </c>
      <c r="C187" s="98" t="s">
        <v>59</v>
      </c>
      <c r="D187" s="58">
        <v>0</v>
      </c>
      <c r="E187" s="59">
        <v>295944</v>
      </c>
      <c r="F187" s="59">
        <f>295944-1</f>
        <v>295943</v>
      </c>
      <c r="G187" s="59">
        <v>67234</v>
      </c>
    </row>
    <row r="188" spans="1:7" ht="14.85" customHeight="1">
      <c r="A188" s="42"/>
      <c r="B188" s="97" t="s">
        <v>117</v>
      </c>
      <c r="C188" s="98" t="s">
        <v>71</v>
      </c>
      <c r="D188" s="58">
        <v>0</v>
      </c>
      <c r="E188" s="59">
        <v>3000</v>
      </c>
      <c r="F188" s="59">
        <v>3000</v>
      </c>
      <c r="G188" s="59">
        <v>3700</v>
      </c>
    </row>
    <row r="189" spans="1:7" ht="15" customHeight="1">
      <c r="A189" s="138" t="s">
        <v>4</v>
      </c>
      <c r="B189" s="141">
        <v>6</v>
      </c>
      <c r="C189" s="140" t="s">
        <v>110</v>
      </c>
      <c r="D189" s="112">
        <f t="shared" ref="D189:F189" si="20">SUM(D185:D188)</f>
        <v>0</v>
      </c>
      <c r="E189" s="88">
        <f t="shared" si="20"/>
        <v>795905</v>
      </c>
      <c r="F189" s="88">
        <f t="shared" si="20"/>
        <v>797641</v>
      </c>
      <c r="G189" s="88">
        <v>374449</v>
      </c>
    </row>
    <row r="190" spans="1:7" hidden="1">
      <c r="A190" s="42"/>
      <c r="B190" s="60"/>
      <c r="C190" s="44"/>
      <c r="D190" s="59"/>
      <c r="E190" s="59"/>
      <c r="F190" s="59"/>
      <c r="G190" s="59"/>
    </row>
    <row r="191" spans="1:7" ht="13.9" customHeight="1">
      <c r="A191" s="42"/>
      <c r="B191" s="55">
        <v>62</v>
      </c>
      <c r="C191" s="44" t="s">
        <v>35</v>
      </c>
      <c r="D191" s="105"/>
      <c r="E191" s="105"/>
      <c r="F191" s="105"/>
      <c r="G191" s="105"/>
    </row>
    <row r="192" spans="1:7" ht="13.9" customHeight="1">
      <c r="A192" s="42"/>
      <c r="B192" s="65" t="s">
        <v>36</v>
      </c>
      <c r="C192" s="44" t="s">
        <v>12</v>
      </c>
      <c r="D192" s="59">
        <v>4299</v>
      </c>
      <c r="E192" s="59">
        <v>6038</v>
      </c>
      <c r="F192" s="59">
        <v>6038</v>
      </c>
      <c r="G192" s="33">
        <v>5040</v>
      </c>
    </row>
    <row r="193" spans="1:7" s="24" customFormat="1" ht="14.65" customHeight="1">
      <c r="A193" s="89"/>
      <c r="B193" s="90" t="s">
        <v>154</v>
      </c>
      <c r="C193" s="89" t="s">
        <v>118</v>
      </c>
      <c r="D193" s="108">
        <v>0</v>
      </c>
      <c r="E193" s="78">
        <v>1</v>
      </c>
      <c r="F193" s="78">
        <v>1</v>
      </c>
      <c r="G193" s="78">
        <v>252</v>
      </c>
    </row>
    <row r="194" spans="1:7" s="24" customFormat="1" ht="14.65" customHeight="1">
      <c r="A194" s="89"/>
      <c r="B194" s="90" t="s">
        <v>155</v>
      </c>
      <c r="C194" s="89" t="s">
        <v>119</v>
      </c>
      <c r="D194" s="108">
        <v>0</v>
      </c>
      <c r="E194" s="78">
        <v>1</v>
      </c>
      <c r="F194" s="78">
        <v>1</v>
      </c>
      <c r="G194" s="78">
        <v>3982</v>
      </c>
    </row>
    <row r="195" spans="1:7" s="61" customFormat="1" ht="13.9" customHeight="1">
      <c r="A195" s="42"/>
      <c r="B195" s="65" t="s">
        <v>37</v>
      </c>
      <c r="C195" s="89" t="s">
        <v>126</v>
      </c>
      <c r="D195" s="59">
        <v>42</v>
      </c>
      <c r="E195" s="59">
        <v>42</v>
      </c>
      <c r="F195" s="59">
        <v>42</v>
      </c>
      <c r="G195" s="33">
        <v>42</v>
      </c>
    </row>
    <row r="196" spans="1:7" ht="13.9" customHeight="1">
      <c r="A196" s="42"/>
      <c r="B196" s="65" t="s">
        <v>38</v>
      </c>
      <c r="C196" s="44" t="s">
        <v>32</v>
      </c>
      <c r="D196" s="59">
        <v>75</v>
      </c>
      <c r="E196" s="59">
        <v>74</v>
      </c>
      <c r="F196" s="59">
        <v>74</v>
      </c>
      <c r="G196" s="33">
        <v>74</v>
      </c>
    </row>
    <row r="197" spans="1:7" s="24" customFormat="1" ht="14.65" customHeight="1">
      <c r="A197" s="89"/>
      <c r="B197" s="90" t="s">
        <v>156</v>
      </c>
      <c r="C197" s="89" t="s">
        <v>128</v>
      </c>
      <c r="D197" s="108">
        <v>0</v>
      </c>
      <c r="E197" s="78">
        <v>1</v>
      </c>
      <c r="F197" s="108">
        <v>0</v>
      </c>
      <c r="G197" s="78">
        <v>1</v>
      </c>
    </row>
    <row r="198" spans="1:7" s="61" customFormat="1" ht="13.9" customHeight="1">
      <c r="A198" s="42" t="s">
        <v>4</v>
      </c>
      <c r="B198" s="55">
        <v>62</v>
      </c>
      <c r="C198" s="44" t="s">
        <v>35</v>
      </c>
      <c r="D198" s="45">
        <f t="shared" ref="D198:F198" si="21">SUM(D192:D197)</f>
        <v>4416</v>
      </c>
      <c r="E198" s="45">
        <f t="shared" si="21"/>
        <v>6157</v>
      </c>
      <c r="F198" s="45">
        <f t="shared" si="21"/>
        <v>6156</v>
      </c>
      <c r="G198" s="45">
        <v>9391</v>
      </c>
    </row>
    <row r="199" spans="1:7" ht="11.1" customHeight="1">
      <c r="A199" s="42"/>
      <c r="B199" s="55"/>
      <c r="C199" s="44"/>
      <c r="D199" s="33"/>
      <c r="E199" s="33"/>
      <c r="F199" s="33"/>
      <c r="G199" s="33"/>
    </row>
    <row r="200" spans="1:7" ht="13.9" customHeight="1">
      <c r="A200" s="42"/>
      <c r="B200" s="55">
        <v>63</v>
      </c>
      <c r="C200" s="44" t="s">
        <v>39</v>
      </c>
      <c r="D200" s="105"/>
      <c r="E200" s="105"/>
      <c r="F200" s="105"/>
      <c r="G200" s="105"/>
    </row>
    <row r="201" spans="1:7" ht="13.9" customHeight="1">
      <c r="A201" s="42"/>
      <c r="B201" s="65" t="s">
        <v>40</v>
      </c>
      <c r="C201" s="89" t="s">
        <v>126</v>
      </c>
      <c r="D201" s="117">
        <v>124</v>
      </c>
      <c r="E201" s="117">
        <v>124</v>
      </c>
      <c r="F201" s="117">
        <v>124</v>
      </c>
      <c r="G201" s="7">
        <v>124</v>
      </c>
    </row>
    <row r="202" spans="1:7" ht="13.9" customHeight="1">
      <c r="A202" s="42"/>
      <c r="B202" s="65" t="s">
        <v>41</v>
      </c>
      <c r="C202" s="44" t="s">
        <v>32</v>
      </c>
      <c r="D202" s="117">
        <v>289</v>
      </c>
      <c r="E202" s="117">
        <v>288</v>
      </c>
      <c r="F202" s="117">
        <v>288</v>
      </c>
      <c r="G202" s="7">
        <v>288</v>
      </c>
    </row>
    <row r="203" spans="1:7" s="24" customFormat="1" ht="14.65" customHeight="1">
      <c r="A203" s="89"/>
      <c r="B203" s="90" t="s">
        <v>157</v>
      </c>
      <c r="C203" s="89" t="s">
        <v>128</v>
      </c>
      <c r="D203" s="108">
        <v>0</v>
      </c>
      <c r="E203" s="78">
        <v>1</v>
      </c>
      <c r="F203" s="108">
        <v>0</v>
      </c>
      <c r="G203" s="78">
        <v>1</v>
      </c>
    </row>
    <row r="204" spans="1:7" ht="13.9" customHeight="1">
      <c r="A204" s="42"/>
      <c r="B204" s="65" t="s">
        <v>42</v>
      </c>
      <c r="C204" s="89" t="s">
        <v>205</v>
      </c>
      <c r="D204" s="120">
        <v>124</v>
      </c>
      <c r="E204" s="120">
        <v>124</v>
      </c>
      <c r="F204" s="120">
        <v>124</v>
      </c>
      <c r="G204" s="99">
        <v>124</v>
      </c>
    </row>
    <row r="205" spans="1:7" ht="13.9" customHeight="1">
      <c r="A205" s="42" t="s">
        <v>4</v>
      </c>
      <c r="B205" s="55">
        <v>63</v>
      </c>
      <c r="C205" s="44" t="s">
        <v>39</v>
      </c>
      <c r="D205" s="47">
        <f t="shared" ref="D205:F205" si="22">SUM(D201:D204)</f>
        <v>537</v>
      </c>
      <c r="E205" s="47">
        <f t="shared" si="22"/>
        <v>537</v>
      </c>
      <c r="F205" s="47">
        <f t="shared" si="22"/>
        <v>536</v>
      </c>
      <c r="G205" s="47">
        <v>537</v>
      </c>
    </row>
    <row r="206" spans="1:7" ht="11.1" customHeight="1">
      <c r="A206" s="42"/>
      <c r="B206" s="55"/>
      <c r="C206" s="44"/>
      <c r="D206" s="78"/>
      <c r="E206" s="78"/>
      <c r="F206" s="78"/>
      <c r="G206" s="78"/>
    </row>
    <row r="207" spans="1:7" ht="15" customHeight="1">
      <c r="A207" s="42"/>
      <c r="B207" s="55">
        <v>64</v>
      </c>
      <c r="C207" s="44" t="s">
        <v>197</v>
      </c>
      <c r="D207" s="78"/>
      <c r="E207" s="78"/>
      <c r="F207" s="78"/>
      <c r="G207" s="78"/>
    </row>
    <row r="208" spans="1:7" ht="13.9" customHeight="1">
      <c r="A208" s="42"/>
      <c r="B208" s="55" t="s">
        <v>159</v>
      </c>
      <c r="C208" s="44" t="s">
        <v>158</v>
      </c>
      <c r="D208" s="108">
        <v>0</v>
      </c>
      <c r="E208" s="78">
        <v>1</v>
      </c>
      <c r="F208" s="78">
        <v>1</v>
      </c>
      <c r="G208" s="47">
        <v>1</v>
      </c>
    </row>
    <row r="209" spans="1:7" ht="15" customHeight="1">
      <c r="A209" s="42" t="s">
        <v>4</v>
      </c>
      <c r="B209" s="55">
        <v>64</v>
      </c>
      <c r="C209" s="44" t="s">
        <v>197</v>
      </c>
      <c r="D209" s="110">
        <f t="shared" ref="D209:F209" si="23">D208</f>
        <v>0</v>
      </c>
      <c r="E209" s="45">
        <f t="shared" si="23"/>
        <v>1</v>
      </c>
      <c r="F209" s="45">
        <f t="shared" si="23"/>
        <v>1</v>
      </c>
      <c r="G209" s="45">
        <v>1</v>
      </c>
    </row>
    <row r="210" spans="1:7" ht="11.1" customHeight="1">
      <c r="A210" s="42"/>
      <c r="B210" s="55"/>
      <c r="C210" s="44"/>
      <c r="D210" s="78"/>
      <c r="E210" s="78"/>
      <c r="F210" s="78"/>
      <c r="G210" s="78"/>
    </row>
    <row r="211" spans="1:7">
      <c r="A211" s="42"/>
      <c r="B211" s="55">
        <v>65</v>
      </c>
      <c r="C211" s="44" t="s">
        <v>180</v>
      </c>
      <c r="D211" s="78"/>
      <c r="E211" s="78"/>
      <c r="F211" s="78"/>
      <c r="G211" s="78"/>
    </row>
    <row r="212" spans="1:7" ht="13.9" customHeight="1">
      <c r="A212" s="42"/>
      <c r="B212" s="55" t="s">
        <v>181</v>
      </c>
      <c r="C212" s="44" t="s">
        <v>130</v>
      </c>
      <c r="D212" s="108">
        <v>0</v>
      </c>
      <c r="E212" s="78">
        <v>1000</v>
      </c>
      <c r="F212" s="78">
        <v>1000</v>
      </c>
      <c r="G212" s="111">
        <v>0</v>
      </c>
    </row>
    <row r="213" spans="1:7" ht="13.9" customHeight="1">
      <c r="A213" s="42" t="s">
        <v>4</v>
      </c>
      <c r="B213" s="55">
        <v>65</v>
      </c>
      <c r="C213" s="44" t="s">
        <v>180</v>
      </c>
      <c r="D213" s="110">
        <f t="shared" ref="D213:F213" si="24">D212</f>
        <v>0</v>
      </c>
      <c r="E213" s="45">
        <f t="shared" si="24"/>
        <v>1000</v>
      </c>
      <c r="F213" s="45">
        <f t="shared" si="24"/>
        <v>1000</v>
      </c>
      <c r="G213" s="110">
        <v>0</v>
      </c>
    </row>
    <row r="214" spans="1:7" ht="11.1" customHeight="1">
      <c r="A214" s="42"/>
      <c r="B214" s="55"/>
      <c r="C214" s="44"/>
      <c r="D214" s="78"/>
      <c r="E214" s="78"/>
      <c r="F214" s="78"/>
      <c r="G214" s="78"/>
    </row>
    <row r="215" spans="1:7">
      <c r="A215" s="42"/>
      <c r="B215" s="55">
        <v>66</v>
      </c>
      <c r="C215" s="44" t="s">
        <v>171</v>
      </c>
      <c r="D215" s="78"/>
      <c r="E215" s="78"/>
      <c r="F215" s="78"/>
      <c r="G215" s="78"/>
    </row>
    <row r="216" spans="1:7">
      <c r="A216" s="42"/>
      <c r="B216" s="55" t="s">
        <v>202</v>
      </c>
      <c r="C216" s="44" t="s">
        <v>166</v>
      </c>
      <c r="D216" s="108">
        <v>0</v>
      </c>
      <c r="E216" s="108">
        <v>0</v>
      </c>
      <c r="F216" s="108">
        <v>0</v>
      </c>
      <c r="G216" s="78">
        <v>500</v>
      </c>
    </row>
    <row r="217" spans="1:7" ht="13.9" customHeight="1">
      <c r="A217" s="42"/>
      <c r="B217" s="55" t="s">
        <v>182</v>
      </c>
      <c r="C217" s="44" t="s">
        <v>130</v>
      </c>
      <c r="D217" s="108">
        <v>0</v>
      </c>
      <c r="E217" s="78">
        <v>1000</v>
      </c>
      <c r="F217" s="78">
        <v>1000</v>
      </c>
      <c r="G217" s="47">
        <v>1000</v>
      </c>
    </row>
    <row r="218" spans="1:7" ht="13.9" customHeight="1">
      <c r="A218" s="42" t="s">
        <v>4</v>
      </c>
      <c r="B218" s="55">
        <v>66</v>
      </c>
      <c r="C218" s="44" t="s">
        <v>171</v>
      </c>
      <c r="D218" s="110">
        <f>SUM(D216:D217)</f>
        <v>0</v>
      </c>
      <c r="E218" s="45">
        <f t="shared" ref="E218:F218" si="25">SUM(E216:E217)</f>
        <v>1000</v>
      </c>
      <c r="F218" s="45">
        <f t="shared" si="25"/>
        <v>1000</v>
      </c>
      <c r="G218" s="45">
        <v>1500</v>
      </c>
    </row>
    <row r="219" spans="1:7" ht="11.1" customHeight="1">
      <c r="A219" s="42"/>
      <c r="B219" s="55"/>
      <c r="C219" s="44"/>
      <c r="D219" s="108"/>
      <c r="E219" s="78"/>
      <c r="F219" s="78"/>
      <c r="G219" s="78"/>
    </row>
    <row r="220" spans="1:7" s="61" customFormat="1" ht="13.9" customHeight="1">
      <c r="A220" s="42"/>
      <c r="B220" s="55">
        <v>67</v>
      </c>
      <c r="C220" s="44" t="s">
        <v>200</v>
      </c>
      <c r="D220" s="108"/>
      <c r="E220" s="78"/>
      <c r="F220" s="78"/>
      <c r="G220" s="78"/>
    </row>
    <row r="221" spans="1:7" s="61" customFormat="1" ht="13.9" customHeight="1">
      <c r="A221" s="42"/>
      <c r="B221" s="55" t="s">
        <v>201</v>
      </c>
      <c r="C221" s="44" t="s">
        <v>185</v>
      </c>
      <c r="D221" s="108">
        <v>0</v>
      </c>
      <c r="E221" s="108">
        <v>0</v>
      </c>
      <c r="F221" s="108">
        <v>0</v>
      </c>
      <c r="G221" s="47">
        <v>1000</v>
      </c>
    </row>
    <row r="222" spans="1:7" s="61" customFormat="1" ht="13.9" customHeight="1">
      <c r="A222" s="42" t="s">
        <v>4</v>
      </c>
      <c r="B222" s="55">
        <v>67</v>
      </c>
      <c r="C222" s="44" t="s">
        <v>200</v>
      </c>
      <c r="D222" s="110">
        <f>D221</f>
        <v>0</v>
      </c>
      <c r="E222" s="110">
        <f t="shared" ref="E222:F222" si="26">E221</f>
        <v>0</v>
      </c>
      <c r="F222" s="110">
        <f t="shared" si="26"/>
        <v>0</v>
      </c>
      <c r="G222" s="45">
        <v>1000</v>
      </c>
    </row>
    <row r="223" spans="1:7" ht="13.9" customHeight="1">
      <c r="A223" s="42" t="s">
        <v>4</v>
      </c>
      <c r="B223" s="51">
        <v>0.11899999999999999</v>
      </c>
      <c r="C223" s="52" t="s">
        <v>34</v>
      </c>
      <c r="D223" s="47">
        <f>SUM(D205,D198)+D182+D209+D189+D213+D218+D222</f>
        <v>209996</v>
      </c>
      <c r="E223" s="47">
        <f t="shared" ref="E223:F223" si="27">SUM(E205,E198)+E182+E209+E189+E213+E218+E222</f>
        <v>804600</v>
      </c>
      <c r="F223" s="47">
        <f t="shared" si="27"/>
        <v>806336</v>
      </c>
      <c r="G223" s="47">
        <v>386878</v>
      </c>
    </row>
    <row r="224" spans="1:7" ht="11.1" customHeight="1">
      <c r="A224" s="42"/>
      <c r="B224" s="51"/>
      <c r="C224" s="52"/>
      <c r="D224" s="78"/>
      <c r="E224" s="78"/>
      <c r="F224" s="78"/>
      <c r="G224" s="78"/>
    </row>
    <row r="225" spans="1:7" ht="15" customHeight="1">
      <c r="A225" s="42"/>
      <c r="B225" s="51">
        <v>0.78900000000000003</v>
      </c>
      <c r="C225" s="100" t="s">
        <v>113</v>
      </c>
      <c r="D225" s="78"/>
      <c r="E225" s="78"/>
      <c r="F225" s="78"/>
      <c r="G225" s="78"/>
    </row>
    <row r="226" spans="1:7" ht="15" customHeight="1">
      <c r="A226" s="42"/>
      <c r="B226" s="60">
        <v>6</v>
      </c>
      <c r="C226" s="44" t="s">
        <v>110</v>
      </c>
      <c r="D226" s="59"/>
      <c r="E226" s="59"/>
      <c r="F226" s="59"/>
      <c r="G226" s="59"/>
    </row>
    <row r="227" spans="1:7" ht="25.5">
      <c r="A227" s="42"/>
      <c r="B227" s="60" t="s">
        <v>111</v>
      </c>
      <c r="C227" s="44" t="s">
        <v>60</v>
      </c>
      <c r="D227" s="58">
        <v>0</v>
      </c>
      <c r="E227" s="59">
        <v>1</v>
      </c>
      <c r="F227" s="59">
        <v>1</v>
      </c>
      <c r="G227" s="59">
        <v>22452</v>
      </c>
    </row>
    <row r="228" spans="1:7" ht="25.5">
      <c r="A228" s="42"/>
      <c r="B228" s="60" t="s">
        <v>112</v>
      </c>
      <c r="C228" s="44" t="s">
        <v>73</v>
      </c>
      <c r="D228" s="58">
        <v>0</v>
      </c>
      <c r="E228" s="59">
        <v>1400</v>
      </c>
      <c r="F228" s="59">
        <v>1400</v>
      </c>
      <c r="G228" s="59">
        <v>1600</v>
      </c>
    </row>
    <row r="229" spans="1:7" ht="14.45" customHeight="1">
      <c r="A229" s="42"/>
      <c r="B229" s="97" t="s">
        <v>116</v>
      </c>
      <c r="C229" s="98" t="s">
        <v>59</v>
      </c>
      <c r="D229" s="58">
        <v>0</v>
      </c>
      <c r="E229" s="59">
        <v>1</v>
      </c>
      <c r="F229" s="59">
        <v>1</v>
      </c>
      <c r="G229" s="59">
        <v>5609</v>
      </c>
    </row>
    <row r="230" spans="1:7" ht="14.85" customHeight="1">
      <c r="A230" s="42"/>
      <c r="B230" s="97" t="s">
        <v>117</v>
      </c>
      <c r="C230" s="98" t="s">
        <v>71</v>
      </c>
      <c r="D230" s="58">
        <v>0</v>
      </c>
      <c r="E230" s="59">
        <v>200</v>
      </c>
      <c r="F230" s="59">
        <v>200</v>
      </c>
      <c r="G230" s="58">
        <v>300</v>
      </c>
    </row>
    <row r="231" spans="1:7" ht="15" customHeight="1">
      <c r="A231" s="42" t="s">
        <v>4</v>
      </c>
      <c r="B231" s="60">
        <v>6</v>
      </c>
      <c r="C231" s="44" t="s">
        <v>110</v>
      </c>
      <c r="D231" s="112">
        <f t="shared" ref="D231:F231" si="28">SUM(D227:D230)</f>
        <v>0</v>
      </c>
      <c r="E231" s="88">
        <f t="shared" si="28"/>
        <v>1602</v>
      </c>
      <c r="F231" s="88">
        <f t="shared" si="28"/>
        <v>1602</v>
      </c>
      <c r="G231" s="88">
        <v>29961</v>
      </c>
    </row>
    <row r="232" spans="1:7" ht="15" customHeight="1">
      <c r="A232" s="42" t="s">
        <v>4</v>
      </c>
      <c r="B232" s="51">
        <v>0.78900000000000003</v>
      </c>
      <c r="C232" s="100" t="s">
        <v>113</v>
      </c>
      <c r="D232" s="110">
        <f t="shared" ref="D232:F232" si="29">D231</f>
        <v>0</v>
      </c>
      <c r="E232" s="45">
        <f t="shared" si="29"/>
        <v>1602</v>
      </c>
      <c r="F232" s="45">
        <f t="shared" si="29"/>
        <v>1602</v>
      </c>
      <c r="G232" s="45">
        <v>29961</v>
      </c>
    </row>
    <row r="233" spans="1:7" ht="11.1" customHeight="1">
      <c r="A233" s="42"/>
      <c r="B233" s="51"/>
      <c r="C233" s="52"/>
      <c r="D233" s="78"/>
      <c r="E233" s="78"/>
      <c r="F233" s="78"/>
      <c r="G233" s="78"/>
    </row>
    <row r="234" spans="1:7" s="23" customFormat="1">
      <c r="A234" s="89"/>
      <c r="B234" s="101" t="s">
        <v>114</v>
      </c>
      <c r="C234" s="100" t="s">
        <v>115</v>
      </c>
      <c r="D234" s="78"/>
      <c r="E234" s="78"/>
      <c r="F234" s="78"/>
      <c r="G234" s="78"/>
    </row>
    <row r="235" spans="1:7" ht="15" customHeight="1">
      <c r="A235" s="42"/>
      <c r="B235" s="60">
        <v>6</v>
      </c>
      <c r="C235" s="44" t="s">
        <v>110</v>
      </c>
      <c r="D235" s="59"/>
      <c r="E235" s="59"/>
      <c r="F235" s="59"/>
      <c r="G235" s="59"/>
    </row>
    <row r="236" spans="1:7" ht="25.5">
      <c r="A236" s="138"/>
      <c r="B236" s="141" t="s">
        <v>111</v>
      </c>
      <c r="C236" s="140" t="s">
        <v>60</v>
      </c>
      <c r="D236" s="142">
        <v>0</v>
      </c>
      <c r="E236" s="120">
        <v>1</v>
      </c>
      <c r="F236" s="120">
        <v>1</v>
      </c>
      <c r="G236" s="120">
        <v>150710</v>
      </c>
    </row>
    <row r="237" spans="1:7" ht="25.5">
      <c r="A237" s="42"/>
      <c r="B237" s="60" t="s">
        <v>112</v>
      </c>
      <c r="C237" s="44" t="s">
        <v>73</v>
      </c>
      <c r="D237" s="58">
        <v>0</v>
      </c>
      <c r="E237" s="59">
        <v>5800</v>
      </c>
      <c r="F237" s="59">
        <v>5800</v>
      </c>
      <c r="G237" s="59">
        <v>11800</v>
      </c>
    </row>
    <row r="238" spans="1:7" ht="13.5" customHeight="1">
      <c r="A238" s="42"/>
      <c r="B238" s="97" t="s">
        <v>116</v>
      </c>
      <c r="C238" s="98" t="s">
        <v>59</v>
      </c>
      <c r="D238" s="58">
        <v>0</v>
      </c>
      <c r="E238" s="59">
        <v>1</v>
      </c>
      <c r="F238" s="59">
        <v>1</v>
      </c>
      <c r="G238" s="59">
        <v>36346</v>
      </c>
    </row>
    <row r="239" spans="1:7" ht="14.85" customHeight="1">
      <c r="A239" s="42"/>
      <c r="B239" s="97" t="s">
        <v>117</v>
      </c>
      <c r="C239" s="98" t="s">
        <v>71</v>
      </c>
      <c r="D239" s="58">
        <v>0</v>
      </c>
      <c r="E239" s="59">
        <v>800</v>
      </c>
      <c r="F239" s="59">
        <v>800</v>
      </c>
      <c r="G239" s="59">
        <v>2000</v>
      </c>
    </row>
    <row r="240" spans="1:7" ht="15" customHeight="1">
      <c r="A240" s="42" t="s">
        <v>4</v>
      </c>
      <c r="B240" s="60">
        <v>6</v>
      </c>
      <c r="C240" s="44" t="s">
        <v>110</v>
      </c>
      <c r="D240" s="112">
        <f t="shared" ref="D240:F240" si="30">SUM(D236:D239)</f>
        <v>0</v>
      </c>
      <c r="E240" s="88">
        <f t="shared" si="30"/>
        <v>6602</v>
      </c>
      <c r="F240" s="88">
        <f t="shared" si="30"/>
        <v>6602</v>
      </c>
      <c r="G240" s="88">
        <v>200856</v>
      </c>
    </row>
    <row r="241" spans="1:7" s="103" customFormat="1">
      <c r="A241" s="42" t="s">
        <v>4</v>
      </c>
      <c r="B241" s="51">
        <v>0.79600000000000004</v>
      </c>
      <c r="C241" s="100" t="s">
        <v>115</v>
      </c>
      <c r="D241" s="110">
        <f t="shared" ref="D241:F241" si="31">D240</f>
        <v>0</v>
      </c>
      <c r="E241" s="45">
        <f t="shared" si="31"/>
        <v>6602</v>
      </c>
      <c r="F241" s="45">
        <f t="shared" si="31"/>
        <v>6602</v>
      </c>
      <c r="G241" s="45">
        <v>200856</v>
      </c>
    </row>
    <row r="242" spans="1:7" ht="12" customHeight="1">
      <c r="A242" s="42"/>
      <c r="B242" s="62"/>
      <c r="C242" s="52"/>
      <c r="D242" s="33"/>
      <c r="E242" s="33"/>
      <c r="F242" s="33"/>
      <c r="G242" s="33"/>
    </row>
    <row r="243" spans="1:7" ht="14.85" customHeight="1">
      <c r="A243" s="42"/>
      <c r="B243" s="63">
        <v>0.8</v>
      </c>
      <c r="C243" s="52" t="s">
        <v>43</v>
      </c>
      <c r="D243" s="87"/>
      <c r="E243" s="87"/>
      <c r="F243" s="87"/>
      <c r="G243" s="87"/>
    </row>
    <row r="244" spans="1:7" ht="13.15" customHeight="1">
      <c r="A244" s="42"/>
      <c r="B244" s="55">
        <v>16</v>
      </c>
      <c r="C244" s="44" t="s">
        <v>9</v>
      </c>
      <c r="D244" s="105"/>
      <c r="E244" s="105"/>
      <c r="F244" s="105"/>
      <c r="G244" s="105"/>
    </row>
    <row r="245" spans="1:7" ht="14.85" customHeight="1">
      <c r="A245" s="42"/>
      <c r="B245" s="84" t="s">
        <v>45</v>
      </c>
      <c r="C245" s="50" t="s">
        <v>46</v>
      </c>
      <c r="D245" s="102">
        <v>1836</v>
      </c>
      <c r="E245" s="58">
        <v>0</v>
      </c>
      <c r="F245" s="58">
        <v>0</v>
      </c>
      <c r="G245" s="58">
        <v>0</v>
      </c>
    </row>
    <row r="246" spans="1:7" s="61" customFormat="1" ht="15.4" customHeight="1">
      <c r="A246" s="42"/>
      <c r="B246" s="55" t="s">
        <v>63</v>
      </c>
      <c r="C246" s="64" t="s">
        <v>62</v>
      </c>
      <c r="D246" s="59">
        <v>1000</v>
      </c>
      <c r="E246" s="58">
        <v>0</v>
      </c>
      <c r="F246" s="58">
        <v>0</v>
      </c>
      <c r="G246" s="58">
        <v>0</v>
      </c>
    </row>
    <row r="247" spans="1:7" s="61" customFormat="1" ht="15" customHeight="1">
      <c r="A247" s="42"/>
      <c r="B247" s="85" t="s">
        <v>99</v>
      </c>
      <c r="C247" s="146" t="s">
        <v>100</v>
      </c>
      <c r="D247" s="59">
        <v>2500</v>
      </c>
      <c r="E247" s="58">
        <v>0</v>
      </c>
      <c r="F247" s="58">
        <v>0</v>
      </c>
      <c r="G247" s="58">
        <v>0</v>
      </c>
    </row>
    <row r="248" spans="1:7">
      <c r="A248" s="42"/>
      <c r="B248" s="85" t="s">
        <v>106</v>
      </c>
      <c r="C248" s="64" t="s">
        <v>98</v>
      </c>
      <c r="D248" s="117">
        <v>1996</v>
      </c>
      <c r="E248" s="109">
        <v>0</v>
      </c>
      <c r="F248" s="109">
        <v>0</v>
      </c>
      <c r="G248" s="109">
        <v>0</v>
      </c>
    </row>
    <row r="249" spans="1:7" ht="15.4" customHeight="1">
      <c r="A249" s="42" t="s">
        <v>4</v>
      </c>
      <c r="B249" s="55">
        <v>16</v>
      </c>
      <c r="C249" s="44" t="s">
        <v>9</v>
      </c>
      <c r="D249" s="45">
        <f t="shared" ref="D249:F249" si="32">SUM(D245:D248)</f>
        <v>7332</v>
      </c>
      <c r="E249" s="110">
        <f t="shared" si="32"/>
        <v>0</v>
      </c>
      <c r="F249" s="110">
        <f t="shared" si="32"/>
        <v>0</v>
      </c>
      <c r="G249" s="110">
        <v>0</v>
      </c>
    </row>
    <row r="250" spans="1:7" ht="15.4" customHeight="1">
      <c r="A250" s="42" t="s">
        <v>4</v>
      </c>
      <c r="B250" s="63">
        <v>0.8</v>
      </c>
      <c r="C250" s="52" t="s">
        <v>43</v>
      </c>
      <c r="D250" s="45">
        <f>D249</f>
        <v>7332</v>
      </c>
      <c r="E250" s="110">
        <f t="shared" ref="E250:F250" si="33">E249</f>
        <v>0</v>
      </c>
      <c r="F250" s="110">
        <f t="shared" si="33"/>
        <v>0</v>
      </c>
      <c r="G250" s="110">
        <v>0</v>
      </c>
    </row>
    <row r="251" spans="1:7" ht="15.4" customHeight="1">
      <c r="A251" s="42" t="s">
        <v>4</v>
      </c>
      <c r="B251" s="62">
        <v>2401</v>
      </c>
      <c r="C251" s="52" t="s">
        <v>7</v>
      </c>
      <c r="D251" s="88">
        <f t="shared" ref="D251:F251" si="34">D250+D223+D174+D134+D232+D241</f>
        <v>868143</v>
      </c>
      <c r="E251" s="88">
        <f t="shared" si="34"/>
        <v>1484536</v>
      </c>
      <c r="F251" s="88">
        <f t="shared" si="34"/>
        <v>1566530</v>
      </c>
      <c r="G251" s="88">
        <v>1290940</v>
      </c>
    </row>
    <row r="252" spans="1:7" ht="15.4" customHeight="1">
      <c r="A252" s="66" t="s">
        <v>4</v>
      </c>
      <c r="B252" s="67"/>
      <c r="C252" s="68" t="s">
        <v>5</v>
      </c>
      <c r="D252" s="45">
        <f t="shared" ref="D252" si="35">D251</f>
        <v>868143</v>
      </c>
      <c r="E252" s="45">
        <f t="shared" ref="E252:F252" si="36">E251</f>
        <v>1484536</v>
      </c>
      <c r="F252" s="45">
        <f t="shared" si="36"/>
        <v>1566530</v>
      </c>
      <c r="G252" s="45">
        <v>1290940</v>
      </c>
    </row>
    <row r="253" spans="1:7">
      <c r="B253" s="34"/>
      <c r="C253" s="35"/>
      <c r="D253" s="33"/>
      <c r="E253" s="33"/>
      <c r="F253" s="33"/>
      <c r="G253" s="33"/>
    </row>
    <row r="254" spans="1:7" ht="15" customHeight="1">
      <c r="C254" s="35" t="s">
        <v>44</v>
      </c>
      <c r="D254" s="87"/>
      <c r="E254" s="87"/>
      <c r="F254" s="87"/>
      <c r="G254" s="87"/>
    </row>
    <row r="255" spans="1:7" ht="15" customHeight="1">
      <c r="A255" s="1" t="s">
        <v>6</v>
      </c>
      <c r="B255" s="34">
        <v>4401</v>
      </c>
      <c r="C255" s="35" t="s">
        <v>1</v>
      </c>
      <c r="D255" s="87"/>
      <c r="E255" s="87"/>
      <c r="F255" s="87"/>
      <c r="G255" s="87"/>
    </row>
    <row r="256" spans="1:7" ht="15" customHeight="1">
      <c r="B256" s="69">
        <v>0.104</v>
      </c>
      <c r="C256" s="35" t="s">
        <v>30</v>
      </c>
      <c r="D256" s="87"/>
      <c r="E256" s="87"/>
      <c r="F256" s="87"/>
      <c r="G256" s="87"/>
    </row>
    <row r="257" spans="1:7" ht="15" customHeight="1">
      <c r="B257" s="4">
        <v>16</v>
      </c>
      <c r="C257" s="38" t="s">
        <v>9</v>
      </c>
      <c r="D257" s="87"/>
      <c r="E257" s="87"/>
      <c r="F257" s="87"/>
      <c r="G257" s="87"/>
    </row>
    <row r="258" spans="1:7">
      <c r="A258" s="42"/>
      <c r="B258" s="85">
        <v>60</v>
      </c>
      <c r="C258" s="64" t="s">
        <v>171</v>
      </c>
      <c r="D258" s="78"/>
      <c r="E258" s="78"/>
      <c r="F258" s="78"/>
      <c r="G258" s="78"/>
    </row>
    <row r="259" spans="1:7">
      <c r="A259" s="42"/>
      <c r="B259" s="85" t="s">
        <v>172</v>
      </c>
      <c r="C259" s="64" t="s">
        <v>173</v>
      </c>
      <c r="D259" s="108">
        <v>0</v>
      </c>
      <c r="E259" s="78">
        <v>3000</v>
      </c>
      <c r="F259" s="78">
        <v>3000</v>
      </c>
      <c r="G259" s="109">
        <v>0</v>
      </c>
    </row>
    <row r="260" spans="1:7">
      <c r="A260" s="42" t="s">
        <v>4</v>
      </c>
      <c r="B260" s="85">
        <v>60</v>
      </c>
      <c r="C260" s="64" t="s">
        <v>171</v>
      </c>
      <c r="D260" s="110">
        <f t="shared" ref="D260:F260" si="37">D259</f>
        <v>0</v>
      </c>
      <c r="E260" s="45">
        <f t="shared" si="37"/>
        <v>3000</v>
      </c>
      <c r="F260" s="45">
        <f t="shared" si="37"/>
        <v>3000</v>
      </c>
      <c r="G260" s="110">
        <v>0</v>
      </c>
    </row>
    <row r="261" spans="1:7" ht="9.75" customHeight="1">
      <c r="A261" s="42"/>
      <c r="B261" s="85"/>
      <c r="C261" s="64"/>
      <c r="D261" s="78"/>
      <c r="E261" s="78"/>
      <c r="F261" s="78"/>
      <c r="G261" s="78"/>
    </row>
    <row r="262" spans="1:7">
      <c r="A262" s="42"/>
      <c r="B262" s="85">
        <v>61</v>
      </c>
      <c r="C262" s="64" t="s">
        <v>107</v>
      </c>
      <c r="D262" s="78"/>
      <c r="E262" s="78"/>
      <c r="F262" s="78"/>
      <c r="G262" s="78"/>
    </row>
    <row r="263" spans="1:7">
      <c r="A263" s="42"/>
      <c r="B263" s="85" t="s">
        <v>175</v>
      </c>
      <c r="C263" s="64" t="s">
        <v>173</v>
      </c>
      <c r="D263" s="108">
        <v>0</v>
      </c>
      <c r="E263" s="78">
        <v>2000</v>
      </c>
      <c r="F263" s="78">
        <v>2000</v>
      </c>
      <c r="G263" s="117">
        <v>2000</v>
      </c>
    </row>
    <row r="264" spans="1:7">
      <c r="A264" s="42" t="s">
        <v>4</v>
      </c>
      <c r="B264" s="85">
        <v>61</v>
      </c>
      <c r="C264" s="64" t="s">
        <v>107</v>
      </c>
      <c r="D264" s="110">
        <f t="shared" ref="D264:F264" si="38">D263</f>
        <v>0</v>
      </c>
      <c r="E264" s="45">
        <f t="shared" si="38"/>
        <v>2000</v>
      </c>
      <c r="F264" s="45">
        <f t="shared" si="38"/>
        <v>2000</v>
      </c>
      <c r="G264" s="45">
        <v>2000</v>
      </c>
    </row>
    <row r="265" spans="1:7" ht="11.25" customHeight="1">
      <c r="A265" s="42"/>
      <c r="B265" s="85"/>
      <c r="C265" s="64"/>
      <c r="D265" s="78"/>
      <c r="E265" s="78"/>
      <c r="F265" s="78"/>
      <c r="G265" s="78"/>
    </row>
    <row r="266" spans="1:7">
      <c r="A266" s="42"/>
      <c r="B266" s="85">
        <v>62</v>
      </c>
      <c r="C266" s="64" t="s">
        <v>176</v>
      </c>
      <c r="D266" s="78"/>
      <c r="E266" s="78"/>
      <c r="F266" s="78"/>
      <c r="G266" s="78"/>
    </row>
    <row r="267" spans="1:7">
      <c r="A267" s="42"/>
      <c r="B267" s="85" t="s">
        <v>177</v>
      </c>
      <c r="C267" s="64" t="s">
        <v>173</v>
      </c>
      <c r="D267" s="108">
        <v>0</v>
      </c>
      <c r="E267" s="78">
        <v>8000</v>
      </c>
      <c r="F267" s="78">
        <v>8000</v>
      </c>
      <c r="G267" s="117">
        <v>14800</v>
      </c>
    </row>
    <row r="268" spans="1:7">
      <c r="A268" s="42" t="s">
        <v>4</v>
      </c>
      <c r="B268" s="85">
        <v>62</v>
      </c>
      <c r="C268" s="64" t="s">
        <v>176</v>
      </c>
      <c r="D268" s="110">
        <f t="shared" ref="D268:F268" si="39">D267</f>
        <v>0</v>
      </c>
      <c r="E268" s="45">
        <f t="shared" si="39"/>
        <v>8000</v>
      </c>
      <c r="F268" s="45">
        <f t="shared" si="39"/>
        <v>8000</v>
      </c>
      <c r="G268" s="45">
        <v>14800</v>
      </c>
    </row>
    <row r="269" spans="1:7" ht="12" customHeight="1">
      <c r="A269" s="42"/>
      <c r="B269" s="85"/>
      <c r="C269" s="64"/>
      <c r="D269" s="78"/>
      <c r="E269" s="78"/>
      <c r="F269" s="78"/>
      <c r="G269" s="78"/>
    </row>
    <row r="270" spans="1:7">
      <c r="A270" s="42"/>
      <c r="B270" s="85">
        <v>63</v>
      </c>
      <c r="C270" s="64" t="s">
        <v>178</v>
      </c>
      <c r="D270" s="78"/>
      <c r="E270" s="78"/>
      <c r="F270" s="78"/>
      <c r="G270" s="78"/>
    </row>
    <row r="271" spans="1:7">
      <c r="A271" s="42"/>
      <c r="B271" s="85" t="s">
        <v>179</v>
      </c>
      <c r="C271" s="64" t="s">
        <v>173</v>
      </c>
      <c r="D271" s="108">
        <v>0</v>
      </c>
      <c r="E271" s="78">
        <v>4000</v>
      </c>
      <c r="F271" s="78">
        <v>4000</v>
      </c>
      <c r="G271" s="117">
        <v>4000</v>
      </c>
    </row>
    <row r="272" spans="1:7">
      <c r="A272" s="42" t="s">
        <v>4</v>
      </c>
      <c r="B272" s="85">
        <v>63</v>
      </c>
      <c r="C272" s="64" t="s">
        <v>178</v>
      </c>
      <c r="D272" s="110">
        <f t="shared" ref="D272:F272" si="40">D271</f>
        <v>0</v>
      </c>
      <c r="E272" s="45">
        <f t="shared" si="40"/>
        <v>4000</v>
      </c>
      <c r="F272" s="45">
        <f t="shared" si="40"/>
        <v>4000</v>
      </c>
      <c r="G272" s="45">
        <v>4000</v>
      </c>
    </row>
    <row r="273" spans="1:7" ht="11.25" customHeight="1">
      <c r="A273" s="42"/>
      <c r="B273" s="85"/>
      <c r="C273" s="64"/>
      <c r="D273" s="130"/>
      <c r="E273" s="131"/>
      <c r="F273" s="131"/>
      <c r="G273" s="131"/>
    </row>
    <row r="274" spans="1:7">
      <c r="A274" s="42"/>
      <c r="B274" s="85">
        <v>64</v>
      </c>
      <c r="C274" s="64" t="s">
        <v>199</v>
      </c>
      <c r="D274" s="78"/>
      <c r="E274" s="78"/>
      <c r="F274" s="78"/>
      <c r="G274" s="78"/>
    </row>
    <row r="275" spans="1:7">
      <c r="A275" s="42"/>
      <c r="B275" s="85" t="s">
        <v>198</v>
      </c>
      <c r="C275" s="64" t="s">
        <v>173</v>
      </c>
      <c r="D275" s="108">
        <v>0</v>
      </c>
      <c r="E275" s="108">
        <v>0</v>
      </c>
      <c r="F275" s="108">
        <v>0</v>
      </c>
      <c r="G275" s="117">
        <v>2500</v>
      </c>
    </row>
    <row r="276" spans="1:7">
      <c r="A276" s="42" t="s">
        <v>4</v>
      </c>
      <c r="B276" s="85">
        <v>64</v>
      </c>
      <c r="C276" s="64" t="s">
        <v>199</v>
      </c>
      <c r="D276" s="110">
        <f t="shared" ref="D276:F276" si="41">D275</f>
        <v>0</v>
      </c>
      <c r="E276" s="110">
        <f t="shared" si="41"/>
        <v>0</v>
      </c>
      <c r="F276" s="110">
        <f t="shared" si="41"/>
        <v>0</v>
      </c>
      <c r="G276" s="45">
        <v>2500</v>
      </c>
    </row>
    <row r="277" spans="1:7" ht="15" customHeight="1">
      <c r="A277" s="42" t="s">
        <v>4</v>
      </c>
      <c r="B277" s="55">
        <v>16</v>
      </c>
      <c r="C277" s="44" t="s">
        <v>9</v>
      </c>
      <c r="D277" s="112">
        <f>D260+D264+D268+D272+D276</f>
        <v>0</v>
      </c>
      <c r="E277" s="88">
        <f t="shared" ref="E277:F277" si="42">E260+E264+E268+E272+E276</f>
        <v>17000</v>
      </c>
      <c r="F277" s="88">
        <f t="shared" si="42"/>
        <v>17000</v>
      </c>
      <c r="G277" s="88">
        <v>23300</v>
      </c>
    </row>
    <row r="278" spans="1:7" ht="15" customHeight="1">
      <c r="A278" s="42" t="s">
        <v>4</v>
      </c>
      <c r="B278" s="69">
        <v>0.104</v>
      </c>
      <c r="C278" s="52" t="s">
        <v>30</v>
      </c>
      <c r="D278" s="110">
        <f t="shared" ref="D278:F278" si="43">D277</f>
        <v>0</v>
      </c>
      <c r="E278" s="45">
        <f t="shared" si="43"/>
        <v>17000</v>
      </c>
      <c r="F278" s="45">
        <f t="shared" si="43"/>
        <v>17000</v>
      </c>
      <c r="G278" s="45">
        <v>23300</v>
      </c>
    </row>
    <row r="279" spans="1:7">
      <c r="B279" s="69"/>
      <c r="C279" s="35"/>
      <c r="D279" s="106"/>
      <c r="E279" s="106"/>
      <c r="F279" s="106"/>
      <c r="G279" s="106"/>
    </row>
    <row r="280" spans="1:7" ht="15" customHeight="1">
      <c r="B280" s="69">
        <v>0.108</v>
      </c>
      <c r="C280" s="35" t="s">
        <v>109</v>
      </c>
      <c r="D280" s="106"/>
      <c r="E280" s="106"/>
      <c r="F280" s="106"/>
      <c r="G280" s="106"/>
    </row>
    <row r="281" spans="1:7" ht="15" customHeight="1">
      <c r="B281" s="4">
        <v>16</v>
      </c>
      <c r="C281" s="38" t="s">
        <v>9</v>
      </c>
      <c r="D281" s="106"/>
      <c r="E281" s="106"/>
      <c r="F281" s="106"/>
      <c r="G281" s="106"/>
    </row>
    <row r="282" spans="1:7" s="61" customFormat="1" ht="15" customHeight="1">
      <c r="A282" s="42"/>
      <c r="B282" s="55">
        <v>60</v>
      </c>
      <c r="C282" s="64" t="s">
        <v>183</v>
      </c>
      <c r="D282" s="106"/>
      <c r="E282" s="106"/>
      <c r="F282" s="106"/>
      <c r="G282" s="106"/>
    </row>
    <row r="283" spans="1:7" ht="15" customHeight="1">
      <c r="A283" s="138"/>
      <c r="B283" s="147" t="s">
        <v>184</v>
      </c>
      <c r="C283" s="148" t="s">
        <v>61</v>
      </c>
      <c r="D283" s="111">
        <v>0</v>
      </c>
      <c r="E283" s="47">
        <v>500</v>
      </c>
      <c r="F283" s="47">
        <v>500</v>
      </c>
      <c r="G283" s="111">
        <v>0</v>
      </c>
    </row>
    <row r="284" spans="1:7" ht="15" customHeight="1">
      <c r="A284" s="1" t="s">
        <v>4</v>
      </c>
      <c r="B284" s="4">
        <v>16</v>
      </c>
      <c r="C284" s="38" t="s">
        <v>9</v>
      </c>
      <c r="D284" s="111">
        <f t="shared" ref="D284:F284" si="44">SUM(D283)</f>
        <v>0</v>
      </c>
      <c r="E284" s="47">
        <f t="shared" si="44"/>
        <v>500</v>
      </c>
      <c r="F284" s="47">
        <f t="shared" si="44"/>
        <v>500</v>
      </c>
      <c r="G284" s="111">
        <v>0</v>
      </c>
    </row>
    <row r="285" spans="1:7" ht="15" customHeight="1">
      <c r="A285" s="1" t="s">
        <v>4</v>
      </c>
      <c r="B285" s="69">
        <v>0.108</v>
      </c>
      <c r="C285" s="35" t="s">
        <v>109</v>
      </c>
      <c r="D285" s="110">
        <f t="shared" ref="D285:F285" si="45">D284</f>
        <v>0</v>
      </c>
      <c r="E285" s="45">
        <f t="shared" si="45"/>
        <v>500</v>
      </c>
      <c r="F285" s="45">
        <f t="shared" si="45"/>
        <v>500</v>
      </c>
      <c r="G285" s="110">
        <v>0</v>
      </c>
    </row>
    <row r="286" spans="1:7" ht="15" customHeight="1">
      <c r="B286" s="69"/>
      <c r="C286" s="35"/>
      <c r="D286" s="106"/>
      <c r="E286" s="106"/>
      <c r="F286" s="106"/>
      <c r="G286" s="106"/>
    </row>
    <row r="287" spans="1:7" ht="15" customHeight="1">
      <c r="A287" s="42"/>
      <c r="B287" s="69">
        <v>0.8</v>
      </c>
      <c r="C287" s="52" t="s">
        <v>43</v>
      </c>
      <c r="D287" s="33"/>
      <c r="E287" s="33"/>
      <c r="F287" s="33"/>
      <c r="G287" s="33"/>
    </row>
    <row r="288" spans="1:7" ht="15" customHeight="1">
      <c r="A288" s="42"/>
      <c r="B288" s="43">
        <v>16</v>
      </c>
      <c r="C288" s="44" t="s">
        <v>9</v>
      </c>
      <c r="D288" s="33"/>
      <c r="E288" s="33"/>
      <c r="F288" s="33"/>
      <c r="G288" s="33"/>
    </row>
    <row r="289" spans="1:7" ht="28.15" customHeight="1">
      <c r="A289" s="42"/>
      <c r="B289" s="85" t="s">
        <v>74</v>
      </c>
      <c r="C289" s="64" t="s">
        <v>80</v>
      </c>
      <c r="D289" s="78">
        <v>645</v>
      </c>
      <c r="E289" s="108">
        <v>0</v>
      </c>
      <c r="F289" s="108">
        <v>0</v>
      </c>
      <c r="G289" s="108">
        <v>0</v>
      </c>
    </row>
    <row r="290" spans="1:7" s="61" customFormat="1" ht="15" customHeight="1">
      <c r="A290" s="42"/>
      <c r="B290" s="85" t="s">
        <v>101</v>
      </c>
      <c r="C290" s="64" t="s">
        <v>107</v>
      </c>
      <c r="D290" s="78">
        <v>1994</v>
      </c>
      <c r="E290" s="108">
        <v>0</v>
      </c>
      <c r="F290" s="108">
        <v>0</v>
      </c>
      <c r="G290" s="108">
        <v>0</v>
      </c>
    </row>
    <row r="291" spans="1:7" ht="15" customHeight="1">
      <c r="A291" s="42"/>
      <c r="B291" s="85" t="s">
        <v>102</v>
      </c>
      <c r="C291" s="64" t="s">
        <v>104</v>
      </c>
      <c r="D291" s="78">
        <v>999</v>
      </c>
      <c r="E291" s="108">
        <v>0</v>
      </c>
      <c r="F291" s="108">
        <v>0</v>
      </c>
      <c r="G291" s="108">
        <v>0</v>
      </c>
    </row>
    <row r="292" spans="1:7" ht="28.15" customHeight="1">
      <c r="A292" s="42"/>
      <c r="B292" s="85" t="s">
        <v>103</v>
      </c>
      <c r="C292" s="64" t="s">
        <v>105</v>
      </c>
      <c r="D292" s="47">
        <v>1998</v>
      </c>
      <c r="E292" s="111">
        <v>0</v>
      </c>
      <c r="F292" s="111">
        <v>0</v>
      </c>
      <c r="G292" s="111">
        <v>0</v>
      </c>
    </row>
    <row r="293" spans="1:7" ht="15" customHeight="1">
      <c r="A293" s="42" t="s">
        <v>4</v>
      </c>
      <c r="B293" s="43">
        <v>16</v>
      </c>
      <c r="C293" s="44" t="s">
        <v>9</v>
      </c>
      <c r="D293" s="47">
        <f t="shared" ref="D293:F293" si="46">SUM(D289:D292)</f>
        <v>5636</v>
      </c>
      <c r="E293" s="111">
        <f t="shared" si="46"/>
        <v>0</v>
      </c>
      <c r="F293" s="111">
        <f t="shared" si="46"/>
        <v>0</v>
      </c>
      <c r="G293" s="111">
        <v>0</v>
      </c>
    </row>
    <row r="294" spans="1:7" ht="15" customHeight="1">
      <c r="A294" s="42" t="s">
        <v>4</v>
      </c>
      <c r="B294" s="69">
        <v>0.8</v>
      </c>
      <c r="C294" s="52" t="s">
        <v>43</v>
      </c>
      <c r="D294" s="47">
        <f t="shared" ref="D294:F294" si="47">D293</f>
        <v>5636</v>
      </c>
      <c r="E294" s="111">
        <f t="shared" si="47"/>
        <v>0</v>
      </c>
      <c r="F294" s="111">
        <f t="shared" si="47"/>
        <v>0</v>
      </c>
      <c r="G294" s="111">
        <v>0</v>
      </c>
    </row>
    <row r="295" spans="1:7" ht="15" customHeight="1">
      <c r="A295" s="42" t="s">
        <v>4</v>
      </c>
      <c r="B295" s="62">
        <v>4401</v>
      </c>
      <c r="C295" s="52" t="s">
        <v>1</v>
      </c>
      <c r="D295" s="88">
        <f t="shared" ref="D295:F295" si="48">D294+D278+D285</f>
        <v>5636</v>
      </c>
      <c r="E295" s="88">
        <f t="shared" si="48"/>
        <v>17500</v>
      </c>
      <c r="F295" s="88">
        <f t="shared" si="48"/>
        <v>17500</v>
      </c>
      <c r="G295" s="88">
        <v>23300</v>
      </c>
    </row>
    <row r="296" spans="1:7" ht="15" customHeight="1">
      <c r="A296" s="66" t="s">
        <v>4</v>
      </c>
      <c r="B296" s="67"/>
      <c r="C296" s="70" t="s">
        <v>44</v>
      </c>
      <c r="D296" s="117">
        <f t="shared" ref="D296:F296" si="49">D295</f>
        <v>5636</v>
      </c>
      <c r="E296" s="117">
        <f t="shared" si="49"/>
        <v>17500</v>
      </c>
      <c r="F296" s="117">
        <f t="shared" si="49"/>
        <v>17500</v>
      </c>
      <c r="G296" s="117">
        <v>23300</v>
      </c>
    </row>
    <row r="297" spans="1:7" ht="15" customHeight="1">
      <c r="A297" s="66" t="s">
        <v>4</v>
      </c>
      <c r="B297" s="67"/>
      <c r="C297" s="70" t="s">
        <v>2</v>
      </c>
      <c r="D297" s="53">
        <f t="shared" ref="D297:F297" si="50">D296+D252</f>
        <v>873779</v>
      </c>
      <c r="E297" s="53">
        <f t="shared" si="50"/>
        <v>1502036</v>
      </c>
      <c r="F297" s="53">
        <f t="shared" si="50"/>
        <v>1584030</v>
      </c>
      <c r="G297" s="53">
        <v>1314240</v>
      </c>
    </row>
    <row r="298" spans="1:7">
      <c r="A298" s="71"/>
      <c r="B298" s="72"/>
      <c r="C298" s="73"/>
      <c r="D298" s="59"/>
      <c r="E298" s="59"/>
      <c r="F298" s="59"/>
      <c r="G298" s="59"/>
    </row>
    <row r="299" spans="1:7" ht="13.5">
      <c r="A299" s="71"/>
      <c r="B299" s="72"/>
      <c r="C299" s="73"/>
      <c r="D299" s="59"/>
      <c r="E299" s="59"/>
      <c r="F299" s="59"/>
      <c r="G299" s="143"/>
    </row>
    <row r="300" spans="1:7">
      <c r="A300" s="71"/>
      <c r="B300" s="72"/>
      <c r="C300" s="73"/>
      <c r="D300" s="57"/>
      <c r="E300" s="57"/>
      <c r="F300" s="57"/>
      <c r="G300" s="57"/>
    </row>
    <row r="301" spans="1:7">
      <c r="A301" s="42"/>
      <c r="B301" s="55"/>
      <c r="C301" s="42"/>
      <c r="D301" s="57"/>
      <c r="E301" s="58"/>
      <c r="F301" s="58"/>
      <c r="G301" s="58"/>
    </row>
    <row r="302" spans="1:7">
      <c r="A302" s="42"/>
      <c r="B302" s="62"/>
      <c r="C302" s="74"/>
      <c r="D302" s="56"/>
      <c r="E302" s="57"/>
      <c r="F302" s="56"/>
      <c r="G302" s="56"/>
    </row>
    <row r="303" spans="1:7">
      <c r="D303" s="14"/>
      <c r="E303" s="8"/>
    </row>
    <row r="304" spans="1:7">
      <c r="E304" s="8"/>
    </row>
    <row r="305" spans="1:7">
      <c r="E305" s="8"/>
    </row>
    <row r="306" spans="1:7" s="122" customFormat="1">
      <c r="A306" s="121"/>
      <c r="B306" s="34"/>
      <c r="D306" s="123"/>
      <c r="E306" s="123"/>
      <c r="F306" s="123"/>
      <c r="G306" s="124"/>
    </row>
    <row r="307" spans="1:7" s="122" customFormat="1">
      <c r="A307" s="121"/>
      <c r="B307" s="34"/>
      <c r="C307" s="125"/>
      <c r="D307" s="126"/>
      <c r="E307" s="126"/>
      <c r="F307" s="127"/>
      <c r="G307" s="124"/>
    </row>
    <row r="308" spans="1:7" s="122" customFormat="1">
      <c r="A308" s="121"/>
      <c r="B308" s="34"/>
      <c r="C308" s="125"/>
      <c r="D308" s="128"/>
      <c r="E308" s="128"/>
      <c r="F308" s="128"/>
      <c r="G308" s="124"/>
    </row>
    <row r="309" spans="1:7" s="122" customFormat="1">
      <c r="A309" s="121"/>
      <c r="B309" s="34"/>
      <c r="C309" s="125"/>
      <c r="D309" s="128"/>
      <c r="E309" s="128"/>
      <c r="F309" s="128"/>
      <c r="G309" s="124"/>
    </row>
    <row r="310" spans="1:7" s="122" customFormat="1">
      <c r="A310" s="121"/>
      <c r="B310" s="34"/>
      <c r="C310" s="125"/>
      <c r="D310" s="128"/>
      <c r="E310" s="144"/>
      <c r="F310" s="128"/>
      <c r="G310" s="124"/>
    </row>
    <row r="311" spans="1:7">
      <c r="C311" s="75"/>
      <c r="D311" s="87"/>
      <c r="E311" s="87"/>
      <c r="F311" s="87"/>
    </row>
    <row r="312" spans="1:7">
      <c r="C312" s="75"/>
      <c r="D312" s="87"/>
      <c r="E312" s="87"/>
      <c r="F312" s="87"/>
    </row>
    <row r="313" spans="1:7" s="122" customFormat="1">
      <c r="A313" s="121"/>
      <c r="B313" s="34"/>
      <c r="C313" s="125"/>
      <c r="D313" s="128"/>
      <c r="E313" s="128"/>
      <c r="F313" s="128"/>
      <c r="G313" s="124"/>
    </row>
    <row r="314" spans="1:7" s="122" customFormat="1">
      <c r="A314" s="121"/>
      <c r="B314" s="34"/>
      <c r="C314" s="125"/>
      <c r="D314" s="128"/>
      <c r="E314" s="125"/>
      <c r="F314" s="128"/>
      <c r="G314" s="124"/>
    </row>
    <row r="315" spans="1:7" s="122" customFormat="1">
      <c r="A315" s="121"/>
      <c r="B315" s="34"/>
      <c r="C315" s="125"/>
      <c r="D315" s="128"/>
      <c r="E315" s="125"/>
      <c r="F315" s="128"/>
      <c r="G315" s="124"/>
    </row>
    <row r="316" spans="1:7" s="122" customFormat="1">
      <c r="A316" s="121"/>
      <c r="B316" s="34"/>
      <c r="C316" s="125"/>
      <c r="D316" s="128"/>
      <c r="E316" s="125"/>
      <c r="F316" s="128"/>
      <c r="G316" s="124"/>
    </row>
    <row r="317" spans="1:7" s="122" customFormat="1">
      <c r="A317" s="121"/>
      <c r="B317" s="34"/>
      <c r="C317" s="125"/>
      <c r="D317" s="128"/>
      <c r="E317" s="128"/>
      <c r="F317" s="128"/>
      <c r="G317" s="124"/>
    </row>
    <row r="318" spans="1:7" s="122" customFormat="1">
      <c r="A318" s="121"/>
      <c r="B318" s="34"/>
      <c r="C318" s="125"/>
      <c r="D318" s="128"/>
      <c r="E318" s="128"/>
      <c r="F318" s="128"/>
      <c r="G318" s="124"/>
    </row>
    <row r="319" spans="1:7" s="122" customFormat="1">
      <c r="A319" s="121"/>
      <c r="B319" s="34"/>
      <c r="C319" s="125"/>
      <c r="D319" s="128"/>
      <c r="E319" s="128"/>
      <c r="F319" s="128"/>
      <c r="G319" s="124"/>
    </row>
    <row r="320" spans="1:7" s="122" customFormat="1">
      <c r="A320" s="121"/>
      <c r="B320" s="34"/>
      <c r="C320" s="125"/>
      <c r="D320" s="128"/>
      <c r="E320" s="128"/>
      <c r="F320" s="128"/>
      <c r="G320" s="124"/>
    </row>
    <row r="324" spans="1:4" ht="29.1" customHeight="1">
      <c r="A324" s="152"/>
      <c r="B324" s="152"/>
      <c r="C324" s="152"/>
      <c r="D324" s="152"/>
    </row>
    <row r="325" spans="1:4">
      <c r="A325" s="134"/>
      <c r="B325" s="134"/>
      <c r="C325" s="76"/>
      <c r="D325" s="77"/>
    </row>
    <row r="326" spans="1:4">
      <c r="A326" s="152"/>
      <c r="B326" s="152"/>
      <c r="C326" s="152"/>
      <c r="D326" s="152"/>
    </row>
    <row r="327" spans="1:4">
      <c r="A327" s="134"/>
      <c r="B327" s="134"/>
      <c r="C327" s="76"/>
      <c r="D327" s="77"/>
    </row>
    <row r="328" spans="1:4">
      <c r="A328" s="152"/>
      <c r="B328" s="152"/>
      <c r="C328" s="152"/>
      <c r="D328" s="152"/>
    </row>
    <row r="329" spans="1:4">
      <c r="A329" s="134"/>
      <c r="B329" s="134"/>
      <c r="C329" s="76"/>
      <c r="D329" s="77"/>
    </row>
    <row r="330" spans="1:4">
      <c r="A330" s="152"/>
      <c r="B330" s="152"/>
      <c r="C330" s="152"/>
      <c r="D330" s="152"/>
    </row>
    <row r="331" spans="1:4">
      <c r="A331" s="134"/>
      <c r="B331" s="134"/>
      <c r="C331" s="76"/>
      <c r="D331" s="77"/>
    </row>
  </sheetData>
  <autoFilter ref="A16:G303">
    <filterColumn colId="2"/>
  </autoFilter>
  <mergeCells count="5">
    <mergeCell ref="E5:F5"/>
    <mergeCell ref="A328:D328"/>
    <mergeCell ref="A330:D330"/>
    <mergeCell ref="A324:D324"/>
    <mergeCell ref="A326:D326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185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dem15</vt:lpstr>
      <vt:lpstr>'dem15'!ch</vt:lpstr>
      <vt:lpstr>'dem15'!chCap</vt:lpstr>
      <vt:lpstr>'dem15'!Print_Area</vt:lpstr>
      <vt:lpstr>'dem15'!Print_Titles</vt:lpstr>
      <vt:lpstr>'dem15'!revise</vt:lpstr>
      <vt:lpstr>'dem15'!summary</vt:lpstr>
      <vt:lpstr>'dem15'!voted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2024-08-03T10:44:53Z</cp:lastPrinted>
  <dcterms:created xsi:type="dcterms:W3CDTF">2004-06-02T16:17:18Z</dcterms:created>
  <dcterms:modified xsi:type="dcterms:W3CDTF">2024-08-09T09:25:34Z</dcterms:modified>
</cp:coreProperties>
</file>