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10" windowHeight="11010"/>
  </bookViews>
  <sheets>
    <sheet name="dem19" sheetId="1" r:id="rId1"/>
  </sheets>
  <definedNames>
    <definedName name="__123Graph_D" localSheetId="0" hidden="1">#REF!</definedName>
    <definedName name="_xlnm._FilterDatabase" localSheetId="0" hidden="1">'dem19'!$A$18:$G$265</definedName>
    <definedName name="cad" localSheetId="0">'dem19'!#REF!</definedName>
    <definedName name="fcd" localSheetId="0">'dem19'!$D$177:$G$177</definedName>
    <definedName name="fcpcap" localSheetId="0">'dem19'!$D$259:$G$259</definedName>
    <definedName name="mi" localSheetId="0">'dem19'!$D$154:$G$154</definedName>
    <definedName name="micap" localSheetId="0">'dem19'!#REF!</definedName>
    <definedName name="np" localSheetId="0">'dem19'!#REF!</definedName>
    <definedName name="_xlnm.Print_Area" localSheetId="0">'dem19'!$A$1:$G$264</definedName>
    <definedName name="_xlnm.Print_Titles" localSheetId="0">'dem19'!$15:$18</definedName>
    <definedName name="revise" localSheetId="0">'dem19'!$D$286:$F$286</definedName>
    <definedName name="summary" localSheetId="0">'dem19'!#REF!</definedName>
    <definedName name="voted" localSheetId="0">'dem19'!$C$12:$F$12</definedName>
    <definedName name="Z_239EE218_578E_4317_BEED_14D5D7089E27_.wvu.Cols" localSheetId="0" hidden="1">'dem19'!#REF!</definedName>
    <definedName name="Z_239EE218_578E_4317_BEED_14D5D7089E27_.wvu.FilterData" localSheetId="0" hidden="1">'dem19'!$A$1:$G$266</definedName>
    <definedName name="Z_239EE218_578E_4317_BEED_14D5D7089E27_.wvu.PrintArea" localSheetId="0" hidden="1">'dem19'!$A$1:$G$262</definedName>
    <definedName name="Z_239EE218_578E_4317_BEED_14D5D7089E27_.wvu.PrintTitles" localSheetId="0" hidden="1">'dem19'!$15:$18</definedName>
    <definedName name="Z_302A3EA3_AE96_11D5_A646_0050BA3D7AFD_.wvu.Cols" localSheetId="0" hidden="1">'dem19'!#REF!</definedName>
    <definedName name="Z_302A3EA3_AE96_11D5_A646_0050BA3D7AFD_.wvu.FilterData" localSheetId="0" hidden="1">'dem19'!$A$1:$G$266</definedName>
    <definedName name="Z_302A3EA3_AE96_11D5_A646_0050BA3D7AFD_.wvu.PrintArea" localSheetId="0" hidden="1">'dem19'!$A$1:$G$262</definedName>
    <definedName name="Z_302A3EA3_AE96_11D5_A646_0050BA3D7AFD_.wvu.PrintTitles" localSheetId="0" hidden="1">'dem19'!$15:$18</definedName>
    <definedName name="Z_36DBA021_0ECB_11D4_8064_004005726899_.wvu.Cols" localSheetId="0" hidden="1">'dem19'!#REF!</definedName>
    <definedName name="Z_36DBA021_0ECB_11D4_8064_004005726899_.wvu.FilterData" localSheetId="0" hidden="1">'dem19'!$C$19:$C$261</definedName>
    <definedName name="Z_36DBA021_0ECB_11D4_8064_004005726899_.wvu.PrintArea" localSheetId="0" hidden="1">'dem19'!$A$1:$G$262</definedName>
    <definedName name="Z_36DBA021_0ECB_11D4_8064_004005726899_.wvu.PrintTitles" localSheetId="0" hidden="1">'dem19'!$15:$18</definedName>
    <definedName name="Z_93EBE921_AE91_11D5_8685_004005726899_.wvu.Cols" localSheetId="0" hidden="1">'dem19'!#REF!</definedName>
    <definedName name="Z_93EBE921_AE91_11D5_8685_004005726899_.wvu.FilterData" localSheetId="0" hidden="1">'dem19'!$C$19:$C$261</definedName>
    <definedName name="Z_93EBE921_AE91_11D5_8685_004005726899_.wvu.PrintArea" localSheetId="0" hidden="1">'dem19'!$A$1:$G$262</definedName>
    <definedName name="Z_93EBE921_AE91_11D5_8685_004005726899_.wvu.PrintTitles" localSheetId="0" hidden="1">'dem19'!$15:$18</definedName>
    <definedName name="Z_94DA79C1_0FDE_11D5_9579_000021DAEEA2_.wvu.Cols" localSheetId="0" hidden="1">'dem19'!#REF!</definedName>
    <definedName name="Z_94DA79C1_0FDE_11D5_9579_000021DAEEA2_.wvu.FilterData" localSheetId="0" hidden="1">'dem19'!$C$19:$C$261</definedName>
    <definedName name="Z_94DA79C1_0FDE_11D5_9579_000021DAEEA2_.wvu.PrintArea" localSheetId="0" hidden="1">'dem19'!$A$1:$G$262</definedName>
    <definedName name="Z_94DA79C1_0FDE_11D5_9579_000021DAEEA2_.wvu.PrintTitles" localSheetId="0" hidden="1">'dem19'!$15:$18</definedName>
    <definedName name="Z_B4CB0985_161F_11D5_8064_004005726899_.wvu.FilterData" localSheetId="0" hidden="1">'dem19'!$C$19:$C$261</definedName>
    <definedName name="Z_B4CB0999_161F_11D5_8064_004005726899_.wvu.FilterData" localSheetId="0" hidden="1">'dem19'!$C$19:$C$261</definedName>
    <definedName name="Z_BD6E05FB_E32C_11D8_B0E4_D198A259B264_.wvu.Cols" localSheetId="0" hidden="1">'dem19'!#REF!</definedName>
    <definedName name="Z_BD6E05FB_E32C_11D8_B0E4_D198A259B264_.wvu.FilterData" localSheetId="0" hidden="1">'dem19'!$A$20:$G$269</definedName>
    <definedName name="Z_C868F8C3_16D7_11D5_A68D_81D6213F5331_.wvu.Cols" localSheetId="0" hidden="1">'dem19'!#REF!</definedName>
    <definedName name="Z_C868F8C3_16D7_11D5_A68D_81D6213F5331_.wvu.FilterData" localSheetId="0" hidden="1">'dem19'!$C$19:$C$261</definedName>
    <definedName name="Z_C868F8C3_16D7_11D5_A68D_81D6213F5331_.wvu.PrintArea" localSheetId="0" hidden="1">'dem19'!$A$1:$G$262</definedName>
    <definedName name="Z_C868F8C3_16D7_11D5_A68D_81D6213F5331_.wvu.PrintTitles" localSheetId="0" hidden="1">'dem19'!$15:$18</definedName>
    <definedName name="Z_E5DF37BD_125C_11D5_8DC4_D0F5D88B3549_.wvu.Cols" localSheetId="0" hidden="1">'dem19'!#REF!</definedName>
    <definedName name="Z_E5DF37BD_125C_11D5_8DC4_D0F5D88B3549_.wvu.FilterData" localSheetId="0" hidden="1">'dem19'!$C$19:$C$261</definedName>
    <definedName name="Z_E5DF37BD_125C_11D5_8DC4_D0F5D88B3549_.wvu.PrintArea" localSheetId="0" hidden="1">'dem19'!$A$1:$G$262</definedName>
    <definedName name="Z_E5DF37BD_125C_11D5_8DC4_D0F5D88B3549_.wvu.PrintTitles" localSheetId="0" hidden="1">'dem19'!$15:$18</definedName>
    <definedName name="Z_F8ADACC1_164E_11D6_B603_000021DAEEA2_.wvu.Cols" localSheetId="0" hidden="1">'dem19'!#REF!</definedName>
    <definedName name="Z_F8ADACC1_164E_11D6_B603_000021DAEEA2_.wvu.FilterData" localSheetId="0" hidden="1">'dem19'!$C$19:$C$261</definedName>
    <definedName name="Z_F8ADACC1_164E_11D6_B603_000021DAEEA2_.wvu.PrintArea" localSheetId="0" hidden="1">'dem19'!$A$1:$G$262</definedName>
    <definedName name="Z_F8ADACC1_164E_11D6_B603_000021DAEEA2_.wvu.PrintTitles" localSheetId="0" hidden="1">'dem19'!$15:$18</definedName>
    <definedName name="Z_F98D6EB8_76BC_4C24_A40E_45E0313E3064_.wvu.Cols" localSheetId="0" hidden="1">'dem19'!#REF!</definedName>
    <definedName name="Z_F98D6EB8_76BC_4C24_A40E_45E0313E3064_.wvu.FilterData" localSheetId="0" hidden="1">'dem19'!$A$20:$G$269</definedName>
    <definedName name="Z_FCE4BE61_F462_4DFE_9FC5_7B2946769C5B_.wvu.Cols" localSheetId="0" hidden="1">'dem19'!#REF!</definedName>
    <definedName name="Z_FCE4BE61_F462_4DFE_9FC5_7B2946769C5B_.wvu.FilterData" localSheetId="0" hidden="1">'dem19'!$A$20:$G$269</definedName>
  </definedNames>
  <calcPr calcId="124519"/>
  <customWorkbookViews>
    <customWorkbookView name="sonam - Personal View" guid="{BD6E05FB-E32C-11D8-B0E4-D198A259B264}" mergeInterval="0" personalView="1" maximized="1" windowWidth="636" windowHeight="344" activeSheetId="1"/>
    <customWorkbookView name="Finance Deptt. - Personal View" guid="{FCE4BE61-F462-4DFE-9FC5-7B2946769C5B}" mergeInterval="0" personalView="1" maximized="1" windowWidth="796" windowHeight="454" activeSheetId="1"/>
    <customWorkbookView name="Buget Section - Personal View" guid="{F98D6EB8-76BC-4C24-A40E-45E0313E3064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F76" i="1"/>
  <c r="F56"/>
  <c r="E134"/>
  <c r="F134"/>
  <c r="D134"/>
  <c r="F234"/>
  <c r="E234"/>
  <c r="D234"/>
  <c r="F250"/>
  <c r="E250"/>
  <c r="D250"/>
  <c r="E223"/>
  <c r="F223"/>
  <c r="D223"/>
  <c r="F246"/>
  <c r="E246"/>
  <c r="D246"/>
  <c r="D192" l="1"/>
  <c r="D193" s="1"/>
  <c r="F192"/>
  <c r="F193" s="1"/>
  <c r="E192"/>
  <c r="E193" s="1"/>
  <c r="F219"/>
  <c r="E219"/>
  <c r="D219"/>
  <c r="E215"/>
  <c r="F215"/>
  <c r="D215"/>
  <c r="E28"/>
  <c r="E29" s="1"/>
  <c r="F207"/>
  <c r="F202"/>
  <c r="F203" s="1"/>
  <c r="F26"/>
  <c r="F28" s="1"/>
  <c r="F29" s="1"/>
  <c r="F114"/>
  <c r="F120" s="1"/>
  <c r="F106"/>
  <c r="F64"/>
  <c r="F105"/>
  <c r="F95"/>
  <c r="F102" s="1"/>
  <c r="D161"/>
  <c r="D162" s="1"/>
  <c r="D163" s="1"/>
  <c r="E173"/>
  <c r="F173"/>
  <c r="D173"/>
  <c r="E169"/>
  <c r="F169"/>
  <c r="D169"/>
  <c r="F145"/>
  <c r="F151" s="1"/>
  <c r="F152" s="1"/>
  <c r="F124"/>
  <c r="F130" s="1"/>
  <c r="F242"/>
  <c r="E242"/>
  <c r="D242"/>
  <c r="F238"/>
  <c r="E238"/>
  <c r="D238"/>
  <c r="E207"/>
  <c r="D207"/>
  <c r="E203"/>
  <c r="D203"/>
  <c r="F199"/>
  <c r="E199"/>
  <c r="D199"/>
  <c r="F186"/>
  <c r="F187" s="1"/>
  <c r="E186"/>
  <c r="E187" s="1"/>
  <c r="D186"/>
  <c r="D187" s="1"/>
  <c r="F162"/>
  <c r="F163" s="1"/>
  <c r="E162"/>
  <c r="E163" s="1"/>
  <c r="E151"/>
  <c r="E152" s="1"/>
  <c r="D151"/>
  <c r="D152" s="1"/>
  <c r="F141"/>
  <c r="E141"/>
  <c r="D141"/>
  <c r="E130"/>
  <c r="D130"/>
  <c r="E120"/>
  <c r="D120"/>
  <c r="E111"/>
  <c r="D111"/>
  <c r="E102"/>
  <c r="D102"/>
  <c r="F92"/>
  <c r="E92"/>
  <c r="D92"/>
  <c r="F82"/>
  <c r="E82"/>
  <c r="D82"/>
  <c r="E72"/>
  <c r="D72"/>
  <c r="F46"/>
  <c r="E46"/>
  <c r="D46"/>
  <c r="F42"/>
  <c r="E42"/>
  <c r="D42"/>
  <c r="F38"/>
  <c r="E38"/>
  <c r="D38"/>
  <c r="F34"/>
  <c r="E34"/>
  <c r="D34"/>
  <c r="D28"/>
  <c r="D29" s="1"/>
  <c r="E251" l="1"/>
  <c r="E257" s="1"/>
  <c r="E258" s="1"/>
  <c r="E259" s="1"/>
  <c r="D251"/>
  <c r="D257" s="1"/>
  <c r="D258" s="1"/>
  <c r="D259" s="1"/>
  <c r="F251"/>
  <c r="F257" s="1"/>
  <c r="F258" s="1"/>
  <c r="F259" s="1"/>
  <c r="D135"/>
  <c r="D136" s="1"/>
  <c r="D153" s="1"/>
  <c r="E135"/>
  <c r="E136" s="1"/>
  <c r="E153" s="1"/>
  <c r="D224"/>
  <c r="D225" s="1"/>
  <c r="E224"/>
  <c r="E225" s="1"/>
  <c r="F224"/>
  <c r="F225" s="1"/>
  <c r="F47"/>
  <c r="F48" s="1"/>
  <c r="F49" s="1"/>
  <c r="E47"/>
  <c r="E48" s="1"/>
  <c r="E49" s="1"/>
  <c r="E208"/>
  <c r="E209" s="1"/>
  <c r="D208"/>
  <c r="D209" s="1"/>
  <c r="F208"/>
  <c r="F209" s="1"/>
  <c r="F111"/>
  <c r="F72"/>
  <c r="F174"/>
  <c r="F175" s="1"/>
  <c r="F176" s="1"/>
  <c r="F177" s="1"/>
  <c r="E174"/>
  <c r="E175" s="1"/>
  <c r="E176" s="1"/>
  <c r="E177" s="1"/>
  <c r="D174"/>
  <c r="D175" s="1"/>
  <c r="D176" s="1"/>
  <c r="D177" s="1"/>
  <c r="D47"/>
  <c r="D48" s="1"/>
  <c r="F135" l="1"/>
  <c r="F136" s="1"/>
  <c r="F153" s="1"/>
  <c r="D226"/>
  <c r="F226"/>
  <c r="E226"/>
  <c r="D49"/>
  <c r="D154" s="1"/>
  <c r="D178" s="1"/>
  <c r="E154"/>
  <c r="E178" s="1"/>
  <c r="F154" l="1"/>
  <c r="F178" s="1"/>
  <c r="E260" l="1"/>
  <c r="E261" s="1"/>
  <c r="D260"/>
  <c r="D261" s="1"/>
  <c r="F260"/>
  <c r="F261" s="1"/>
  <c r="E12" l="1"/>
  <c r="D12" l="1"/>
  <c r="F12" s="1"/>
</calcChain>
</file>

<file path=xl/comments1.xml><?xml version="1.0" encoding="utf-8"?>
<comments xmlns="http://schemas.openxmlformats.org/spreadsheetml/2006/main">
  <authors>
    <author>binod</author>
  </authors>
  <commentList>
    <comment ref="E5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26 nos. regular employee</t>
        </r>
      </text>
    </comment>
    <comment ref="E5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34 (22+12) nos. M/R worker plus 30 nos.  W/C employee</t>
        </r>
      </text>
    </comment>
    <comment ref="E7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13 nos.employee</t>
        </r>
      </text>
    </comment>
    <comment ref="E7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30 nos. M/R worker plus 17 W/C employee</t>
        </r>
      </text>
    </comment>
    <comment ref="E8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10 nos. employee</t>
        </r>
      </text>
    </comment>
    <comment ref="E8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M/R worker plus 6 nos W/C worker</t>
        </r>
      </text>
    </comment>
    <comment ref="E9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employee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37 nos. M/R worker plus 7 nos. W/C employee</t>
        </r>
      </text>
    </comment>
  </commentList>
</comments>
</file>

<file path=xl/sharedStrings.xml><?xml version="1.0" encoding="utf-8"?>
<sst xmlns="http://schemas.openxmlformats.org/spreadsheetml/2006/main" count="401" uniqueCount="195">
  <si>
    <t>Minor Irrigation</t>
  </si>
  <si>
    <t>Voted</t>
  </si>
  <si>
    <t>Major /Sub-Major/Minor/Sub/Detailed Heads</t>
  </si>
  <si>
    <t>Total</t>
  </si>
  <si>
    <t>REVENUE SECTION</t>
  </si>
  <si>
    <t>M.H.</t>
  </si>
  <si>
    <t>Surface Water</t>
  </si>
  <si>
    <t>Diversion Schemes</t>
  </si>
  <si>
    <t>Original Works</t>
  </si>
  <si>
    <t>60.45.74</t>
  </si>
  <si>
    <t>Head Office Establishment</t>
  </si>
  <si>
    <t>Maintenance and Repairs</t>
  </si>
  <si>
    <t>61.45.27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</si>
  <si>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</si>
  <si>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</si>
  <si>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</si>
  <si>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</si>
  <si>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</si>
  <si>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</si>
  <si>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</si>
  <si>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</si>
  <si>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</si>
  <si>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</si>
  <si>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20.44.13</t>
  </si>
  <si>
    <t>Office Expenses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</si>
  <si>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</si>
  <si>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</si>
  <si>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</si>
  <si>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</si>
  <si>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</si>
  <si>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</si>
  <si>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</si>
  <si>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</si>
  <si>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</si>
  <si>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</si>
  <si>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</si>
  <si>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</si>
  <si>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</si>
  <si>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</si>
  <si>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</si>
  <si>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</si>
  <si>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</si>
  <si>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</si>
  <si>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</si>
  <si>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</si>
  <si>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</si>
  <si>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</si>
  <si>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</si>
  <si>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</si>
  <si>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</si>
  <si>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</si>
  <si>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</si>
  <si>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</si>
  <si>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</si>
  <si>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</si>
  <si>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Capital Outlay on Flood Control Projects</t>
  </si>
  <si>
    <t>01</t>
  </si>
  <si>
    <t>20.45.02</t>
  </si>
  <si>
    <t>64.00.75</t>
  </si>
  <si>
    <t>Revenue</t>
  </si>
  <si>
    <t>Capital</t>
  </si>
  <si>
    <t>II. Details of the estimates and the heads under which this grant will be accounted for:</t>
  </si>
  <si>
    <t>Head Office</t>
  </si>
  <si>
    <t>C - Economic Services (d) Irrigation and Flood Control</t>
  </si>
  <si>
    <t>61.44.27</t>
  </si>
  <si>
    <t>60.45.76</t>
  </si>
  <si>
    <t>Note:</t>
  </si>
  <si>
    <t>(d) Capital Account of Irrigation and Flood Control</t>
  </si>
  <si>
    <t>Direction and Administration</t>
  </si>
  <si>
    <t>C-Capital Account of Economic Services</t>
  </si>
  <si>
    <t>60.45.77</t>
  </si>
  <si>
    <t>(In Thousands of Rupees)</t>
  </si>
  <si>
    <t>Rec</t>
  </si>
  <si>
    <t>62.45.75</t>
  </si>
  <si>
    <t xml:space="preserve">Surface Minor Irrigation </t>
  </si>
  <si>
    <t>60.00.72</t>
  </si>
  <si>
    <t>Pradhan Mantri Krishi Sinchai Yojana-Har Khet ko Pani</t>
  </si>
  <si>
    <t xml:space="preserve"> DEMAND NO. 19</t>
  </si>
  <si>
    <t xml:space="preserve">WATER RESOURCES </t>
  </si>
  <si>
    <t>Actuals</t>
  </si>
  <si>
    <t>Budget 
Estimate</t>
  </si>
  <si>
    <t>Revised 
Estimate</t>
  </si>
  <si>
    <t>Accelerated Irrigation Benefit Programme (Central Share)</t>
  </si>
  <si>
    <t>Anti-erosion/Flood Management Works (Central Share)</t>
  </si>
  <si>
    <t>Anti-erosion/Flood Management Works (State Share)</t>
  </si>
  <si>
    <t>Capital Outlay on Minor Irrigation</t>
  </si>
  <si>
    <t xml:space="preserve">Total </t>
  </si>
  <si>
    <t>61.44.28</t>
  </si>
  <si>
    <t>Resoration of various Defunct Channels</t>
  </si>
  <si>
    <t>2022-23</t>
  </si>
  <si>
    <t>20.44.14</t>
  </si>
  <si>
    <t>Gangtok District</t>
  </si>
  <si>
    <t>Gyalshing District</t>
  </si>
  <si>
    <t>Mangan District</t>
  </si>
  <si>
    <t>Namchi District</t>
  </si>
  <si>
    <t>60.44.77</t>
  </si>
  <si>
    <t>Construction of New Irrigation Channels</t>
  </si>
  <si>
    <t>62.45.76</t>
  </si>
  <si>
    <t>Pradhan Mantri Krishi Sinchai Yojana- State Share</t>
  </si>
  <si>
    <t>60.00.79</t>
  </si>
  <si>
    <t>60.00.80</t>
  </si>
  <si>
    <t>Construction of Various New Mini Jhora Training Works</t>
  </si>
  <si>
    <t>2023-24</t>
  </si>
  <si>
    <t>Medical Treatment</t>
  </si>
  <si>
    <t>Allowances</t>
  </si>
  <si>
    <t>Leave Travel Concession</t>
  </si>
  <si>
    <t>Training Expenses</t>
  </si>
  <si>
    <t>20.44.06</t>
  </si>
  <si>
    <t>20.44.07</t>
  </si>
  <si>
    <t>20.44.08</t>
  </si>
  <si>
    <t>20.44.09</t>
  </si>
  <si>
    <t>Domestic Travel Expenses</t>
  </si>
  <si>
    <t>Printing and Publications</t>
  </si>
  <si>
    <t>Rent for others</t>
  </si>
  <si>
    <t>Fuel and Lubricants</t>
  </si>
  <si>
    <t>Professional Services</t>
  </si>
  <si>
    <t>20.44.16</t>
  </si>
  <si>
    <t>20.44.18</t>
  </si>
  <si>
    <t>20.44.24</t>
  </si>
  <si>
    <t>20.44.28</t>
  </si>
  <si>
    <t>20.45.06</t>
  </si>
  <si>
    <t>20.45.07</t>
  </si>
  <si>
    <t>20.45.24</t>
  </si>
  <si>
    <t>20.47.06</t>
  </si>
  <si>
    <t>20.47.07</t>
  </si>
  <si>
    <t>20.47.24</t>
  </si>
  <si>
    <t>20.48.06</t>
  </si>
  <si>
    <t>20.48.07</t>
  </si>
  <si>
    <t>20.48.24</t>
  </si>
  <si>
    <t>20.53.06</t>
  </si>
  <si>
    <t>20.53.07</t>
  </si>
  <si>
    <t>20.53.24</t>
  </si>
  <si>
    <t>Foreign Travel Expenses</t>
  </si>
  <si>
    <t>20.44.12</t>
  </si>
  <si>
    <t>64.00.06</t>
  </si>
  <si>
    <t>64.00.07</t>
  </si>
  <si>
    <t>Minor Civil and Electrical Works</t>
  </si>
  <si>
    <t>Rent, Rates and Taxes for Land and Buildings</t>
  </si>
  <si>
    <t>Pakyong District</t>
  </si>
  <si>
    <t>20.49.01</t>
  </si>
  <si>
    <t>20.49.02</t>
  </si>
  <si>
    <t>20.49.06</t>
  </si>
  <si>
    <t>20.49.07</t>
  </si>
  <si>
    <t>20.49.13</t>
  </si>
  <si>
    <t>20.49.24</t>
  </si>
  <si>
    <t>Soreng District</t>
  </si>
  <si>
    <t>20.50.01</t>
  </si>
  <si>
    <t>20.50.02</t>
  </si>
  <si>
    <t>20.50.06</t>
  </si>
  <si>
    <t>20.50.07</t>
  </si>
  <si>
    <t>20.50.13</t>
  </si>
  <si>
    <t>20.50.24</t>
  </si>
  <si>
    <t>55</t>
  </si>
  <si>
    <t>62.55.73</t>
  </si>
  <si>
    <t>Pradhan Mantri Krishi Sinchai Yojana-Har Khet ko Pani (Central Share)</t>
  </si>
  <si>
    <t>Infrastructural Assets</t>
  </si>
  <si>
    <t>56</t>
  </si>
  <si>
    <t>Pradhan Mantri Krishi Sinchai Yojana-Har Khet ko Pani (State Share)</t>
  </si>
  <si>
    <t>62.56.73</t>
  </si>
  <si>
    <t>20.44.29</t>
  </si>
  <si>
    <t>Repair and Maintenance</t>
  </si>
  <si>
    <t>20.44.49</t>
  </si>
  <si>
    <t>Other Revenue Expenditure</t>
  </si>
  <si>
    <t>Other Capital Expenditure</t>
  </si>
  <si>
    <t>44.67.60</t>
  </si>
  <si>
    <t>Implementation of Various New Major JTW</t>
  </si>
  <si>
    <t>44.68.60</t>
  </si>
  <si>
    <t>Construction of Protective Wall and Various Other Repair Works</t>
  </si>
  <si>
    <t>45.60.60</t>
  </si>
  <si>
    <t>Various New Major JTW</t>
  </si>
  <si>
    <t>The above estimate do not include the recoveries shown below which are adjusted in accounts as reduction of expenditure:</t>
  </si>
  <si>
    <t>I. Estimate of the amount required in the year ending 31st March, 2025 to defray the charges  in respect of Water Resources</t>
  </si>
  <si>
    <t>Immediate Restoration of Protective Works</t>
  </si>
  <si>
    <t>61.55.27</t>
  </si>
  <si>
    <t>Purchase of Vehicles</t>
  </si>
  <si>
    <t>44.60.51</t>
  </si>
  <si>
    <t>Sikkim Water Informatics Centre</t>
  </si>
  <si>
    <t>44.61.72</t>
  </si>
  <si>
    <t>Buildings and Structures</t>
  </si>
  <si>
    <t>48.60.60</t>
  </si>
  <si>
    <t>Construction of Various New River Training Works</t>
  </si>
  <si>
    <t>44.69.60</t>
  </si>
  <si>
    <t>44.62.60</t>
  </si>
  <si>
    <t>44.70.60</t>
  </si>
  <si>
    <t>Landslide Mitigation and Augmentation of Drainage System</t>
  </si>
  <si>
    <t>Rationalisation of Minor Irrigation Statistics
(Central Share)</t>
  </si>
  <si>
    <t>Construction of Counterfort RCC wall along Circular Road at Majhigaon, Jorethang</t>
  </si>
  <si>
    <t>44.66.60</t>
  </si>
  <si>
    <t>60.00.49</t>
  </si>
  <si>
    <t>Irrigation Census- Census of Springs (Central Share)</t>
  </si>
  <si>
    <t>Pending Liabilities for Works at Pakyong</t>
  </si>
  <si>
    <t>Construction of Various New Mini Jhora Training Works (2024-25)</t>
  </si>
  <si>
    <t>Minor Irrigation, 80-General, 
80.799-Suspense</t>
  </si>
  <si>
    <t>Budget 
 Estimate</t>
  </si>
  <si>
    <t>2024-25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</si>
</sst>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#"/>
    <numFmt numFmtId="165" formatCode="##"/>
    <numFmt numFmtId="166" formatCode="00000#"/>
    <numFmt numFmtId="167" formatCode="00.00#"/>
    <numFmt numFmtId="168" formatCode="00.000"/>
    <numFmt numFmtId="169" formatCode="_ * #,##0_ ;_ * \-#,##0_ ;_ * &quot;-&quot;??_ ;_ @_ 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6">
    <xf numFmtId="0" fontId="0" fillId="0" borderId="0" xfId="0"/>
    <xf numFmtId="43" fontId="5" fillId="0" borderId="0" xfId="1" applyFont="1" applyFill="1" applyBorder="1" applyAlignment="1">
      <alignment horizontal="right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5" fillId="0" borderId="3" xfId="5" applyFont="1" applyFill="1" applyBorder="1" applyAlignment="1" applyProtection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/>
    </xf>
    <xf numFmtId="0" fontId="5" fillId="0" borderId="0" xfId="5" applyFont="1" applyFill="1" applyProtection="1"/>
    <xf numFmtId="0" fontId="5" fillId="0" borderId="1" xfId="5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 applyProtection="1">
      <alignment horizontal="right" vertical="top" wrapText="1"/>
    </xf>
    <xf numFmtId="0" fontId="5" fillId="0" borderId="1" xfId="4" applyFont="1" applyFill="1" applyBorder="1" applyAlignment="1" applyProtection="1">
      <alignment horizontal="left"/>
    </xf>
    <xf numFmtId="0" fontId="5" fillId="0" borderId="0" xfId="3" applyFont="1" applyFill="1" applyAlignment="1">
      <alignment vertical="top" wrapText="1"/>
    </xf>
    <xf numFmtId="0" fontId="5" fillId="0" borderId="0" xfId="3" applyFont="1" applyFill="1"/>
    <xf numFmtId="0" fontId="6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>
      <alignment horizontal="right" vertical="top" wrapText="1"/>
    </xf>
    <xf numFmtId="0" fontId="5" fillId="0" borderId="0" xfId="3" applyNumberFormat="1" applyFont="1" applyFill="1" applyAlignment="1">
      <alignment horizontal="right"/>
    </xf>
    <xf numFmtId="0" fontId="5" fillId="0" borderId="0" xfId="3" applyNumberFormat="1" applyFont="1" applyFill="1"/>
    <xf numFmtId="0" fontId="6" fillId="0" borderId="0" xfId="3" applyFont="1" applyFill="1" applyAlignment="1">
      <alignment horizontal="right" vertical="top" wrapText="1"/>
    </xf>
    <xf numFmtId="0" fontId="6" fillId="0" borderId="0" xfId="3" applyNumberFormat="1" applyFont="1" applyFill="1" applyBorder="1"/>
    <xf numFmtId="0" fontId="5" fillId="0" borderId="1" xfId="4" applyFont="1" applyFill="1" applyBorder="1"/>
    <xf numFmtId="0" fontId="5" fillId="0" borderId="0" xfId="3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0" fontId="6" fillId="0" borderId="0" xfId="3" applyFont="1" applyFill="1" applyBorder="1" applyAlignment="1">
      <alignment horizontal="right" vertical="top" wrapText="1"/>
    </xf>
    <xf numFmtId="164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168" fontId="6" fillId="0" borderId="0" xfId="3" applyNumberFormat="1" applyFont="1" applyFill="1" applyBorder="1" applyAlignment="1">
      <alignment horizontal="right" vertical="top" wrapText="1"/>
    </xf>
    <xf numFmtId="49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166" fontId="5" fillId="0" borderId="0" xfId="3" applyNumberFormat="1" applyFont="1" applyFill="1" applyBorder="1" applyAlignment="1">
      <alignment horizontal="right" vertical="top" wrapText="1"/>
    </xf>
    <xf numFmtId="167" fontId="6" fillId="0" borderId="0" xfId="3" applyNumberFormat="1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vertical="top" wrapText="1"/>
    </xf>
    <xf numFmtId="0" fontId="6" fillId="0" borderId="1" xfId="3" applyFont="1" applyFill="1" applyBorder="1" applyAlignment="1">
      <alignment horizontal="right" vertical="top" wrapText="1"/>
    </xf>
    <xf numFmtId="0" fontId="6" fillId="0" borderId="1" xfId="3" applyFont="1" applyFill="1" applyBorder="1" applyAlignment="1" applyProtection="1">
      <alignment horizontal="left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2" xfId="3" applyFont="1" applyFill="1" applyBorder="1" applyAlignment="1">
      <alignment horizontal="right" vertical="top" wrapText="1"/>
    </xf>
    <xf numFmtId="0" fontId="6" fillId="0" borderId="2" xfId="3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5" fillId="0" borderId="0" xfId="3" applyFont="1" applyFill="1" applyBorder="1"/>
    <xf numFmtId="0" fontId="5" fillId="0" borderId="0" xfId="3" applyFont="1" applyFill="1" applyAlignment="1">
      <alignment horizontal="right"/>
    </xf>
    <xf numFmtId="0" fontId="6" fillId="0" borderId="0" xfId="3" applyFont="1" applyFill="1" applyAlignment="1" applyProtection="1">
      <alignment vertical="top"/>
    </xf>
    <xf numFmtId="0" fontId="6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vertical="top"/>
    </xf>
    <xf numFmtId="0" fontId="5" fillId="0" borderId="0" xfId="3" applyFont="1" applyFill="1" applyAlignment="1" applyProtection="1">
      <alignment horizontal="left" vertical="top"/>
    </xf>
    <xf numFmtId="0" fontId="5" fillId="0" borderId="0" xfId="6" applyFont="1" applyFill="1" applyBorder="1" applyAlignment="1" applyProtection="1">
      <alignment horizontal="left" vertical="center" wrapText="1"/>
    </xf>
    <xf numFmtId="164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0" fontId="6" fillId="0" borderId="3" xfId="3" applyFont="1" applyFill="1" applyBorder="1" applyAlignment="1" applyProtection="1">
      <alignment horizontal="left" vertical="top" wrapText="1"/>
    </xf>
    <xf numFmtId="168" fontId="5" fillId="0" borderId="0" xfId="3" applyNumberFormat="1" applyFont="1" applyFill="1" applyBorder="1" applyAlignment="1">
      <alignment horizontal="right" vertical="top" wrapText="1"/>
    </xf>
    <xf numFmtId="169" fontId="6" fillId="0" borderId="0" xfId="3" applyNumberFormat="1" applyFont="1" applyFill="1" applyAlignment="1" applyProtection="1">
      <alignment horizontal="center"/>
    </xf>
    <xf numFmtId="169" fontId="5" fillId="0" borderId="0" xfId="3" applyNumberFormat="1" applyFont="1" applyFill="1"/>
    <xf numFmtId="169" fontId="5" fillId="0" borderId="0" xfId="3" applyNumberFormat="1" applyFont="1" applyFill="1" applyAlignment="1" applyProtection="1">
      <alignment horizontal="center"/>
    </xf>
    <xf numFmtId="169" fontId="6" fillId="0" borderId="0" xfId="2" applyNumberFormat="1" applyFont="1" applyFill="1" applyBorder="1" applyAlignment="1" applyProtection="1">
      <alignment horizontal="center"/>
    </xf>
    <xf numFmtId="169" fontId="6" fillId="0" borderId="0" xfId="3" applyNumberFormat="1" applyFont="1" applyFill="1" applyBorder="1" applyAlignment="1" applyProtection="1">
      <alignment horizontal="center"/>
    </xf>
    <xf numFmtId="169" fontId="6" fillId="0" borderId="0" xfId="3" applyNumberFormat="1" applyFont="1" applyFill="1" applyBorder="1" applyAlignment="1" applyProtection="1">
      <alignment horizontal="center" vertical="center"/>
    </xf>
    <xf numFmtId="169" fontId="5" fillId="0" borderId="1" xfId="4" applyNumberFormat="1" applyFont="1" applyFill="1" applyBorder="1"/>
    <xf numFmtId="169" fontId="7" fillId="0" borderId="1" xfId="4" applyNumberFormat="1" applyFont="1" applyFill="1" applyBorder="1" applyAlignment="1" applyProtection="1">
      <alignment horizontal="right" vertical="center"/>
    </xf>
    <xf numFmtId="169" fontId="5" fillId="0" borderId="3" xfId="4" applyNumberFormat="1" applyFont="1" applyFill="1" applyBorder="1" applyAlignment="1" applyProtection="1">
      <alignment horizontal="right"/>
    </xf>
    <xf numFmtId="169" fontId="5" fillId="0" borderId="3" xfId="4" applyNumberFormat="1" applyFont="1" applyFill="1" applyBorder="1" applyAlignment="1" applyProtection="1">
      <alignment horizontal="right" vertical="top" wrapText="1"/>
    </xf>
    <xf numFmtId="169" fontId="5" fillId="0" borderId="1" xfId="4" applyNumberFormat="1" applyFont="1" applyFill="1" applyBorder="1" applyAlignment="1" applyProtection="1">
      <alignment horizontal="right"/>
    </xf>
    <xf numFmtId="169" fontId="5" fillId="0" borderId="1" xfId="4" applyNumberFormat="1" applyFont="1" applyFill="1" applyBorder="1" applyAlignment="1" applyProtection="1">
      <alignment vertical="center" wrapText="1"/>
    </xf>
    <xf numFmtId="169" fontId="5" fillId="0" borderId="0" xfId="3" applyNumberFormat="1" applyFont="1" applyFill="1" applyBorder="1" applyAlignment="1" applyProtection="1">
      <alignment horizontal="right"/>
    </xf>
    <xf numFmtId="169" fontId="5" fillId="0" borderId="0" xfId="3" applyNumberFormat="1" applyFont="1" applyFill="1" applyAlignment="1">
      <alignment horizontal="right"/>
    </xf>
    <xf numFmtId="169" fontId="5" fillId="0" borderId="0" xfId="3" applyNumberFormat="1" applyFont="1" applyFill="1" applyAlignment="1" applyProtection="1">
      <alignment horizontal="right"/>
    </xf>
    <xf numFmtId="169" fontId="5" fillId="0" borderId="0" xfId="1" applyNumberFormat="1" applyFont="1" applyFill="1" applyBorder="1" applyAlignment="1">
      <alignment horizontal="right" wrapText="1"/>
    </xf>
    <xf numFmtId="169" fontId="5" fillId="0" borderId="0" xfId="3" applyNumberFormat="1" applyFont="1" applyFill="1" applyBorder="1" applyAlignment="1">
      <alignment horizontal="right"/>
    </xf>
    <xf numFmtId="169" fontId="5" fillId="0" borderId="0" xfId="1" applyNumberFormat="1" applyFont="1" applyFill="1" applyBorder="1" applyAlignment="1">
      <alignment horizontal="right"/>
    </xf>
    <xf numFmtId="169" fontId="5" fillId="0" borderId="3" xfId="1" applyNumberFormat="1" applyFont="1" applyFill="1" applyBorder="1" applyAlignment="1">
      <alignment horizontal="right" wrapText="1"/>
    </xf>
    <xf numFmtId="169" fontId="5" fillId="0" borderId="3" xfId="3" applyNumberFormat="1" applyFont="1" applyFill="1" applyBorder="1" applyAlignment="1">
      <alignment horizontal="right"/>
    </xf>
    <xf numFmtId="169" fontId="5" fillId="0" borderId="0" xfId="3" applyNumberFormat="1" applyFont="1" applyFill="1" applyBorder="1"/>
    <xf numFmtId="43" fontId="5" fillId="0" borderId="0" xfId="1" applyFont="1" applyFill="1" applyAlignment="1" applyProtection="1">
      <alignment horizontal="right" wrapText="1"/>
    </xf>
    <xf numFmtId="43" fontId="5" fillId="0" borderId="0" xfId="1" applyFont="1" applyFill="1" applyAlignment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43" fontId="5" fillId="0" borderId="1" xfId="1" applyFont="1" applyFill="1" applyBorder="1" applyAlignment="1" applyProtection="1">
      <alignment horizontal="right" wrapText="1"/>
    </xf>
    <xf numFmtId="43" fontId="5" fillId="0" borderId="1" xfId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43" fontId="5" fillId="0" borderId="0" xfId="1" applyFont="1" applyFill="1" applyBorder="1" applyAlignment="1" applyProtection="1">
      <alignment horizontal="right" wrapText="1"/>
    </xf>
    <xf numFmtId="43" fontId="5" fillId="0" borderId="2" xfId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3" applyNumberFormat="1" applyFont="1" applyFill="1" applyBorder="1" applyAlignment="1" applyProtection="1">
      <alignment horizontal="right" wrapText="1"/>
    </xf>
    <xf numFmtId="0" fontId="5" fillId="0" borderId="0" xfId="3" applyNumberFormat="1" applyFont="1" applyFill="1" applyBorder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/>
    </xf>
    <xf numFmtId="0" fontId="5" fillId="0" borderId="0" xfId="5" applyNumberFormat="1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Border="1" applyAlignment="1" applyProtection="1">
      <alignment horizontal="right" vertical="top" wrapText="1"/>
    </xf>
    <xf numFmtId="166" fontId="5" fillId="0" borderId="0" xfId="2" applyNumberFormat="1" applyFont="1" applyFill="1" applyAlignment="1" applyProtection="1">
      <alignment horizontal="right" vertical="top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/>
    </xf>
    <xf numFmtId="0" fontId="6" fillId="0" borderId="0" xfId="3" applyNumberFormat="1" applyFont="1" applyFill="1" applyAlignment="1">
      <alignment horizontal="center"/>
    </xf>
    <xf numFmtId="0" fontId="5" fillId="0" borderId="1" xfId="5" applyNumberFormat="1" applyFont="1" applyFill="1" applyBorder="1" applyAlignment="1" applyProtection="1">
      <alignment horizontal="left" vertical="top" wrapText="1"/>
    </xf>
    <xf numFmtId="0" fontId="5" fillId="0" borderId="1" xfId="5" applyNumberFormat="1" applyFont="1" applyFill="1" applyBorder="1" applyAlignment="1" applyProtection="1">
      <alignment horizontal="right" vertical="top" wrapText="1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 applyProtection="1">
      <alignment horizontal="right"/>
    </xf>
    <xf numFmtId="0" fontId="6" fillId="0" borderId="0" xfId="3" applyFont="1" applyFill="1" applyAlignment="1">
      <alignment vertical="top" wrapText="1"/>
    </xf>
    <xf numFmtId="0" fontId="6" fillId="0" borderId="0" xfId="3" applyFont="1" applyFill="1"/>
    <xf numFmtId="169" fontId="6" fillId="0" borderId="0" xfId="0" applyNumberFormat="1" applyFont="1" applyFill="1" applyBorder="1" applyAlignment="1" applyProtection="1">
      <alignment horizontal="right"/>
    </xf>
    <xf numFmtId="169" fontId="6" fillId="0" borderId="0" xfId="3" applyNumberFormat="1" applyFont="1" applyFill="1"/>
    <xf numFmtId="0" fontId="6" fillId="0" borderId="0" xfId="3" applyFont="1" applyFill="1" applyAlignment="1">
      <alignment horizontal="right"/>
    </xf>
    <xf numFmtId="0" fontId="6" fillId="0" borderId="0" xfId="5" applyNumberFormat="1" applyFont="1" applyFill="1" applyAlignment="1" applyProtection="1">
      <alignment horizontal="right"/>
    </xf>
    <xf numFmtId="169" fontId="6" fillId="0" borderId="0" xfId="3" applyNumberFormat="1" applyFont="1" applyFill="1" applyAlignment="1">
      <alignment horizontal="right"/>
    </xf>
    <xf numFmtId="164" fontId="5" fillId="0" borderId="1" xfId="3" applyNumberFormat="1" applyFont="1" applyFill="1" applyBorder="1" applyAlignment="1">
      <alignment horizontal="right" vertical="top" wrapText="1"/>
    </xf>
    <xf numFmtId="0" fontId="5" fillId="0" borderId="1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0" fontId="5" fillId="0" borderId="0" xfId="3" applyFont="1" applyFill="1" applyBorder="1" applyAlignment="1">
      <alignment vertical="center" wrapText="1"/>
    </xf>
    <xf numFmtId="0" fontId="5" fillId="0" borderId="0" xfId="6" applyFont="1" applyFill="1" applyBorder="1" applyAlignment="1">
      <alignment horizontal="center" vertical="top" wrapText="1"/>
    </xf>
    <xf numFmtId="0" fontId="5" fillId="0" borderId="1" xfId="3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 applyProtection="1">
      <alignment horizontal="right" vertical="center"/>
    </xf>
    <xf numFmtId="0" fontId="6" fillId="0" borderId="0" xfId="3" applyNumberFormat="1" applyFont="1" applyFill="1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 applyProtection="1"/>
    <xf numFmtId="0" fontId="1" fillId="0" borderId="0" xfId="0" applyFont="1" applyFill="1" applyAlignment="1"/>
    <xf numFmtId="0" fontId="5" fillId="0" borderId="0" xfId="4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Protection="1"/>
    <xf numFmtId="0" fontId="5" fillId="0" borderId="0" xfId="3" applyNumberFormat="1" applyFont="1" applyFill="1" applyAlignment="1" applyProtection="1">
      <alignment horizontal="right" wrapText="1"/>
    </xf>
    <xf numFmtId="43" fontId="5" fillId="0" borderId="2" xfId="1" applyNumberFormat="1" applyFont="1" applyFill="1" applyBorder="1" applyAlignment="1">
      <alignment horizontal="right" wrapText="1"/>
    </xf>
    <xf numFmtId="0" fontId="5" fillId="0" borderId="2" xfId="3" applyNumberFormat="1" applyFont="1" applyFill="1" applyBorder="1" applyAlignment="1">
      <alignment horizontal="right" wrapText="1"/>
    </xf>
    <xf numFmtId="43" fontId="5" fillId="0" borderId="0" xfId="1" applyFont="1" applyFill="1" applyBorder="1"/>
    <xf numFmtId="169" fontId="5" fillId="0" borderId="0" xfId="5" applyNumberFormat="1" applyFont="1" applyFill="1" applyAlignment="1" applyProtection="1">
      <alignment horizontal="right"/>
    </xf>
    <xf numFmtId="0" fontId="6" fillId="0" borderId="0" xfId="3" applyNumberFormat="1" applyFont="1" applyFill="1" applyAlignment="1">
      <alignment horizontal="right"/>
    </xf>
    <xf numFmtId="168" fontId="5" fillId="0" borderId="1" xfId="3" applyNumberFormat="1" applyFont="1" applyFill="1" applyBorder="1" applyAlignment="1">
      <alignment horizontal="right" vertical="top" wrapText="1"/>
    </xf>
    <xf numFmtId="0" fontId="5" fillId="0" borderId="0" xfId="5" applyFont="1" applyFill="1" applyAlignment="1" applyProtection="1">
      <alignment horizontal="right" vertical="top"/>
    </xf>
    <xf numFmtId="169" fontId="5" fillId="0" borderId="0" xfId="4" applyNumberFormat="1" applyFont="1" applyFill="1" applyBorder="1" applyAlignment="1" applyProtection="1">
      <alignment horizontal="right" vertical="top" wrapText="1"/>
    </xf>
    <xf numFmtId="169" fontId="6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left" vertical="top" wrapText="1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 for 03-04 2" xfId="6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170036</xdr:colOff>
      <xdr:row>61</xdr:row>
      <xdr:rowOff>46699</xdr:rowOff>
    </xdr:from>
    <xdr:to>
      <xdr:col>12</xdr:col>
      <xdr:colOff>257369</xdr:colOff>
      <xdr:row>71</xdr:row>
      <xdr:rowOff>20859</xdr:rowOff>
    </xdr:to>
    <xdr:sp macro="" textlink="">
      <xdr:nvSpPr>
        <xdr:cNvPr id="1213" name="Text Box 6" hidden="1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8715375" y="10934700"/>
          <a:ext cx="1343025" cy="16478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684949</xdr:colOff>
      <xdr:row>48</xdr:row>
      <xdr:rowOff>94650</xdr:rowOff>
    </xdr:from>
    <xdr:to>
      <xdr:col>7</xdr:col>
      <xdr:colOff>583916</xdr:colOff>
      <xdr:row>53</xdr:row>
      <xdr:rowOff>161000</xdr:rowOff>
    </xdr:to>
    <xdr:sp macro="" textlink="">
      <xdr:nvSpPr>
        <xdr:cNvPr id="1214" name="Text Box 9" hidden="1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5905500" y="8677275"/>
          <a:ext cx="1333500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684949</xdr:colOff>
      <xdr:row>61</xdr:row>
      <xdr:rowOff>46699</xdr:rowOff>
    </xdr:from>
    <xdr:to>
      <xdr:col>7</xdr:col>
      <xdr:colOff>583916</xdr:colOff>
      <xdr:row>61</xdr:row>
      <xdr:rowOff>129623</xdr:rowOff>
    </xdr:to>
    <xdr:sp macro="" textlink="">
      <xdr:nvSpPr>
        <xdr:cNvPr id="1215" name="Text Box 10" hidden="1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5905500" y="10934700"/>
          <a:ext cx="1333500" cy="95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684949</xdr:colOff>
      <xdr:row>73</xdr:row>
      <xdr:rowOff>62948</xdr:rowOff>
    </xdr:from>
    <xdr:to>
      <xdr:col>7</xdr:col>
      <xdr:colOff>583916</xdr:colOff>
      <xdr:row>78</xdr:row>
      <xdr:rowOff>11596</xdr:rowOff>
    </xdr:to>
    <xdr:sp macro="" textlink="">
      <xdr:nvSpPr>
        <xdr:cNvPr id="1216" name="Text Box 12" hidden="1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5905500" y="12973050"/>
          <a:ext cx="1333500" cy="828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286"/>
  <sheetViews>
    <sheetView tabSelected="1" view="pageBreakPreview" zoomScale="115" zoomScaleNormal="145" zoomScaleSheetLayoutView="115" workbookViewId="0">
      <selection activeCell="G16" sqref="G16:G17"/>
    </sheetView>
  </sheetViews>
  <sheetFormatPr defaultColWidth="9.140625" defaultRowHeight="12.75"/>
  <cols>
    <col min="1" max="1" width="5.7109375" style="9" customWidth="1"/>
    <col min="2" max="2" width="8.28515625" style="12" customWidth="1"/>
    <col min="3" max="3" width="40.7109375" style="10" customWidth="1"/>
    <col min="4" max="7" width="10.7109375" style="53" customWidth="1"/>
    <col min="8" max="16384" width="9.140625" style="10"/>
  </cols>
  <sheetData>
    <row r="1" spans="1:7" ht="14.45" customHeight="1">
      <c r="A1" s="134" t="s">
        <v>77</v>
      </c>
      <c r="B1" s="134"/>
      <c r="C1" s="134"/>
      <c r="D1" s="134"/>
      <c r="E1" s="134"/>
      <c r="F1" s="134"/>
      <c r="G1" s="134"/>
    </row>
    <row r="2" spans="1:7" ht="14.45" customHeight="1">
      <c r="A2" s="134" t="s">
        <v>78</v>
      </c>
      <c r="B2" s="134"/>
      <c r="C2" s="134"/>
      <c r="D2" s="134"/>
      <c r="E2" s="134"/>
      <c r="F2" s="134"/>
      <c r="G2" s="134"/>
    </row>
    <row r="3" spans="1:7">
      <c r="A3" s="43"/>
      <c r="B3" s="44"/>
      <c r="C3" s="11"/>
      <c r="D3" s="52"/>
      <c r="F3" s="52"/>
      <c r="G3" s="52"/>
    </row>
    <row r="4" spans="1:7" ht="14.45" customHeight="1">
      <c r="C4" s="13" t="s">
        <v>63</v>
      </c>
      <c r="D4" s="99">
        <v>2702</v>
      </c>
      <c r="E4" s="53" t="s">
        <v>0</v>
      </c>
    </row>
    <row r="5" spans="1:7" ht="14.45" customHeight="1">
      <c r="B5" s="15"/>
      <c r="C5" s="13"/>
      <c r="D5" s="99">
        <v>2711</v>
      </c>
      <c r="E5" s="53" t="s">
        <v>50</v>
      </c>
    </row>
    <row r="6" spans="1:7" ht="14.45" customHeight="1">
      <c r="B6" s="15"/>
      <c r="C6" s="13" t="s">
        <v>69</v>
      </c>
      <c r="D6" s="99">
        <v>4702</v>
      </c>
      <c r="E6" s="53" t="s">
        <v>85</v>
      </c>
    </row>
    <row r="7" spans="1:7" ht="14.45" customHeight="1">
      <c r="C7" s="13" t="s">
        <v>67</v>
      </c>
      <c r="D7" s="99">
        <v>4711</v>
      </c>
      <c r="E7" s="53" t="s">
        <v>55</v>
      </c>
    </row>
    <row r="8" spans="1:7">
      <c r="C8" s="14"/>
    </row>
    <row r="9" spans="1:7" ht="14.45" customHeight="1">
      <c r="A9" s="45" t="s">
        <v>171</v>
      </c>
      <c r="C9" s="14"/>
      <c r="E9" s="54"/>
      <c r="F9" s="54"/>
      <c r="G9" s="54"/>
    </row>
    <row r="10" spans="1:7">
      <c r="A10" s="45"/>
      <c r="C10" s="14"/>
      <c r="E10" s="54"/>
      <c r="F10" s="54"/>
      <c r="G10" s="54"/>
    </row>
    <row r="11" spans="1:7" ht="14.45" customHeight="1">
      <c r="C11" s="16"/>
      <c r="D11" s="55" t="s">
        <v>59</v>
      </c>
      <c r="E11" s="55" t="s">
        <v>60</v>
      </c>
      <c r="F11" s="55" t="s">
        <v>3</v>
      </c>
    </row>
    <row r="12" spans="1:7" ht="14.45" customHeight="1">
      <c r="C12" s="118" t="s">
        <v>1</v>
      </c>
      <c r="D12" s="99">
        <f>G178</f>
        <v>390379</v>
      </c>
      <c r="E12" s="119">
        <f>G260</f>
        <v>982893</v>
      </c>
      <c r="F12" s="99">
        <f>SUM(D12:E12)</f>
        <v>1373272</v>
      </c>
    </row>
    <row r="13" spans="1:7">
      <c r="D13" s="57"/>
      <c r="E13" s="56"/>
      <c r="F13" s="56"/>
    </row>
    <row r="14" spans="1:7" ht="14.45" customHeight="1">
      <c r="A14" s="45" t="s">
        <v>61</v>
      </c>
    </row>
    <row r="15" spans="1:7" ht="12.6" customHeight="1">
      <c r="C15" s="17"/>
      <c r="D15" s="58"/>
      <c r="E15" s="58"/>
      <c r="F15" s="58"/>
      <c r="G15" s="59" t="s">
        <v>71</v>
      </c>
    </row>
    <row r="16" spans="1:7" s="5" customFormat="1" ht="25.5">
      <c r="A16" s="2"/>
      <c r="B16" s="3"/>
      <c r="C16" s="4"/>
      <c r="D16" s="60" t="s">
        <v>79</v>
      </c>
      <c r="E16" s="61" t="s">
        <v>80</v>
      </c>
      <c r="F16" s="61" t="s">
        <v>81</v>
      </c>
      <c r="G16" s="133" t="s">
        <v>193</v>
      </c>
    </row>
    <row r="17" spans="1:7" s="124" customFormat="1">
      <c r="A17" s="120"/>
      <c r="B17" s="121" t="s">
        <v>2</v>
      </c>
      <c r="C17" s="122"/>
      <c r="D17" s="123" t="s">
        <v>89</v>
      </c>
      <c r="E17" s="123" t="s">
        <v>102</v>
      </c>
      <c r="F17" s="123" t="s">
        <v>102</v>
      </c>
      <c r="G17" s="132" t="s">
        <v>194</v>
      </c>
    </row>
    <row r="18" spans="1:7" s="5" customFormat="1" ht="9" customHeight="1">
      <c r="A18" s="6"/>
      <c r="B18" s="7"/>
      <c r="C18" s="8"/>
      <c r="D18" s="62"/>
      <c r="E18" s="62"/>
      <c r="F18" s="62"/>
      <c r="G18" s="63"/>
    </row>
    <row r="19" spans="1:7" ht="14.45" customHeight="1">
      <c r="A19" s="18"/>
      <c r="B19" s="19"/>
      <c r="C19" s="20" t="s">
        <v>4</v>
      </c>
      <c r="D19" s="64"/>
      <c r="E19" s="64"/>
      <c r="F19" s="64"/>
      <c r="G19" s="64"/>
    </row>
    <row r="20" spans="1:7" ht="14.45" customHeight="1">
      <c r="A20" s="18" t="s">
        <v>5</v>
      </c>
      <c r="B20" s="21">
        <v>2702</v>
      </c>
      <c r="C20" s="20" t="s">
        <v>0</v>
      </c>
    </row>
    <row r="21" spans="1:7" ht="14.45" customHeight="1">
      <c r="A21" s="18"/>
      <c r="B21" s="22">
        <v>1</v>
      </c>
      <c r="C21" s="23" t="s">
        <v>6</v>
      </c>
      <c r="D21" s="65"/>
      <c r="E21" s="65"/>
      <c r="F21" s="65"/>
      <c r="G21" s="65"/>
    </row>
    <row r="22" spans="1:7" ht="14.45" customHeight="1">
      <c r="A22" s="18"/>
      <c r="B22" s="24">
        <v>1.103</v>
      </c>
      <c r="C22" s="20" t="s">
        <v>7</v>
      </c>
      <c r="D22" s="65"/>
      <c r="E22" s="65"/>
      <c r="F22" s="65"/>
      <c r="G22" s="65"/>
    </row>
    <row r="23" spans="1:7" ht="14.45" customHeight="1">
      <c r="A23" s="18"/>
      <c r="B23" s="19">
        <v>60</v>
      </c>
      <c r="C23" s="23" t="s">
        <v>8</v>
      </c>
      <c r="D23" s="65"/>
      <c r="E23" s="65"/>
      <c r="F23" s="65"/>
      <c r="G23" s="66"/>
    </row>
    <row r="24" spans="1:7" ht="14.45" customHeight="1">
      <c r="A24" s="18"/>
      <c r="B24" s="25">
        <v>45</v>
      </c>
      <c r="C24" s="23" t="s">
        <v>91</v>
      </c>
      <c r="D24" s="65"/>
      <c r="E24" s="65"/>
      <c r="F24" s="65"/>
      <c r="G24" s="66"/>
    </row>
    <row r="25" spans="1:7" ht="27" customHeight="1">
      <c r="A25" s="18"/>
      <c r="B25" s="29" t="s">
        <v>9</v>
      </c>
      <c r="C25" s="26" t="s">
        <v>82</v>
      </c>
      <c r="D25" s="82">
        <v>1824</v>
      </c>
      <c r="E25" s="73">
        <v>0</v>
      </c>
      <c r="F25" s="73">
        <v>0</v>
      </c>
      <c r="G25" s="73">
        <v>0</v>
      </c>
    </row>
    <row r="26" spans="1:7" ht="27" customHeight="1">
      <c r="A26" s="18"/>
      <c r="B26" s="29" t="s">
        <v>65</v>
      </c>
      <c r="C26" s="26" t="s">
        <v>83</v>
      </c>
      <c r="D26" s="74">
        <v>0</v>
      </c>
      <c r="E26" s="75">
        <v>23977</v>
      </c>
      <c r="F26" s="75">
        <f>23977-23960</f>
        <v>17</v>
      </c>
      <c r="G26" s="75">
        <v>23977</v>
      </c>
    </row>
    <row r="27" spans="1:7" ht="15" customHeight="1">
      <c r="A27" s="18"/>
      <c r="B27" s="29" t="s">
        <v>70</v>
      </c>
      <c r="C27" s="23" t="s">
        <v>84</v>
      </c>
      <c r="D27" s="77">
        <v>0</v>
      </c>
      <c r="E27" s="76">
        <v>0</v>
      </c>
      <c r="F27" s="89">
        <v>25600</v>
      </c>
      <c r="G27" s="76">
        <v>0</v>
      </c>
    </row>
    <row r="28" spans="1:7" ht="14.45" customHeight="1">
      <c r="A28" s="18" t="s">
        <v>3</v>
      </c>
      <c r="B28" s="25">
        <v>45</v>
      </c>
      <c r="C28" s="23" t="s">
        <v>91</v>
      </c>
      <c r="D28" s="78">
        <f t="shared" ref="D28" si="0">SUM(D25:D27)</f>
        <v>1824</v>
      </c>
      <c r="E28" s="78">
        <f t="shared" ref="E28:F28" si="1">SUM(E25:E27)</f>
        <v>23977</v>
      </c>
      <c r="F28" s="78">
        <f t="shared" si="1"/>
        <v>25617</v>
      </c>
      <c r="G28" s="78">
        <v>23977</v>
      </c>
    </row>
    <row r="29" spans="1:7" ht="14.85" customHeight="1">
      <c r="A29" s="18" t="s">
        <v>3</v>
      </c>
      <c r="B29" s="19">
        <v>60</v>
      </c>
      <c r="C29" s="23" t="s">
        <v>8</v>
      </c>
      <c r="D29" s="81">
        <f>D28</f>
        <v>1824</v>
      </c>
      <c r="E29" s="81">
        <f t="shared" ref="E29:F29" si="2">E28</f>
        <v>23977</v>
      </c>
      <c r="F29" s="81">
        <f t="shared" si="2"/>
        <v>25617</v>
      </c>
      <c r="G29" s="81">
        <v>23977</v>
      </c>
    </row>
    <row r="30" spans="1:7" ht="14.85" customHeight="1">
      <c r="A30" s="18"/>
      <c r="B30" s="19"/>
      <c r="C30" s="23"/>
      <c r="D30" s="68"/>
      <c r="E30" s="68"/>
      <c r="F30" s="68"/>
      <c r="G30" s="68"/>
    </row>
    <row r="31" spans="1:7" ht="14.85" customHeight="1">
      <c r="A31" s="18"/>
      <c r="B31" s="19">
        <v>61</v>
      </c>
      <c r="C31" s="23" t="s">
        <v>11</v>
      </c>
      <c r="D31" s="65"/>
      <c r="E31" s="66"/>
      <c r="F31" s="66"/>
      <c r="G31" s="66"/>
    </row>
    <row r="32" spans="1:7" ht="14.85" customHeight="1">
      <c r="A32" s="18"/>
      <c r="B32" s="25">
        <v>45</v>
      </c>
      <c r="C32" s="23" t="s">
        <v>91</v>
      </c>
      <c r="D32" s="68"/>
      <c r="E32" s="64"/>
      <c r="F32" s="64"/>
      <c r="G32" s="64"/>
    </row>
    <row r="33" spans="1:7" ht="14.85" customHeight="1">
      <c r="A33" s="18"/>
      <c r="B33" s="29" t="s">
        <v>12</v>
      </c>
      <c r="C33" s="23" t="s">
        <v>136</v>
      </c>
      <c r="D33" s="78">
        <v>967</v>
      </c>
      <c r="E33" s="78">
        <v>970</v>
      </c>
      <c r="F33" s="78">
        <v>970</v>
      </c>
      <c r="G33" s="91">
        <v>970</v>
      </c>
    </row>
    <row r="34" spans="1:7" ht="14.85" customHeight="1">
      <c r="A34" s="18" t="s">
        <v>3</v>
      </c>
      <c r="B34" s="25">
        <v>45</v>
      </c>
      <c r="C34" s="23" t="s">
        <v>91</v>
      </c>
      <c r="D34" s="78">
        <f t="shared" ref="D34:F34" si="3">D33</f>
        <v>967</v>
      </c>
      <c r="E34" s="78">
        <f t="shared" si="3"/>
        <v>970</v>
      </c>
      <c r="F34" s="78">
        <f t="shared" si="3"/>
        <v>970</v>
      </c>
      <c r="G34" s="78">
        <v>970</v>
      </c>
    </row>
    <row r="35" spans="1:7" ht="14.85" customHeight="1">
      <c r="A35" s="18"/>
      <c r="B35" s="29"/>
      <c r="C35" s="23"/>
      <c r="D35" s="65"/>
      <c r="E35" s="65"/>
      <c r="F35" s="65"/>
      <c r="G35" s="66"/>
    </row>
    <row r="36" spans="1:7" ht="14.85" customHeight="1">
      <c r="A36" s="18"/>
      <c r="B36" s="25">
        <v>46</v>
      </c>
      <c r="C36" s="23" t="s">
        <v>92</v>
      </c>
      <c r="D36" s="68"/>
      <c r="E36" s="68"/>
      <c r="F36" s="68"/>
      <c r="G36" s="64"/>
    </row>
    <row r="37" spans="1:7" ht="14.85" customHeight="1">
      <c r="A37" s="18"/>
      <c r="B37" s="29" t="s">
        <v>13</v>
      </c>
      <c r="C37" s="23" t="s">
        <v>136</v>
      </c>
      <c r="D37" s="78">
        <v>733</v>
      </c>
      <c r="E37" s="78">
        <v>733</v>
      </c>
      <c r="F37" s="78">
        <v>733</v>
      </c>
      <c r="G37" s="91">
        <v>733</v>
      </c>
    </row>
    <row r="38" spans="1:7" ht="14.85" customHeight="1">
      <c r="A38" s="18" t="s">
        <v>3</v>
      </c>
      <c r="B38" s="25">
        <v>46</v>
      </c>
      <c r="C38" s="23" t="s">
        <v>92</v>
      </c>
      <c r="D38" s="78">
        <f t="shared" ref="D38:F38" si="4">D37</f>
        <v>733</v>
      </c>
      <c r="E38" s="78">
        <f t="shared" si="4"/>
        <v>733</v>
      </c>
      <c r="F38" s="78">
        <f t="shared" si="4"/>
        <v>733</v>
      </c>
      <c r="G38" s="78">
        <v>733</v>
      </c>
    </row>
    <row r="39" spans="1:7" ht="10.9" customHeight="1">
      <c r="A39" s="18"/>
      <c r="B39" s="29"/>
      <c r="C39" s="23"/>
      <c r="D39" s="65"/>
      <c r="E39" s="65"/>
      <c r="F39" s="65"/>
      <c r="G39" s="66"/>
    </row>
    <row r="40" spans="1:7" ht="14.85" customHeight="1">
      <c r="A40" s="18"/>
      <c r="B40" s="25">
        <v>47</v>
      </c>
      <c r="C40" s="23" t="s">
        <v>93</v>
      </c>
      <c r="D40" s="65"/>
      <c r="E40" s="65"/>
      <c r="F40" s="65"/>
      <c r="G40" s="66"/>
    </row>
    <row r="41" spans="1:7" ht="14.85" customHeight="1">
      <c r="A41" s="18"/>
      <c r="B41" s="29" t="s">
        <v>14</v>
      </c>
      <c r="C41" s="26" t="s">
        <v>136</v>
      </c>
      <c r="D41" s="78">
        <v>636</v>
      </c>
      <c r="E41" s="78">
        <v>648</v>
      </c>
      <c r="F41" s="78">
        <v>648</v>
      </c>
      <c r="G41" s="91">
        <v>648</v>
      </c>
    </row>
    <row r="42" spans="1:7" ht="14.85" customHeight="1">
      <c r="A42" s="18" t="s">
        <v>3</v>
      </c>
      <c r="B42" s="25">
        <v>47</v>
      </c>
      <c r="C42" s="23" t="s">
        <v>93</v>
      </c>
      <c r="D42" s="78">
        <f t="shared" ref="D42:F42" si="5">D41</f>
        <v>636</v>
      </c>
      <c r="E42" s="78">
        <f t="shared" si="5"/>
        <v>648</v>
      </c>
      <c r="F42" s="78">
        <f t="shared" si="5"/>
        <v>648</v>
      </c>
      <c r="G42" s="78">
        <v>648</v>
      </c>
    </row>
    <row r="43" spans="1:7" ht="10.9" customHeight="1">
      <c r="A43" s="18"/>
      <c r="B43" s="25"/>
      <c r="C43" s="23"/>
      <c r="D43" s="68"/>
      <c r="E43" s="68"/>
      <c r="F43" s="68"/>
      <c r="G43" s="64"/>
    </row>
    <row r="44" spans="1:7" ht="14.45" customHeight="1">
      <c r="A44" s="18"/>
      <c r="B44" s="25">
        <v>48</v>
      </c>
      <c r="C44" s="26" t="s">
        <v>94</v>
      </c>
      <c r="D44" s="68"/>
      <c r="E44" s="68"/>
      <c r="F44" s="68"/>
      <c r="G44" s="64"/>
    </row>
    <row r="45" spans="1:7" ht="14.45" customHeight="1">
      <c r="A45" s="18"/>
      <c r="B45" s="29" t="s">
        <v>15</v>
      </c>
      <c r="C45" s="26" t="s">
        <v>136</v>
      </c>
      <c r="D45" s="78">
        <v>641</v>
      </c>
      <c r="E45" s="78">
        <v>648</v>
      </c>
      <c r="F45" s="78">
        <v>648</v>
      </c>
      <c r="G45" s="91">
        <v>648</v>
      </c>
    </row>
    <row r="46" spans="1:7" ht="14.45" customHeight="1">
      <c r="A46" s="18" t="s">
        <v>3</v>
      </c>
      <c r="B46" s="25">
        <v>48</v>
      </c>
      <c r="C46" s="23" t="s">
        <v>94</v>
      </c>
      <c r="D46" s="82">
        <f t="shared" ref="D46:F46" si="6">D45</f>
        <v>641</v>
      </c>
      <c r="E46" s="82">
        <f t="shared" si="6"/>
        <v>648</v>
      </c>
      <c r="F46" s="82">
        <f t="shared" si="6"/>
        <v>648</v>
      </c>
      <c r="G46" s="82">
        <v>648</v>
      </c>
    </row>
    <row r="47" spans="1:7" ht="14.45" customHeight="1">
      <c r="A47" s="18" t="s">
        <v>3</v>
      </c>
      <c r="B47" s="19">
        <v>61</v>
      </c>
      <c r="C47" s="23" t="s">
        <v>11</v>
      </c>
      <c r="D47" s="81">
        <f t="shared" ref="D47" si="7">D46+D42+D38+D34</f>
        <v>2977</v>
      </c>
      <c r="E47" s="81">
        <f t="shared" ref="E47:F47" si="8">E46+E42+E38+E34</f>
        <v>2999</v>
      </c>
      <c r="F47" s="81">
        <f t="shared" si="8"/>
        <v>2999</v>
      </c>
      <c r="G47" s="81">
        <v>2999</v>
      </c>
    </row>
    <row r="48" spans="1:7" ht="13.9" customHeight="1">
      <c r="A48" s="18" t="s">
        <v>3</v>
      </c>
      <c r="B48" s="24">
        <v>1.103</v>
      </c>
      <c r="C48" s="20" t="s">
        <v>7</v>
      </c>
      <c r="D48" s="84">
        <f>D47+D29</f>
        <v>4801</v>
      </c>
      <c r="E48" s="84">
        <f t="shared" ref="E48:F48" si="9">E47+E29</f>
        <v>26976</v>
      </c>
      <c r="F48" s="84">
        <f t="shared" si="9"/>
        <v>28616</v>
      </c>
      <c r="G48" s="84">
        <v>26976</v>
      </c>
    </row>
    <row r="49" spans="1:7" ht="13.9" customHeight="1">
      <c r="A49" s="27" t="s">
        <v>3</v>
      </c>
      <c r="B49" s="112">
        <v>1</v>
      </c>
      <c r="C49" s="28" t="s">
        <v>6</v>
      </c>
      <c r="D49" s="85">
        <f t="shared" ref="D49" si="10">D48</f>
        <v>4801</v>
      </c>
      <c r="E49" s="85">
        <f t="shared" ref="E49:F49" si="11">E48</f>
        <v>26976</v>
      </c>
      <c r="F49" s="85">
        <f t="shared" si="11"/>
        <v>28616</v>
      </c>
      <c r="G49" s="85">
        <v>26976</v>
      </c>
    </row>
    <row r="50" spans="1:7" ht="10.9" customHeight="1">
      <c r="A50" s="18"/>
      <c r="B50" s="22"/>
      <c r="C50" s="23"/>
      <c r="D50" s="64"/>
      <c r="E50" s="64"/>
      <c r="F50" s="64"/>
      <c r="G50" s="64"/>
    </row>
    <row r="51" spans="1:7" ht="13.9" customHeight="1">
      <c r="A51" s="18"/>
      <c r="B51" s="19">
        <v>80</v>
      </c>
      <c r="C51" s="23" t="s">
        <v>16</v>
      </c>
      <c r="D51" s="65"/>
      <c r="E51" s="65"/>
      <c r="F51" s="65"/>
      <c r="G51" s="65"/>
    </row>
    <row r="52" spans="1:7" ht="13.9" customHeight="1">
      <c r="A52" s="18"/>
      <c r="B52" s="30">
        <v>80.001000000000005</v>
      </c>
      <c r="C52" s="20" t="s">
        <v>68</v>
      </c>
      <c r="D52" s="65"/>
      <c r="E52" s="65"/>
      <c r="F52" s="65"/>
      <c r="G52" s="65"/>
    </row>
    <row r="53" spans="1:7" ht="13.9" customHeight="1">
      <c r="A53" s="18"/>
      <c r="B53" s="22">
        <v>20</v>
      </c>
      <c r="C53" s="23" t="s">
        <v>17</v>
      </c>
      <c r="D53" s="68"/>
      <c r="E53" s="68"/>
      <c r="F53" s="68"/>
      <c r="G53" s="68"/>
    </row>
    <row r="54" spans="1:7" ht="13.9" customHeight="1">
      <c r="A54" s="18"/>
      <c r="B54" s="22">
        <v>44</v>
      </c>
      <c r="C54" s="23" t="s">
        <v>10</v>
      </c>
      <c r="D54" s="68"/>
      <c r="E54" s="68"/>
      <c r="F54" s="68"/>
      <c r="G54" s="68"/>
    </row>
    <row r="55" spans="1:7" ht="13.9" customHeight="1">
      <c r="A55" s="18"/>
      <c r="B55" s="29" t="s">
        <v>18</v>
      </c>
      <c r="C55" s="23" t="s">
        <v>19</v>
      </c>
      <c r="D55" s="97">
        <v>99094</v>
      </c>
      <c r="E55" s="95">
        <v>102277</v>
      </c>
      <c r="F55" s="97">
        <v>102277</v>
      </c>
      <c r="G55" s="86">
        <v>60420</v>
      </c>
    </row>
    <row r="56" spans="1:7" ht="13.9" customHeight="1">
      <c r="A56" s="18"/>
      <c r="B56" s="29" t="s">
        <v>20</v>
      </c>
      <c r="C56" s="23" t="s">
        <v>21</v>
      </c>
      <c r="D56" s="95">
        <v>8323</v>
      </c>
      <c r="E56" s="95">
        <v>10128</v>
      </c>
      <c r="F56" s="95">
        <f>10128</f>
        <v>10128</v>
      </c>
      <c r="G56" s="87">
        <v>19412</v>
      </c>
    </row>
    <row r="57" spans="1:7" ht="13.9" customHeight="1">
      <c r="A57" s="92"/>
      <c r="B57" s="93" t="s">
        <v>107</v>
      </c>
      <c r="C57" s="92" t="s">
        <v>103</v>
      </c>
      <c r="D57" s="79">
        <v>0</v>
      </c>
      <c r="E57" s="87">
        <v>1</v>
      </c>
      <c r="F57" s="87">
        <v>1</v>
      </c>
      <c r="G57" s="87">
        <v>3021</v>
      </c>
    </row>
    <row r="58" spans="1:7" ht="13.9" customHeight="1">
      <c r="A58" s="92"/>
      <c r="B58" s="93" t="s">
        <v>108</v>
      </c>
      <c r="C58" s="92" t="s">
        <v>104</v>
      </c>
      <c r="D58" s="79">
        <v>0</v>
      </c>
      <c r="E58" s="87">
        <v>1</v>
      </c>
      <c r="F58" s="87">
        <v>1</v>
      </c>
      <c r="G58" s="87">
        <v>48964</v>
      </c>
    </row>
    <row r="59" spans="1:7" ht="13.9" customHeight="1">
      <c r="A59" s="92"/>
      <c r="B59" s="93" t="s">
        <v>109</v>
      </c>
      <c r="C59" s="92" t="s">
        <v>105</v>
      </c>
      <c r="D59" s="79">
        <v>0</v>
      </c>
      <c r="E59" s="87">
        <v>1</v>
      </c>
      <c r="F59" s="87">
        <v>1</v>
      </c>
      <c r="G59" s="87">
        <v>1</v>
      </c>
    </row>
    <row r="60" spans="1:7" ht="13.9" customHeight="1">
      <c r="A60" s="92"/>
      <c r="B60" s="93" t="s">
        <v>110</v>
      </c>
      <c r="C60" s="92" t="s">
        <v>106</v>
      </c>
      <c r="D60" s="79">
        <v>0</v>
      </c>
      <c r="E60" s="87">
        <v>1</v>
      </c>
      <c r="F60" s="87">
        <v>1</v>
      </c>
      <c r="G60" s="87">
        <v>1</v>
      </c>
    </row>
    <row r="61" spans="1:7" ht="13.9" customHeight="1">
      <c r="A61" s="18"/>
      <c r="B61" s="29" t="s">
        <v>22</v>
      </c>
      <c r="C61" s="23" t="s">
        <v>111</v>
      </c>
      <c r="D61" s="97">
        <v>353</v>
      </c>
      <c r="E61" s="95">
        <v>353</v>
      </c>
      <c r="F61" s="95">
        <v>353</v>
      </c>
      <c r="G61" s="86">
        <v>353</v>
      </c>
    </row>
    <row r="62" spans="1:7" ht="13.9" customHeight="1">
      <c r="A62" s="92"/>
      <c r="B62" s="94" t="s">
        <v>133</v>
      </c>
      <c r="C62" s="92" t="s">
        <v>132</v>
      </c>
      <c r="D62" s="79">
        <v>0</v>
      </c>
      <c r="E62" s="87">
        <v>1</v>
      </c>
      <c r="F62" s="87">
        <v>1</v>
      </c>
      <c r="G62" s="87">
        <v>1</v>
      </c>
    </row>
    <row r="63" spans="1:7" ht="13.9" customHeight="1">
      <c r="A63" s="18"/>
      <c r="B63" s="29" t="s">
        <v>23</v>
      </c>
      <c r="C63" s="23" t="s">
        <v>24</v>
      </c>
      <c r="D63" s="97">
        <v>1962</v>
      </c>
      <c r="E63" s="95">
        <v>2059</v>
      </c>
      <c r="F63" s="95">
        <v>2059</v>
      </c>
      <c r="G63" s="86">
        <v>2059</v>
      </c>
    </row>
    <row r="64" spans="1:7" ht="13.9" customHeight="1">
      <c r="A64" s="18"/>
      <c r="B64" s="29" t="s">
        <v>90</v>
      </c>
      <c r="C64" s="23" t="s">
        <v>137</v>
      </c>
      <c r="D64" s="95">
        <v>934</v>
      </c>
      <c r="E64" s="95">
        <v>935</v>
      </c>
      <c r="F64" s="95">
        <f>935-524</f>
        <v>411</v>
      </c>
      <c r="G64" s="86">
        <v>935</v>
      </c>
    </row>
    <row r="65" spans="1:7" ht="13.9" customHeight="1">
      <c r="A65" s="92"/>
      <c r="B65" s="93" t="s">
        <v>116</v>
      </c>
      <c r="C65" s="92" t="s">
        <v>112</v>
      </c>
      <c r="D65" s="79">
        <v>0</v>
      </c>
      <c r="E65" s="87">
        <v>1</v>
      </c>
      <c r="F65" s="87">
        <v>1</v>
      </c>
      <c r="G65" s="87">
        <v>1</v>
      </c>
    </row>
    <row r="66" spans="1:7" ht="13.9" customHeight="1">
      <c r="A66" s="92"/>
      <c r="B66" s="93" t="s">
        <v>117</v>
      </c>
      <c r="C66" s="92" t="s">
        <v>113</v>
      </c>
      <c r="D66" s="79">
        <v>0</v>
      </c>
      <c r="E66" s="87">
        <v>1</v>
      </c>
      <c r="F66" s="87">
        <v>1</v>
      </c>
      <c r="G66" s="87">
        <v>1</v>
      </c>
    </row>
    <row r="67" spans="1:7" ht="13.9" customHeight="1">
      <c r="A67" s="92"/>
      <c r="B67" s="93" t="s">
        <v>118</v>
      </c>
      <c r="C67" s="92" t="s">
        <v>114</v>
      </c>
      <c r="D67" s="79">
        <v>0</v>
      </c>
      <c r="E67" s="87">
        <v>1271</v>
      </c>
      <c r="F67" s="87">
        <v>1271</v>
      </c>
      <c r="G67" s="87">
        <v>1271</v>
      </c>
    </row>
    <row r="68" spans="1:7" ht="13.9" customHeight="1">
      <c r="A68" s="92"/>
      <c r="B68" s="93" t="s">
        <v>119</v>
      </c>
      <c r="C68" s="92" t="s">
        <v>115</v>
      </c>
      <c r="D68" s="79">
        <v>0</v>
      </c>
      <c r="E68" s="87">
        <v>1</v>
      </c>
      <c r="F68" s="87">
        <v>1</v>
      </c>
      <c r="G68" s="87">
        <v>1</v>
      </c>
    </row>
    <row r="69" spans="1:7" ht="13.9" customHeight="1">
      <c r="A69" s="92"/>
      <c r="B69" s="93" t="s">
        <v>159</v>
      </c>
      <c r="C69" s="92" t="s">
        <v>160</v>
      </c>
      <c r="D69" s="79">
        <v>0</v>
      </c>
      <c r="E69" s="87">
        <v>1</v>
      </c>
      <c r="F69" s="87">
        <v>1</v>
      </c>
      <c r="G69" s="87">
        <v>1</v>
      </c>
    </row>
    <row r="70" spans="1:7" ht="13.9" customHeight="1">
      <c r="A70" s="92"/>
      <c r="B70" s="93" t="s">
        <v>161</v>
      </c>
      <c r="C70" s="92" t="s">
        <v>162</v>
      </c>
      <c r="D70" s="79">
        <v>0</v>
      </c>
      <c r="E70" s="87">
        <v>1300</v>
      </c>
      <c r="F70" s="87">
        <v>1300</v>
      </c>
      <c r="G70" s="87">
        <v>17701</v>
      </c>
    </row>
    <row r="71" spans="1:7" ht="13.9" customHeight="1">
      <c r="A71" s="18"/>
      <c r="B71" s="29" t="s">
        <v>25</v>
      </c>
      <c r="C71" s="23" t="s">
        <v>26</v>
      </c>
      <c r="D71" s="89">
        <v>1271</v>
      </c>
      <c r="E71" s="77">
        <v>0</v>
      </c>
      <c r="F71" s="77">
        <v>0</v>
      </c>
      <c r="G71" s="76">
        <v>0</v>
      </c>
    </row>
    <row r="72" spans="1:7" ht="13.9" customHeight="1">
      <c r="A72" s="18" t="s">
        <v>3</v>
      </c>
      <c r="B72" s="22">
        <v>44</v>
      </c>
      <c r="C72" s="23" t="s">
        <v>10</v>
      </c>
      <c r="D72" s="88">
        <f t="shared" ref="D72:F72" si="12">SUM(D55:D71)</f>
        <v>111937</v>
      </c>
      <c r="E72" s="88">
        <f t="shared" si="12"/>
        <v>118332</v>
      </c>
      <c r="F72" s="88">
        <f t="shared" si="12"/>
        <v>117808</v>
      </c>
      <c r="G72" s="88">
        <v>154143</v>
      </c>
    </row>
    <row r="73" spans="1:7" ht="13.9" customHeight="1">
      <c r="A73" s="18"/>
      <c r="B73" s="22"/>
      <c r="C73" s="23"/>
      <c r="D73" s="68"/>
      <c r="E73" s="68"/>
      <c r="F73" s="68"/>
      <c r="G73" s="68"/>
    </row>
    <row r="74" spans="1:7" ht="13.9" customHeight="1">
      <c r="A74" s="18"/>
      <c r="B74" s="22">
        <v>45</v>
      </c>
      <c r="C74" s="23" t="s">
        <v>91</v>
      </c>
      <c r="D74" s="68"/>
      <c r="E74" s="68"/>
      <c r="F74" s="68"/>
      <c r="G74" s="68"/>
    </row>
    <row r="75" spans="1:7" ht="13.9" customHeight="1">
      <c r="A75" s="18"/>
      <c r="B75" s="22" t="s">
        <v>27</v>
      </c>
      <c r="C75" s="23" t="s">
        <v>19</v>
      </c>
      <c r="D75" s="114">
        <v>38329</v>
      </c>
      <c r="E75" s="95">
        <v>25918</v>
      </c>
      <c r="F75" s="97">
        <v>25918</v>
      </c>
      <c r="G75" s="87">
        <v>14288</v>
      </c>
    </row>
    <row r="76" spans="1:7" ht="13.9" customHeight="1">
      <c r="A76" s="18"/>
      <c r="B76" s="22" t="s">
        <v>57</v>
      </c>
      <c r="C76" s="23" t="s">
        <v>21</v>
      </c>
      <c r="D76" s="87">
        <v>7724</v>
      </c>
      <c r="E76" s="95">
        <v>4651</v>
      </c>
      <c r="F76" s="95">
        <f>4651+684</f>
        <v>5335</v>
      </c>
      <c r="G76" s="87">
        <v>5456</v>
      </c>
    </row>
    <row r="77" spans="1:7" ht="13.9" customHeight="1">
      <c r="A77" s="92"/>
      <c r="B77" s="93" t="s">
        <v>120</v>
      </c>
      <c r="C77" s="92" t="s">
        <v>103</v>
      </c>
      <c r="D77" s="79">
        <v>0</v>
      </c>
      <c r="E77" s="87">
        <v>1</v>
      </c>
      <c r="F77" s="87">
        <v>1</v>
      </c>
      <c r="G77" s="87">
        <v>714</v>
      </c>
    </row>
    <row r="78" spans="1:7">
      <c r="A78" s="92"/>
      <c r="B78" s="93" t="s">
        <v>121</v>
      </c>
      <c r="C78" s="92" t="s">
        <v>104</v>
      </c>
      <c r="D78" s="79">
        <v>0</v>
      </c>
      <c r="E78" s="87">
        <v>1</v>
      </c>
      <c r="F78" s="87">
        <v>1</v>
      </c>
      <c r="G78" s="87">
        <v>11692</v>
      </c>
    </row>
    <row r="79" spans="1:7" ht="13.9" customHeight="1">
      <c r="A79" s="18"/>
      <c r="B79" s="22" t="s">
        <v>28</v>
      </c>
      <c r="C79" s="23" t="s">
        <v>111</v>
      </c>
      <c r="D79" s="87">
        <v>42</v>
      </c>
      <c r="E79" s="95">
        <v>42</v>
      </c>
      <c r="F79" s="95">
        <v>42</v>
      </c>
      <c r="G79" s="87">
        <v>42</v>
      </c>
    </row>
    <row r="80" spans="1:7" ht="13.9" customHeight="1">
      <c r="A80" s="18"/>
      <c r="B80" s="22" t="s">
        <v>29</v>
      </c>
      <c r="C80" s="23" t="s">
        <v>24</v>
      </c>
      <c r="D80" s="87">
        <v>165</v>
      </c>
      <c r="E80" s="95">
        <v>164</v>
      </c>
      <c r="F80" s="95">
        <v>164</v>
      </c>
      <c r="G80" s="87">
        <v>164</v>
      </c>
    </row>
    <row r="81" spans="1:7" ht="13.9" customHeight="1">
      <c r="A81" s="92"/>
      <c r="B81" s="93" t="s">
        <v>122</v>
      </c>
      <c r="C81" s="92" t="s">
        <v>114</v>
      </c>
      <c r="D81" s="79">
        <v>0</v>
      </c>
      <c r="E81" s="87">
        <v>1</v>
      </c>
      <c r="F81" s="87">
        <v>1</v>
      </c>
      <c r="G81" s="87">
        <v>1</v>
      </c>
    </row>
    <row r="82" spans="1:7" ht="13.9" customHeight="1">
      <c r="A82" s="18" t="s">
        <v>3</v>
      </c>
      <c r="B82" s="22">
        <v>45</v>
      </c>
      <c r="C82" s="23" t="s">
        <v>91</v>
      </c>
      <c r="D82" s="81">
        <f t="shared" ref="D82:F82" si="13">SUM(D75:D81)</f>
        <v>46260</v>
      </c>
      <c r="E82" s="81">
        <f t="shared" si="13"/>
        <v>30778</v>
      </c>
      <c r="F82" s="81">
        <f t="shared" si="13"/>
        <v>31462</v>
      </c>
      <c r="G82" s="81">
        <v>32357</v>
      </c>
    </row>
    <row r="83" spans="1:7" ht="13.9" customHeight="1">
      <c r="A83" s="18"/>
      <c r="B83" s="22"/>
      <c r="C83" s="23"/>
      <c r="D83" s="68"/>
      <c r="E83" s="68"/>
      <c r="F83" s="68"/>
      <c r="G83" s="68"/>
    </row>
    <row r="84" spans="1:7" ht="15" customHeight="1">
      <c r="A84" s="18"/>
      <c r="B84" s="22">
        <v>47</v>
      </c>
      <c r="C84" s="23" t="s">
        <v>93</v>
      </c>
      <c r="D84" s="68"/>
      <c r="E84" s="68"/>
      <c r="F84" s="68"/>
      <c r="G84" s="68"/>
    </row>
    <row r="85" spans="1:7" ht="14.85" customHeight="1">
      <c r="A85" s="18"/>
      <c r="B85" s="22" t="s">
        <v>30</v>
      </c>
      <c r="C85" s="23" t="s">
        <v>19</v>
      </c>
      <c r="D85" s="114">
        <v>18453</v>
      </c>
      <c r="E85" s="95">
        <v>20353</v>
      </c>
      <c r="F85" s="97">
        <v>20353</v>
      </c>
      <c r="G85" s="87">
        <v>12201</v>
      </c>
    </row>
    <row r="86" spans="1:7" ht="14.85" customHeight="1">
      <c r="A86" s="18"/>
      <c r="B86" s="22" t="s">
        <v>31</v>
      </c>
      <c r="C86" s="23" t="s">
        <v>21</v>
      </c>
      <c r="D86" s="87">
        <v>908</v>
      </c>
      <c r="E86" s="95">
        <v>1238</v>
      </c>
      <c r="F86" s="95">
        <v>1238</v>
      </c>
      <c r="G86" s="87">
        <v>1683</v>
      </c>
    </row>
    <row r="87" spans="1:7" ht="14.85" customHeight="1">
      <c r="A87" s="92"/>
      <c r="B87" s="93" t="s">
        <v>123</v>
      </c>
      <c r="C87" s="92" t="s">
        <v>103</v>
      </c>
      <c r="D87" s="79">
        <v>0</v>
      </c>
      <c r="E87" s="87">
        <v>1</v>
      </c>
      <c r="F87" s="87">
        <v>1</v>
      </c>
      <c r="G87" s="87">
        <v>610</v>
      </c>
    </row>
    <row r="88" spans="1:7" ht="14.85" customHeight="1">
      <c r="A88" s="92"/>
      <c r="B88" s="93" t="s">
        <v>124</v>
      </c>
      <c r="C88" s="92" t="s">
        <v>104</v>
      </c>
      <c r="D88" s="79">
        <v>0</v>
      </c>
      <c r="E88" s="87">
        <v>1</v>
      </c>
      <c r="F88" s="87">
        <v>1</v>
      </c>
      <c r="G88" s="87">
        <v>10056</v>
      </c>
    </row>
    <row r="89" spans="1:7" ht="14.85" customHeight="1">
      <c r="A89" s="18"/>
      <c r="B89" s="22" t="s">
        <v>32</v>
      </c>
      <c r="C89" s="23" t="s">
        <v>111</v>
      </c>
      <c r="D89" s="75">
        <v>42</v>
      </c>
      <c r="E89" s="95">
        <v>42</v>
      </c>
      <c r="F89" s="95">
        <v>42</v>
      </c>
      <c r="G89" s="75">
        <v>42</v>
      </c>
    </row>
    <row r="90" spans="1:7" ht="14.85" customHeight="1">
      <c r="A90" s="18"/>
      <c r="B90" s="22" t="s">
        <v>33</v>
      </c>
      <c r="C90" s="23" t="s">
        <v>24</v>
      </c>
      <c r="D90" s="75">
        <v>124</v>
      </c>
      <c r="E90" s="95">
        <v>123</v>
      </c>
      <c r="F90" s="95">
        <v>123</v>
      </c>
      <c r="G90" s="75">
        <v>123</v>
      </c>
    </row>
    <row r="91" spans="1:7" ht="14.85" customHeight="1">
      <c r="A91" s="92"/>
      <c r="B91" s="93" t="s">
        <v>125</v>
      </c>
      <c r="C91" s="92" t="s">
        <v>114</v>
      </c>
      <c r="D91" s="79">
        <v>0</v>
      </c>
      <c r="E91" s="87">
        <v>1</v>
      </c>
      <c r="F91" s="87">
        <v>1</v>
      </c>
      <c r="G91" s="87">
        <v>1</v>
      </c>
    </row>
    <row r="92" spans="1:7">
      <c r="A92" s="18" t="s">
        <v>3</v>
      </c>
      <c r="B92" s="22">
        <v>47</v>
      </c>
      <c r="C92" s="23" t="s">
        <v>93</v>
      </c>
      <c r="D92" s="81">
        <f t="shared" ref="D92:F92" si="14">SUM(D85:D91)</f>
        <v>19527</v>
      </c>
      <c r="E92" s="81">
        <f t="shared" si="14"/>
        <v>21759</v>
      </c>
      <c r="F92" s="81">
        <f t="shared" si="14"/>
        <v>21759</v>
      </c>
      <c r="G92" s="81">
        <v>24716</v>
      </c>
    </row>
    <row r="93" spans="1:7" ht="14.85" customHeight="1">
      <c r="A93" s="18"/>
      <c r="B93" s="22"/>
      <c r="C93" s="23"/>
      <c r="D93" s="68"/>
      <c r="E93" s="68"/>
      <c r="F93" s="68"/>
      <c r="G93" s="68"/>
    </row>
    <row r="94" spans="1:7" ht="14.85" customHeight="1">
      <c r="A94" s="18"/>
      <c r="B94" s="22">
        <v>48</v>
      </c>
      <c r="C94" s="23" t="s">
        <v>94</v>
      </c>
      <c r="D94" s="68"/>
      <c r="E94" s="68"/>
      <c r="F94" s="68"/>
      <c r="G94" s="68"/>
    </row>
    <row r="95" spans="1:7" ht="14.85" customHeight="1">
      <c r="A95" s="18"/>
      <c r="B95" s="22" t="s">
        <v>34</v>
      </c>
      <c r="C95" s="23" t="s">
        <v>19</v>
      </c>
      <c r="D95" s="125">
        <v>33941</v>
      </c>
      <c r="E95" s="75">
        <v>40169</v>
      </c>
      <c r="F95" s="125">
        <f>40169-1000</f>
        <v>39169</v>
      </c>
      <c r="G95" s="75">
        <v>22944</v>
      </c>
    </row>
    <row r="96" spans="1:7" ht="14.85" customHeight="1">
      <c r="A96" s="18"/>
      <c r="B96" s="22" t="s">
        <v>35</v>
      </c>
      <c r="C96" s="23" t="s">
        <v>21</v>
      </c>
      <c r="D96" s="87">
        <v>5413</v>
      </c>
      <c r="E96" s="87">
        <v>5774</v>
      </c>
      <c r="F96" s="87">
        <v>5774</v>
      </c>
      <c r="G96" s="87">
        <v>6424</v>
      </c>
    </row>
    <row r="97" spans="1:7" s="41" customFormat="1">
      <c r="A97" s="92"/>
      <c r="B97" s="93" t="s">
        <v>126</v>
      </c>
      <c r="C97" s="92" t="s">
        <v>103</v>
      </c>
      <c r="D97" s="79">
        <v>0</v>
      </c>
      <c r="E97" s="87">
        <v>1</v>
      </c>
      <c r="F97" s="87">
        <v>1</v>
      </c>
      <c r="G97" s="87">
        <v>1147</v>
      </c>
    </row>
    <row r="98" spans="1:7" ht="14.85" customHeight="1">
      <c r="A98" s="100"/>
      <c r="B98" s="101" t="s">
        <v>127</v>
      </c>
      <c r="C98" s="100" t="s">
        <v>104</v>
      </c>
      <c r="D98" s="76">
        <v>0</v>
      </c>
      <c r="E98" s="89">
        <v>1</v>
      </c>
      <c r="F98" s="89">
        <v>1</v>
      </c>
      <c r="G98" s="89">
        <v>39811</v>
      </c>
    </row>
    <row r="99" spans="1:7" ht="14.1" customHeight="1">
      <c r="A99" s="18"/>
      <c r="B99" s="22" t="s">
        <v>36</v>
      </c>
      <c r="C99" s="23" t="s">
        <v>111</v>
      </c>
      <c r="D99" s="87">
        <v>42</v>
      </c>
      <c r="E99" s="87">
        <v>42</v>
      </c>
      <c r="F99" s="87">
        <v>42</v>
      </c>
      <c r="G99" s="87">
        <v>42</v>
      </c>
    </row>
    <row r="100" spans="1:7" ht="14.1" customHeight="1">
      <c r="A100" s="18"/>
      <c r="B100" s="22" t="s">
        <v>37</v>
      </c>
      <c r="C100" s="23" t="s">
        <v>24</v>
      </c>
      <c r="D100" s="87">
        <v>165</v>
      </c>
      <c r="E100" s="87">
        <v>164</v>
      </c>
      <c r="F100" s="87">
        <v>164</v>
      </c>
      <c r="G100" s="87">
        <v>164</v>
      </c>
    </row>
    <row r="101" spans="1:7" ht="14.1" customHeight="1">
      <c r="A101" s="92"/>
      <c r="B101" s="93" t="s">
        <v>128</v>
      </c>
      <c r="C101" s="92" t="s">
        <v>114</v>
      </c>
      <c r="D101" s="79">
        <v>0</v>
      </c>
      <c r="E101" s="87">
        <v>1</v>
      </c>
      <c r="F101" s="87">
        <v>1</v>
      </c>
      <c r="G101" s="87">
        <v>1</v>
      </c>
    </row>
    <row r="102" spans="1:7" ht="14.1" customHeight="1">
      <c r="A102" s="18" t="s">
        <v>3</v>
      </c>
      <c r="B102" s="22">
        <v>48</v>
      </c>
      <c r="C102" s="23" t="s">
        <v>94</v>
      </c>
      <c r="D102" s="81">
        <f t="shared" ref="D102:F102" si="15">SUM(D95:D101)</f>
        <v>39561</v>
      </c>
      <c r="E102" s="81">
        <f t="shared" si="15"/>
        <v>46152</v>
      </c>
      <c r="F102" s="81">
        <f t="shared" si="15"/>
        <v>45152</v>
      </c>
      <c r="G102" s="81">
        <v>70533</v>
      </c>
    </row>
    <row r="103" spans="1:7" ht="14.1" customHeight="1">
      <c r="A103" s="18"/>
      <c r="B103" s="22"/>
      <c r="C103" s="23"/>
      <c r="D103" s="67"/>
      <c r="E103" s="67"/>
      <c r="F103" s="67"/>
      <c r="G103" s="67"/>
    </row>
    <row r="104" spans="1:7" ht="14.1" customHeight="1">
      <c r="A104" s="18"/>
      <c r="B104" s="22">
        <v>49</v>
      </c>
      <c r="C104" s="23" t="s">
        <v>138</v>
      </c>
      <c r="D104" s="67"/>
      <c r="E104" s="67"/>
      <c r="F104" s="67"/>
      <c r="G104" s="67"/>
    </row>
    <row r="105" spans="1:7" ht="14.1" customHeight="1">
      <c r="A105" s="18"/>
      <c r="B105" s="22" t="s">
        <v>139</v>
      </c>
      <c r="C105" s="23" t="s">
        <v>19</v>
      </c>
      <c r="D105" s="1">
        <v>0</v>
      </c>
      <c r="E105" s="95">
        <v>17644</v>
      </c>
      <c r="F105" s="95">
        <f>17644-2000</f>
        <v>15644</v>
      </c>
      <c r="G105" s="87">
        <v>10632</v>
      </c>
    </row>
    <row r="106" spans="1:7" ht="14.1" customHeight="1">
      <c r="A106" s="18"/>
      <c r="B106" s="22" t="s">
        <v>140</v>
      </c>
      <c r="C106" s="23" t="s">
        <v>21</v>
      </c>
      <c r="D106" s="1">
        <v>0</v>
      </c>
      <c r="E106" s="95">
        <v>3603</v>
      </c>
      <c r="F106" s="95">
        <f>3603-59</f>
        <v>3544</v>
      </c>
      <c r="G106" s="87">
        <v>4682</v>
      </c>
    </row>
    <row r="107" spans="1:7" ht="14.1" customHeight="1">
      <c r="A107" s="92"/>
      <c r="B107" s="93" t="s">
        <v>141</v>
      </c>
      <c r="C107" s="92" t="s">
        <v>103</v>
      </c>
      <c r="D107" s="79">
        <v>0</v>
      </c>
      <c r="E107" s="87">
        <v>1</v>
      </c>
      <c r="F107" s="87">
        <v>1</v>
      </c>
      <c r="G107" s="87">
        <v>532</v>
      </c>
    </row>
    <row r="108" spans="1:7" ht="14.1" customHeight="1">
      <c r="A108" s="92"/>
      <c r="B108" s="93" t="s">
        <v>142</v>
      </c>
      <c r="C108" s="92" t="s">
        <v>104</v>
      </c>
      <c r="D108" s="79">
        <v>0</v>
      </c>
      <c r="E108" s="87">
        <v>1</v>
      </c>
      <c r="F108" s="87">
        <v>1</v>
      </c>
      <c r="G108" s="87">
        <v>8691</v>
      </c>
    </row>
    <row r="109" spans="1:7" ht="14.1" customHeight="1">
      <c r="A109" s="18"/>
      <c r="B109" s="22" t="s">
        <v>143</v>
      </c>
      <c r="C109" s="23" t="s">
        <v>24</v>
      </c>
      <c r="D109" s="79">
        <v>0</v>
      </c>
      <c r="E109" s="87">
        <v>99</v>
      </c>
      <c r="F109" s="87">
        <v>99</v>
      </c>
      <c r="G109" s="87">
        <v>99</v>
      </c>
    </row>
    <row r="110" spans="1:7" ht="14.1" customHeight="1">
      <c r="A110" s="92"/>
      <c r="B110" s="93" t="s">
        <v>144</v>
      </c>
      <c r="C110" s="92" t="s">
        <v>114</v>
      </c>
      <c r="D110" s="79">
        <v>0</v>
      </c>
      <c r="E110" s="87">
        <v>1</v>
      </c>
      <c r="F110" s="87">
        <v>1</v>
      </c>
      <c r="G110" s="87">
        <v>1</v>
      </c>
    </row>
    <row r="111" spans="1:7" ht="14.1" customHeight="1">
      <c r="A111" s="18" t="s">
        <v>3</v>
      </c>
      <c r="B111" s="22">
        <v>49</v>
      </c>
      <c r="C111" s="23" t="s">
        <v>138</v>
      </c>
      <c r="D111" s="80">
        <f t="shared" ref="D111:F111" si="16">SUM(D105:D110)</f>
        <v>0</v>
      </c>
      <c r="E111" s="81">
        <f t="shared" si="16"/>
        <v>21349</v>
      </c>
      <c r="F111" s="81">
        <f t="shared" si="16"/>
        <v>19290</v>
      </c>
      <c r="G111" s="81">
        <v>24637</v>
      </c>
    </row>
    <row r="112" spans="1:7" ht="14.1" customHeight="1">
      <c r="A112" s="18"/>
      <c r="B112" s="22"/>
      <c r="C112" s="23"/>
      <c r="D112" s="67"/>
      <c r="E112" s="67"/>
      <c r="F112" s="67"/>
      <c r="G112" s="67"/>
    </row>
    <row r="113" spans="1:7" ht="14.1" customHeight="1">
      <c r="A113" s="18"/>
      <c r="B113" s="22">
        <v>50</v>
      </c>
      <c r="C113" s="23" t="s">
        <v>145</v>
      </c>
      <c r="D113" s="67"/>
      <c r="E113" s="67"/>
      <c r="F113" s="67"/>
      <c r="G113" s="67"/>
    </row>
    <row r="114" spans="1:7" ht="14.1" customHeight="1">
      <c r="A114" s="18"/>
      <c r="B114" s="22" t="s">
        <v>146</v>
      </c>
      <c r="C114" s="23" t="s">
        <v>19</v>
      </c>
      <c r="D114" s="1">
        <v>0</v>
      </c>
      <c r="E114" s="95">
        <v>18199</v>
      </c>
      <c r="F114" s="95">
        <f>18199-135</f>
        <v>18064</v>
      </c>
      <c r="G114" s="87">
        <v>11352</v>
      </c>
    </row>
    <row r="115" spans="1:7" ht="14.1" customHeight="1">
      <c r="A115" s="18"/>
      <c r="B115" s="22" t="s">
        <v>147</v>
      </c>
      <c r="C115" s="23" t="s">
        <v>21</v>
      </c>
      <c r="D115" s="1">
        <v>0</v>
      </c>
      <c r="E115" s="95">
        <v>2718</v>
      </c>
      <c r="F115" s="95">
        <v>2718</v>
      </c>
      <c r="G115" s="87">
        <v>3922</v>
      </c>
    </row>
    <row r="116" spans="1:7" ht="14.1" customHeight="1">
      <c r="A116" s="92"/>
      <c r="B116" s="93" t="s">
        <v>148</v>
      </c>
      <c r="C116" s="92" t="s">
        <v>103</v>
      </c>
      <c r="D116" s="79">
        <v>0</v>
      </c>
      <c r="E116" s="87">
        <v>1</v>
      </c>
      <c r="F116" s="87">
        <v>1</v>
      </c>
      <c r="G116" s="87">
        <v>568</v>
      </c>
    </row>
    <row r="117" spans="1:7" ht="14.1" customHeight="1">
      <c r="A117" s="92"/>
      <c r="B117" s="93" t="s">
        <v>149</v>
      </c>
      <c r="C117" s="92" t="s">
        <v>104</v>
      </c>
      <c r="D117" s="79">
        <v>0</v>
      </c>
      <c r="E117" s="87">
        <v>1</v>
      </c>
      <c r="F117" s="87">
        <v>1</v>
      </c>
      <c r="G117" s="87">
        <v>9393</v>
      </c>
    </row>
    <row r="118" spans="1:7" s="41" customFormat="1" ht="14.1" customHeight="1">
      <c r="A118" s="18"/>
      <c r="B118" s="22" t="s">
        <v>150</v>
      </c>
      <c r="C118" s="23" t="s">
        <v>24</v>
      </c>
      <c r="D118" s="79">
        <v>0</v>
      </c>
      <c r="E118" s="87">
        <v>99</v>
      </c>
      <c r="F118" s="87">
        <v>99</v>
      </c>
      <c r="G118" s="87">
        <v>99</v>
      </c>
    </row>
    <row r="119" spans="1:7" s="41" customFormat="1" ht="14.1" customHeight="1">
      <c r="A119" s="92"/>
      <c r="B119" s="93" t="s">
        <v>151</v>
      </c>
      <c r="C119" s="92" t="s">
        <v>114</v>
      </c>
      <c r="D119" s="76">
        <v>0</v>
      </c>
      <c r="E119" s="89">
        <v>1</v>
      </c>
      <c r="F119" s="89">
        <v>1</v>
      </c>
      <c r="G119" s="89">
        <v>1</v>
      </c>
    </row>
    <row r="120" spans="1:7" ht="14.1" customHeight="1">
      <c r="A120" s="18" t="s">
        <v>3</v>
      </c>
      <c r="B120" s="22">
        <v>50</v>
      </c>
      <c r="C120" s="23" t="s">
        <v>145</v>
      </c>
      <c r="D120" s="77">
        <f t="shared" ref="D120:F120" si="17">SUM(D114:D119)</f>
        <v>0</v>
      </c>
      <c r="E120" s="78">
        <f t="shared" si="17"/>
        <v>21019</v>
      </c>
      <c r="F120" s="78">
        <f t="shared" si="17"/>
        <v>20884</v>
      </c>
      <c r="G120" s="78">
        <v>25335</v>
      </c>
    </row>
    <row r="121" spans="1:7" ht="14.1" customHeight="1">
      <c r="A121" s="18"/>
      <c r="B121" s="22"/>
      <c r="C121" s="23"/>
      <c r="D121" s="67"/>
      <c r="E121" s="67"/>
      <c r="F121" s="67"/>
      <c r="G121" s="67"/>
    </row>
    <row r="122" spans="1:7" ht="14.1" customHeight="1">
      <c r="A122" s="18"/>
      <c r="B122" s="22">
        <v>53</v>
      </c>
      <c r="C122" s="23" t="s">
        <v>38</v>
      </c>
      <c r="D122" s="68"/>
      <c r="E122" s="68"/>
      <c r="F122" s="68"/>
      <c r="G122" s="68"/>
    </row>
    <row r="123" spans="1:7" ht="14.1" customHeight="1">
      <c r="A123" s="18"/>
      <c r="B123" s="22" t="s">
        <v>39</v>
      </c>
      <c r="C123" s="23" t="s">
        <v>19</v>
      </c>
      <c r="D123" s="114">
        <v>29946</v>
      </c>
      <c r="E123" s="95">
        <v>12935</v>
      </c>
      <c r="F123" s="97">
        <v>12935</v>
      </c>
      <c r="G123" s="87">
        <v>6772</v>
      </c>
    </row>
    <row r="124" spans="1:7" ht="14.1" customHeight="1">
      <c r="A124" s="18"/>
      <c r="B124" s="22" t="s">
        <v>40</v>
      </c>
      <c r="C124" s="23" t="s">
        <v>21</v>
      </c>
      <c r="D124" s="87">
        <v>4858</v>
      </c>
      <c r="E124" s="95">
        <v>2009</v>
      </c>
      <c r="F124" s="95">
        <f>2009+1593</f>
        <v>3602</v>
      </c>
      <c r="G124" s="87">
        <v>2442</v>
      </c>
    </row>
    <row r="125" spans="1:7" ht="14.1" customHeight="1">
      <c r="A125" s="92"/>
      <c r="B125" s="93" t="s">
        <v>129</v>
      </c>
      <c r="C125" s="92" t="s">
        <v>103</v>
      </c>
      <c r="D125" s="79">
        <v>0</v>
      </c>
      <c r="E125" s="87">
        <v>1</v>
      </c>
      <c r="F125" s="87">
        <v>1</v>
      </c>
      <c r="G125" s="87">
        <v>339</v>
      </c>
    </row>
    <row r="126" spans="1:7" ht="14.1" customHeight="1">
      <c r="A126" s="92"/>
      <c r="B126" s="93" t="s">
        <v>130</v>
      </c>
      <c r="C126" s="92" t="s">
        <v>104</v>
      </c>
      <c r="D126" s="79">
        <v>0</v>
      </c>
      <c r="E126" s="87">
        <v>1</v>
      </c>
      <c r="F126" s="87">
        <v>1</v>
      </c>
      <c r="G126" s="87">
        <v>5550</v>
      </c>
    </row>
    <row r="127" spans="1:7" ht="14.1" customHeight="1">
      <c r="A127" s="18"/>
      <c r="B127" s="22" t="s">
        <v>41</v>
      </c>
      <c r="C127" s="23" t="s">
        <v>111</v>
      </c>
      <c r="D127" s="87">
        <v>38</v>
      </c>
      <c r="E127" s="95">
        <v>42</v>
      </c>
      <c r="F127" s="95">
        <v>42</v>
      </c>
      <c r="G127" s="87">
        <v>42</v>
      </c>
    </row>
    <row r="128" spans="1:7" ht="14.1" customHeight="1">
      <c r="A128" s="18"/>
      <c r="B128" s="22" t="s">
        <v>42</v>
      </c>
      <c r="C128" s="23" t="s">
        <v>24</v>
      </c>
      <c r="D128" s="87">
        <v>207</v>
      </c>
      <c r="E128" s="95">
        <v>206</v>
      </c>
      <c r="F128" s="95">
        <v>206</v>
      </c>
      <c r="G128" s="87">
        <v>206</v>
      </c>
    </row>
    <row r="129" spans="1:7" ht="14.1" customHeight="1">
      <c r="A129" s="92"/>
      <c r="B129" s="93" t="s">
        <v>131</v>
      </c>
      <c r="C129" s="92" t="s">
        <v>114</v>
      </c>
      <c r="D129" s="76">
        <v>0</v>
      </c>
      <c r="E129" s="89">
        <v>1</v>
      </c>
      <c r="F129" s="89">
        <v>1</v>
      </c>
      <c r="G129" s="89">
        <v>1</v>
      </c>
    </row>
    <row r="130" spans="1:7" ht="14.1" customHeight="1">
      <c r="A130" s="18" t="s">
        <v>3</v>
      </c>
      <c r="B130" s="22">
        <v>53</v>
      </c>
      <c r="C130" s="23" t="s">
        <v>38</v>
      </c>
      <c r="D130" s="78">
        <f t="shared" ref="D130:F130" si="18">SUM(D123:D129)</f>
        <v>35049</v>
      </c>
      <c r="E130" s="78">
        <f t="shared" si="18"/>
        <v>15195</v>
      </c>
      <c r="F130" s="78">
        <f t="shared" si="18"/>
        <v>16788</v>
      </c>
      <c r="G130" s="78">
        <v>15352</v>
      </c>
    </row>
    <row r="131" spans="1:7" ht="13.9" customHeight="1">
      <c r="A131" s="18"/>
      <c r="B131" s="22"/>
      <c r="C131" s="23"/>
      <c r="D131" s="95"/>
      <c r="E131" s="95"/>
      <c r="F131" s="95"/>
      <c r="G131" s="95"/>
    </row>
    <row r="132" spans="1:7" s="41" customFormat="1" ht="13.9" customHeight="1">
      <c r="A132" s="18"/>
      <c r="B132" s="22">
        <v>60</v>
      </c>
      <c r="C132" s="23" t="s">
        <v>189</v>
      </c>
      <c r="D132" s="95"/>
      <c r="E132" s="95"/>
      <c r="F132" s="95"/>
      <c r="G132" s="95"/>
    </row>
    <row r="133" spans="1:7" s="41" customFormat="1" ht="13.9" customHeight="1">
      <c r="A133" s="18"/>
      <c r="B133" s="22" t="s">
        <v>188</v>
      </c>
      <c r="C133" s="23" t="s">
        <v>162</v>
      </c>
      <c r="D133" s="1">
        <v>0</v>
      </c>
      <c r="E133" s="1">
        <v>0</v>
      </c>
      <c r="F133" s="1">
        <v>0</v>
      </c>
      <c r="G133" s="75">
        <v>874</v>
      </c>
    </row>
    <row r="134" spans="1:7" s="41" customFormat="1" ht="13.9" customHeight="1">
      <c r="A134" s="18" t="s">
        <v>3</v>
      </c>
      <c r="B134" s="22">
        <v>60</v>
      </c>
      <c r="C134" s="23" t="s">
        <v>189</v>
      </c>
      <c r="D134" s="126">
        <f>D133</f>
        <v>0</v>
      </c>
      <c r="E134" s="126">
        <f t="shared" ref="E134:F134" si="19">E133</f>
        <v>0</v>
      </c>
      <c r="F134" s="126">
        <f t="shared" si="19"/>
        <v>0</v>
      </c>
      <c r="G134" s="81">
        <v>874</v>
      </c>
    </row>
    <row r="135" spans="1:7" ht="13.9" customHeight="1">
      <c r="A135" s="18" t="s">
        <v>3</v>
      </c>
      <c r="B135" s="22">
        <v>20</v>
      </c>
      <c r="C135" s="23" t="s">
        <v>17</v>
      </c>
      <c r="D135" s="127">
        <f>D130+D102+D92+D82+D72+D111+D120+D134</f>
        <v>252334</v>
      </c>
      <c r="E135" s="127">
        <f t="shared" ref="E135:F135" si="20">E130+E102+E92+E82+E72+E111+E120+E134</f>
        <v>274584</v>
      </c>
      <c r="F135" s="127">
        <f t="shared" si="20"/>
        <v>273143</v>
      </c>
      <c r="G135" s="127">
        <v>347947</v>
      </c>
    </row>
    <row r="136" spans="1:7">
      <c r="A136" s="18" t="s">
        <v>3</v>
      </c>
      <c r="B136" s="30">
        <v>80.001000000000005</v>
      </c>
      <c r="C136" s="20" t="s">
        <v>68</v>
      </c>
      <c r="D136" s="85">
        <f t="shared" ref="D136:F136" si="21">D135</f>
        <v>252334</v>
      </c>
      <c r="E136" s="85">
        <f t="shared" si="21"/>
        <v>274584</v>
      </c>
      <c r="F136" s="85">
        <f t="shared" si="21"/>
        <v>273143</v>
      </c>
      <c r="G136" s="85">
        <v>347947</v>
      </c>
    </row>
    <row r="137" spans="1:7" ht="13.9" customHeight="1">
      <c r="A137" s="18"/>
      <c r="B137" s="29"/>
      <c r="C137" s="20"/>
      <c r="D137" s="64"/>
      <c r="E137" s="64"/>
      <c r="F137" s="64"/>
      <c r="G137" s="64"/>
    </row>
    <row r="138" spans="1:7" ht="13.9" customHeight="1">
      <c r="A138" s="18"/>
      <c r="B138" s="30">
        <v>80.799000000000007</v>
      </c>
      <c r="C138" s="20" t="s">
        <v>43</v>
      </c>
      <c r="D138" s="68"/>
      <c r="E138" s="68"/>
      <c r="F138" s="68"/>
      <c r="G138" s="68"/>
    </row>
    <row r="139" spans="1:7" ht="13.9" customHeight="1">
      <c r="A139" s="18"/>
      <c r="B139" s="22">
        <v>20</v>
      </c>
      <c r="C139" s="23" t="s">
        <v>17</v>
      </c>
      <c r="D139" s="68"/>
      <c r="E139" s="68"/>
      <c r="F139" s="68"/>
      <c r="G139" s="68"/>
    </row>
    <row r="140" spans="1:7" ht="13.9" customHeight="1">
      <c r="A140" s="18"/>
      <c r="B140" s="29" t="s">
        <v>44</v>
      </c>
      <c r="C140" s="115" t="s">
        <v>43</v>
      </c>
      <c r="D140" s="87">
        <v>1994</v>
      </c>
      <c r="E140" s="87">
        <v>2000</v>
      </c>
      <c r="F140" s="114">
        <v>2000</v>
      </c>
      <c r="G140" s="87">
        <v>2000</v>
      </c>
    </row>
    <row r="141" spans="1:7" ht="13.9" customHeight="1">
      <c r="A141" s="18" t="s">
        <v>3</v>
      </c>
      <c r="B141" s="30">
        <v>80.799000000000007</v>
      </c>
      <c r="C141" s="20" t="s">
        <v>43</v>
      </c>
      <c r="D141" s="84">
        <f t="shared" ref="D141:F141" si="22">D140</f>
        <v>1994</v>
      </c>
      <c r="E141" s="84">
        <f t="shared" si="22"/>
        <v>2000</v>
      </c>
      <c r="F141" s="84">
        <f t="shared" si="22"/>
        <v>2000</v>
      </c>
      <c r="G141" s="84">
        <v>2000</v>
      </c>
    </row>
    <row r="142" spans="1:7" ht="9.75" customHeight="1">
      <c r="A142" s="18"/>
      <c r="B142" s="30"/>
      <c r="C142" s="20"/>
      <c r="D142" s="64"/>
      <c r="E142" s="64"/>
      <c r="F142" s="64"/>
      <c r="G142" s="64"/>
    </row>
    <row r="143" spans="1:7" ht="13.9" customHeight="1">
      <c r="A143" s="18"/>
      <c r="B143" s="24">
        <v>80.8</v>
      </c>
      <c r="C143" s="20" t="s">
        <v>45</v>
      </c>
      <c r="D143" s="65"/>
      <c r="E143" s="65"/>
      <c r="F143" s="65"/>
      <c r="G143" s="65"/>
    </row>
    <row r="144" spans="1:7" ht="25.5">
      <c r="A144" s="18"/>
      <c r="B144" s="31">
        <v>64</v>
      </c>
      <c r="C144" s="23" t="s">
        <v>185</v>
      </c>
      <c r="D144" s="64"/>
      <c r="E144" s="64"/>
      <c r="F144" s="64"/>
      <c r="G144" s="66"/>
    </row>
    <row r="145" spans="1:7" ht="13.9" customHeight="1">
      <c r="A145" s="18"/>
      <c r="B145" s="19" t="s">
        <v>47</v>
      </c>
      <c r="C145" s="26" t="s">
        <v>19</v>
      </c>
      <c r="D145" s="87">
        <v>2871</v>
      </c>
      <c r="E145" s="87">
        <v>3998</v>
      </c>
      <c r="F145" s="87">
        <f>3998+671</f>
        <v>4669</v>
      </c>
      <c r="G145" s="75">
        <v>5500</v>
      </c>
    </row>
    <row r="146" spans="1:7" ht="15" customHeight="1">
      <c r="A146" s="100"/>
      <c r="B146" s="101" t="s">
        <v>134</v>
      </c>
      <c r="C146" s="100" t="s">
        <v>103</v>
      </c>
      <c r="D146" s="76">
        <v>0</v>
      </c>
      <c r="E146" s="89">
        <v>1</v>
      </c>
      <c r="F146" s="89">
        <v>1</v>
      </c>
      <c r="G146" s="89">
        <v>74</v>
      </c>
    </row>
    <row r="147" spans="1:7">
      <c r="A147" s="92"/>
      <c r="B147" s="93" t="s">
        <v>135</v>
      </c>
      <c r="C147" s="92" t="s">
        <v>104</v>
      </c>
      <c r="D147" s="79">
        <v>0</v>
      </c>
      <c r="E147" s="87">
        <v>1</v>
      </c>
      <c r="F147" s="87">
        <v>1</v>
      </c>
      <c r="G147" s="87">
        <v>1180</v>
      </c>
    </row>
    <row r="148" spans="1:7" ht="13.9" customHeight="1">
      <c r="A148" s="18"/>
      <c r="B148" s="19" t="s">
        <v>48</v>
      </c>
      <c r="C148" s="26" t="s">
        <v>111</v>
      </c>
      <c r="D148" s="79">
        <v>0</v>
      </c>
      <c r="E148" s="87">
        <v>50</v>
      </c>
      <c r="F148" s="87">
        <v>50</v>
      </c>
      <c r="G148" s="87">
        <v>50</v>
      </c>
    </row>
    <row r="149" spans="1:7" ht="13.9" customHeight="1">
      <c r="A149" s="18"/>
      <c r="B149" s="19" t="s">
        <v>49</v>
      </c>
      <c r="C149" s="26" t="s">
        <v>24</v>
      </c>
      <c r="D149" s="79">
        <v>0</v>
      </c>
      <c r="E149" s="87">
        <v>50</v>
      </c>
      <c r="F149" s="87">
        <v>50</v>
      </c>
      <c r="G149" s="87">
        <v>50</v>
      </c>
    </row>
    <row r="150" spans="1:7" ht="13.9" customHeight="1">
      <c r="A150" s="18"/>
      <c r="B150" s="19" t="s">
        <v>58</v>
      </c>
      <c r="C150" s="26" t="s">
        <v>46</v>
      </c>
      <c r="D150" s="89">
        <v>4240</v>
      </c>
      <c r="E150" s="89">
        <v>1200</v>
      </c>
      <c r="F150" s="89">
        <v>1200</v>
      </c>
      <c r="G150" s="89">
        <v>6601</v>
      </c>
    </row>
    <row r="151" spans="1:7" ht="25.5">
      <c r="A151" s="18" t="s">
        <v>3</v>
      </c>
      <c r="B151" s="31">
        <v>64</v>
      </c>
      <c r="C151" s="23" t="s">
        <v>185</v>
      </c>
      <c r="D151" s="84">
        <f t="shared" ref="D151:F151" si="23">SUM(D144:D150)</f>
        <v>7111</v>
      </c>
      <c r="E151" s="84">
        <f t="shared" si="23"/>
        <v>5300</v>
      </c>
      <c r="F151" s="84">
        <f t="shared" si="23"/>
        <v>5971</v>
      </c>
      <c r="G151" s="84">
        <v>13455</v>
      </c>
    </row>
    <row r="152" spans="1:7" ht="13.9" customHeight="1">
      <c r="A152" s="18" t="s">
        <v>3</v>
      </c>
      <c r="B152" s="24">
        <v>80.8</v>
      </c>
      <c r="C152" s="20" t="s">
        <v>45</v>
      </c>
      <c r="D152" s="89">
        <f t="shared" ref="D152:F152" si="24">D151</f>
        <v>7111</v>
      </c>
      <c r="E152" s="89">
        <f t="shared" si="24"/>
        <v>5300</v>
      </c>
      <c r="F152" s="89">
        <f t="shared" si="24"/>
        <v>5971</v>
      </c>
      <c r="G152" s="89">
        <v>13455</v>
      </c>
    </row>
    <row r="153" spans="1:7" ht="13.9" customHeight="1">
      <c r="A153" s="18" t="s">
        <v>3</v>
      </c>
      <c r="B153" s="19">
        <v>80</v>
      </c>
      <c r="C153" s="23" t="s">
        <v>16</v>
      </c>
      <c r="D153" s="90">
        <f t="shared" ref="D153:F153" si="25">D152+D140+D136</f>
        <v>261439</v>
      </c>
      <c r="E153" s="90">
        <f t="shared" si="25"/>
        <v>281884</v>
      </c>
      <c r="F153" s="90">
        <f t="shared" si="25"/>
        <v>281114</v>
      </c>
      <c r="G153" s="90">
        <v>363402</v>
      </c>
    </row>
    <row r="154" spans="1:7">
      <c r="A154" s="18" t="s">
        <v>3</v>
      </c>
      <c r="B154" s="21">
        <v>2702</v>
      </c>
      <c r="C154" s="20" t="s">
        <v>0</v>
      </c>
      <c r="D154" s="85">
        <f t="shared" ref="D154:F154" si="26">D153+D49</f>
        <v>266240</v>
      </c>
      <c r="E154" s="84">
        <f t="shared" si="26"/>
        <v>308860</v>
      </c>
      <c r="F154" s="85">
        <f t="shared" si="26"/>
        <v>309730</v>
      </c>
      <c r="G154" s="85">
        <v>390378</v>
      </c>
    </row>
    <row r="155" spans="1:7" ht="12" customHeight="1">
      <c r="A155" s="18"/>
      <c r="B155" s="21"/>
      <c r="C155" s="20"/>
      <c r="D155" s="64"/>
      <c r="E155" s="86"/>
      <c r="F155" s="86"/>
      <c r="G155" s="64"/>
    </row>
    <row r="156" spans="1:7" ht="14.1" customHeight="1">
      <c r="A156" s="18" t="s">
        <v>5</v>
      </c>
      <c r="B156" s="21">
        <v>2711</v>
      </c>
      <c r="C156" s="20" t="s">
        <v>50</v>
      </c>
      <c r="D156" s="65"/>
      <c r="E156" s="13"/>
      <c r="F156" s="13"/>
      <c r="G156" s="65"/>
    </row>
    <row r="157" spans="1:7" ht="14.1" customHeight="1">
      <c r="A157" s="18"/>
      <c r="B157" s="22">
        <v>1</v>
      </c>
      <c r="C157" s="23" t="s">
        <v>51</v>
      </c>
      <c r="D157" s="65"/>
      <c r="E157" s="13"/>
      <c r="F157" s="13"/>
      <c r="G157" s="65"/>
    </row>
    <row r="158" spans="1:7" s="41" customFormat="1">
      <c r="A158" s="18"/>
      <c r="B158" s="24">
        <v>1.103</v>
      </c>
      <c r="C158" s="20" t="s">
        <v>52</v>
      </c>
      <c r="D158" s="68"/>
      <c r="E158" s="98"/>
      <c r="F158" s="98"/>
      <c r="G158" s="68"/>
    </row>
    <row r="159" spans="1:7" s="41" customFormat="1">
      <c r="A159" s="18"/>
      <c r="B159" s="22">
        <v>60</v>
      </c>
      <c r="C159" s="23" t="s">
        <v>8</v>
      </c>
      <c r="D159" s="68"/>
      <c r="E159" s="98"/>
      <c r="F159" s="98"/>
      <c r="G159" s="68"/>
    </row>
    <row r="160" spans="1:7" s="41" customFormat="1">
      <c r="A160" s="18"/>
      <c r="B160" s="22">
        <v>44</v>
      </c>
      <c r="C160" s="23" t="s">
        <v>62</v>
      </c>
      <c r="D160" s="68"/>
      <c r="E160" s="98"/>
      <c r="F160" s="98"/>
      <c r="G160" s="68"/>
    </row>
    <row r="161" spans="1:7" s="41" customFormat="1">
      <c r="A161" s="18"/>
      <c r="B161" s="48" t="s">
        <v>95</v>
      </c>
      <c r="C161" s="49" t="s">
        <v>96</v>
      </c>
      <c r="D161" s="78">
        <f>29903+1</f>
        <v>29904</v>
      </c>
      <c r="E161" s="77">
        <v>0</v>
      </c>
      <c r="F161" s="77">
        <v>0</v>
      </c>
      <c r="G161" s="77">
        <v>0</v>
      </c>
    </row>
    <row r="162" spans="1:7" s="41" customFormat="1">
      <c r="A162" s="18" t="s">
        <v>3</v>
      </c>
      <c r="B162" s="22">
        <v>44</v>
      </c>
      <c r="C162" s="23" t="s">
        <v>62</v>
      </c>
      <c r="D162" s="78">
        <f t="shared" ref="D162:F162" si="27">SUM(D161:D161)</f>
        <v>29904</v>
      </c>
      <c r="E162" s="77">
        <f t="shared" si="27"/>
        <v>0</v>
      </c>
      <c r="F162" s="77">
        <f t="shared" si="27"/>
        <v>0</v>
      </c>
      <c r="G162" s="77">
        <v>0</v>
      </c>
    </row>
    <row r="163" spans="1:7" s="41" customFormat="1">
      <c r="A163" s="32" t="s">
        <v>3</v>
      </c>
      <c r="B163" s="22">
        <v>60</v>
      </c>
      <c r="C163" s="23" t="s">
        <v>8</v>
      </c>
      <c r="D163" s="81">
        <f t="shared" ref="D163:F163" si="28">D162</f>
        <v>29904</v>
      </c>
      <c r="E163" s="80">
        <f t="shared" si="28"/>
        <v>0</v>
      </c>
      <c r="F163" s="80">
        <f t="shared" si="28"/>
        <v>0</v>
      </c>
      <c r="G163" s="80">
        <v>0</v>
      </c>
    </row>
    <row r="164" spans="1:7" s="41" customFormat="1" ht="12" customHeight="1">
      <c r="A164" s="18"/>
      <c r="B164" s="24"/>
      <c r="C164" s="20"/>
      <c r="D164" s="65"/>
      <c r="E164" s="13"/>
      <c r="F164" s="13"/>
      <c r="G164" s="65"/>
    </row>
    <row r="165" spans="1:7" s="41" customFormat="1">
      <c r="A165" s="18"/>
      <c r="B165" s="22">
        <v>61</v>
      </c>
      <c r="C165" s="23" t="s">
        <v>11</v>
      </c>
      <c r="D165" s="68"/>
      <c r="E165" s="98"/>
      <c r="F165" s="98"/>
      <c r="G165" s="68"/>
    </row>
    <row r="166" spans="1:7" s="41" customFormat="1">
      <c r="A166" s="18"/>
      <c r="B166" s="22">
        <v>44</v>
      </c>
      <c r="C166" s="23" t="s">
        <v>62</v>
      </c>
      <c r="D166" s="68"/>
      <c r="E166" s="98"/>
      <c r="F166" s="98"/>
      <c r="G166" s="68"/>
    </row>
    <row r="167" spans="1:7" s="41" customFormat="1">
      <c r="A167" s="18"/>
      <c r="B167" s="22" t="s">
        <v>64</v>
      </c>
      <c r="C167" s="26" t="s">
        <v>136</v>
      </c>
      <c r="D167" s="1">
        <v>0</v>
      </c>
      <c r="E167" s="95">
        <v>1</v>
      </c>
      <c r="F167" s="95">
        <v>1</v>
      </c>
      <c r="G167" s="95">
        <v>1</v>
      </c>
    </row>
    <row r="168" spans="1:7" s="41" customFormat="1">
      <c r="A168" s="18"/>
      <c r="B168" s="22" t="s">
        <v>87</v>
      </c>
      <c r="C168" s="26" t="s">
        <v>88</v>
      </c>
      <c r="D168" s="78">
        <v>80000</v>
      </c>
      <c r="E168" s="77">
        <v>0</v>
      </c>
      <c r="F168" s="77">
        <v>0</v>
      </c>
      <c r="G168" s="77">
        <v>0</v>
      </c>
    </row>
    <row r="169" spans="1:7" s="41" customFormat="1">
      <c r="A169" s="18"/>
      <c r="B169" s="22">
        <v>44</v>
      </c>
      <c r="C169" s="23" t="s">
        <v>62</v>
      </c>
      <c r="D169" s="78">
        <f>SUM(D167:D168)</f>
        <v>80000</v>
      </c>
      <c r="E169" s="78">
        <f t="shared" ref="E169:F169" si="29">SUM(E167:E168)</f>
        <v>1</v>
      </c>
      <c r="F169" s="78">
        <f t="shared" si="29"/>
        <v>1</v>
      </c>
      <c r="G169" s="78">
        <v>1</v>
      </c>
    </row>
    <row r="170" spans="1:7" s="41" customFormat="1" ht="12" customHeight="1">
      <c r="A170" s="32"/>
      <c r="B170" s="22"/>
      <c r="C170" s="23"/>
      <c r="D170" s="87"/>
      <c r="E170" s="87"/>
      <c r="F170" s="87"/>
      <c r="G170" s="87"/>
    </row>
    <row r="171" spans="1:7" s="41" customFormat="1">
      <c r="A171" s="116"/>
      <c r="B171" s="48">
        <v>55</v>
      </c>
      <c r="C171" s="49" t="s">
        <v>172</v>
      </c>
      <c r="D171" s="87"/>
      <c r="E171" s="87"/>
      <c r="F171" s="87"/>
      <c r="G171" s="87"/>
    </row>
    <row r="172" spans="1:7" s="41" customFormat="1">
      <c r="A172" s="116"/>
      <c r="B172" s="48" t="s">
        <v>173</v>
      </c>
      <c r="C172" s="47" t="s">
        <v>136</v>
      </c>
      <c r="D172" s="79">
        <v>0</v>
      </c>
      <c r="E172" s="79">
        <v>0</v>
      </c>
      <c r="F172" s="87">
        <v>450000</v>
      </c>
      <c r="G172" s="1">
        <v>0</v>
      </c>
    </row>
    <row r="173" spans="1:7" s="41" customFormat="1">
      <c r="A173" s="116" t="s">
        <v>3</v>
      </c>
      <c r="B173" s="48">
        <v>55</v>
      </c>
      <c r="C173" s="49" t="s">
        <v>172</v>
      </c>
      <c r="D173" s="83">
        <f>D172</f>
        <v>0</v>
      </c>
      <c r="E173" s="83">
        <f t="shared" ref="E173:F173" si="30">E172</f>
        <v>0</v>
      </c>
      <c r="F173" s="84">
        <f t="shared" si="30"/>
        <v>450000</v>
      </c>
      <c r="G173" s="84"/>
    </row>
    <row r="174" spans="1:7" s="41" customFormat="1">
      <c r="A174" s="32" t="s">
        <v>3</v>
      </c>
      <c r="B174" s="22">
        <v>61</v>
      </c>
      <c r="C174" s="23" t="s">
        <v>11</v>
      </c>
      <c r="D174" s="89">
        <f>D173+D169</f>
        <v>80000</v>
      </c>
      <c r="E174" s="89">
        <f t="shared" ref="E174:F174" si="31">E173+E169</f>
        <v>1</v>
      </c>
      <c r="F174" s="89">
        <f t="shared" si="31"/>
        <v>450001</v>
      </c>
      <c r="G174" s="89">
        <v>1</v>
      </c>
    </row>
    <row r="175" spans="1:7" s="41" customFormat="1">
      <c r="A175" s="32" t="s">
        <v>3</v>
      </c>
      <c r="B175" s="24">
        <v>1.103</v>
      </c>
      <c r="C175" s="20" t="s">
        <v>52</v>
      </c>
      <c r="D175" s="90">
        <f t="shared" ref="D175:F175" si="32">D174+D163</f>
        <v>109904</v>
      </c>
      <c r="E175" s="90">
        <f t="shared" si="32"/>
        <v>1</v>
      </c>
      <c r="F175" s="90">
        <f t="shared" si="32"/>
        <v>450001</v>
      </c>
      <c r="G175" s="89">
        <v>1</v>
      </c>
    </row>
    <row r="176" spans="1:7" s="41" customFormat="1">
      <c r="A176" s="32" t="s">
        <v>3</v>
      </c>
      <c r="B176" s="22">
        <v>1</v>
      </c>
      <c r="C176" s="23" t="s">
        <v>51</v>
      </c>
      <c r="D176" s="90">
        <f t="shared" ref="D176:F176" si="33">D175</f>
        <v>109904</v>
      </c>
      <c r="E176" s="90">
        <f t="shared" si="33"/>
        <v>1</v>
      </c>
      <c r="F176" s="90">
        <f t="shared" si="33"/>
        <v>450001</v>
      </c>
      <c r="G176" s="90">
        <v>1</v>
      </c>
    </row>
    <row r="177" spans="1:7" ht="14.1" customHeight="1">
      <c r="A177" s="33" t="s">
        <v>3</v>
      </c>
      <c r="B177" s="34">
        <v>2711</v>
      </c>
      <c r="C177" s="35" t="s">
        <v>50</v>
      </c>
      <c r="D177" s="90">
        <f t="shared" ref="D177:F177" si="34">D176</f>
        <v>109904</v>
      </c>
      <c r="E177" s="90">
        <f t="shared" si="34"/>
        <v>1</v>
      </c>
      <c r="F177" s="90">
        <f t="shared" si="34"/>
        <v>450001</v>
      </c>
      <c r="G177" s="90">
        <v>1</v>
      </c>
    </row>
    <row r="178" spans="1:7">
      <c r="A178" s="36" t="s">
        <v>3</v>
      </c>
      <c r="B178" s="37"/>
      <c r="C178" s="38" t="s">
        <v>4</v>
      </c>
      <c r="D178" s="84">
        <f t="shared" ref="D178:F178" si="35">D177+D154</f>
        <v>376144</v>
      </c>
      <c r="E178" s="84">
        <f t="shared" si="35"/>
        <v>308861</v>
      </c>
      <c r="F178" s="84">
        <f t="shared" si="35"/>
        <v>759731</v>
      </c>
      <c r="G178" s="84">
        <v>390379</v>
      </c>
    </row>
    <row r="179" spans="1:7" ht="11.1" customHeight="1">
      <c r="A179" s="18"/>
      <c r="B179" s="19"/>
      <c r="C179" s="20"/>
      <c r="D179" s="64"/>
      <c r="E179" s="64"/>
      <c r="F179" s="64"/>
      <c r="G179" s="64"/>
    </row>
    <row r="180" spans="1:7" ht="14.1" customHeight="1">
      <c r="A180" s="18"/>
      <c r="B180" s="19"/>
      <c r="C180" s="20" t="s">
        <v>54</v>
      </c>
      <c r="D180" s="68"/>
      <c r="E180" s="68"/>
      <c r="F180" s="68"/>
      <c r="G180" s="68"/>
    </row>
    <row r="181" spans="1:7" ht="15" customHeight="1">
      <c r="A181" s="18" t="s">
        <v>5</v>
      </c>
      <c r="B181" s="21">
        <v>4702</v>
      </c>
      <c r="C181" s="20" t="s">
        <v>85</v>
      </c>
      <c r="D181" s="68"/>
      <c r="E181" s="68"/>
      <c r="F181" s="68"/>
      <c r="G181" s="68"/>
    </row>
    <row r="182" spans="1:7" ht="15" customHeight="1">
      <c r="A182" s="18"/>
      <c r="B182" s="24">
        <v>0.10100000000000001</v>
      </c>
      <c r="C182" s="20" t="s">
        <v>6</v>
      </c>
      <c r="D182" s="68"/>
      <c r="E182" s="68"/>
      <c r="F182" s="68"/>
      <c r="G182" s="68"/>
    </row>
    <row r="183" spans="1:7" ht="15" customHeight="1">
      <c r="A183" s="18"/>
      <c r="B183" s="96">
        <v>45</v>
      </c>
      <c r="C183" s="23" t="s">
        <v>91</v>
      </c>
      <c r="D183" s="68"/>
      <c r="E183" s="68"/>
      <c r="F183" s="68"/>
      <c r="G183" s="68"/>
    </row>
    <row r="184" spans="1:7" ht="27.95" customHeight="1">
      <c r="A184" s="18"/>
      <c r="B184" s="96">
        <v>60</v>
      </c>
      <c r="C184" s="23" t="s">
        <v>167</v>
      </c>
      <c r="D184" s="68"/>
      <c r="E184" s="68"/>
      <c r="F184" s="68"/>
      <c r="G184" s="68"/>
    </row>
    <row r="185" spans="1:7" ht="15" customHeight="1">
      <c r="A185" s="18"/>
      <c r="B185" s="51" t="s">
        <v>168</v>
      </c>
      <c r="C185" s="23" t="s">
        <v>163</v>
      </c>
      <c r="D185" s="1">
        <v>0</v>
      </c>
      <c r="E185" s="95">
        <v>4000</v>
      </c>
      <c r="F185" s="95">
        <v>4000</v>
      </c>
      <c r="G185" s="1">
        <v>0</v>
      </c>
    </row>
    <row r="186" spans="1:7" ht="27.95" customHeight="1">
      <c r="A186" s="18" t="s">
        <v>3</v>
      </c>
      <c r="B186" s="96">
        <v>60</v>
      </c>
      <c r="C186" s="23" t="s">
        <v>167</v>
      </c>
      <c r="D186" s="80">
        <f t="shared" ref="D186:F187" si="36">D185</f>
        <v>0</v>
      </c>
      <c r="E186" s="81">
        <f t="shared" si="36"/>
        <v>4000</v>
      </c>
      <c r="F186" s="81">
        <f t="shared" si="36"/>
        <v>4000</v>
      </c>
      <c r="G186" s="80">
        <v>0</v>
      </c>
    </row>
    <row r="187" spans="1:7" ht="15" customHeight="1">
      <c r="A187" s="18" t="s">
        <v>3</v>
      </c>
      <c r="B187" s="96">
        <v>45</v>
      </c>
      <c r="C187" s="23" t="s">
        <v>91</v>
      </c>
      <c r="D187" s="80">
        <f t="shared" si="36"/>
        <v>0</v>
      </c>
      <c r="E187" s="81">
        <f t="shared" si="36"/>
        <v>4000</v>
      </c>
      <c r="F187" s="81">
        <f t="shared" si="36"/>
        <v>4000</v>
      </c>
      <c r="G187" s="80">
        <v>0</v>
      </c>
    </row>
    <row r="188" spans="1:7">
      <c r="A188" s="18"/>
      <c r="B188" s="51"/>
      <c r="C188" s="23"/>
      <c r="D188" s="68"/>
      <c r="E188" s="68"/>
      <c r="F188" s="68"/>
      <c r="G188" s="68"/>
    </row>
    <row r="189" spans="1:7" ht="14.1" customHeight="1">
      <c r="A189" s="18"/>
      <c r="B189" s="96">
        <v>48</v>
      </c>
      <c r="C189" s="23" t="s">
        <v>94</v>
      </c>
      <c r="D189" s="68"/>
      <c r="E189" s="68"/>
      <c r="F189" s="68"/>
      <c r="G189" s="68"/>
    </row>
    <row r="190" spans="1:7" ht="27.6" customHeight="1">
      <c r="A190" s="18"/>
      <c r="B190" s="96">
        <v>60</v>
      </c>
      <c r="C190" s="23" t="s">
        <v>186</v>
      </c>
      <c r="D190" s="68"/>
      <c r="E190" s="68"/>
      <c r="F190" s="68"/>
      <c r="G190" s="68"/>
    </row>
    <row r="191" spans="1:7" ht="14.1" customHeight="1">
      <c r="A191" s="27"/>
      <c r="B191" s="131" t="s">
        <v>179</v>
      </c>
      <c r="C191" s="28" t="s">
        <v>163</v>
      </c>
      <c r="D191" s="77">
        <v>0</v>
      </c>
      <c r="E191" s="77">
        <v>0</v>
      </c>
      <c r="F191" s="77">
        <v>0</v>
      </c>
      <c r="G191" s="78">
        <v>35000</v>
      </c>
    </row>
    <row r="192" spans="1:7" ht="29.45" customHeight="1">
      <c r="A192" s="18" t="s">
        <v>3</v>
      </c>
      <c r="B192" s="96">
        <v>60</v>
      </c>
      <c r="C192" s="23" t="s">
        <v>186</v>
      </c>
      <c r="D192" s="77">
        <f>D191</f>
        <v>0</v>
      </c>
      <c r="E192" s="77">
        <f t="shared" ref="E192:F192" si="37">E191</f>
        <v>0</v>
      </c>
      <c r="F192" s="77">
        <f t="shared" si="37"/>
        <v>0</v>
      </c>
      <c r="G192" s="78">
        <v>35000</v>
      </c>
    </row>
    <row r="193" spans="1:7" ht="14.1" customHeight="1">
      <c r="A193" s="18" t="s">
        <v>3</v>
      </c>
      <c r="B193" s="96">
        <v>48</v>
      </c>
      <c r="C193" s="23" t="s">
        <v>94</v>
      </c>
      <c r="D193" s="80">
        <f>D192</f>
        <v>0</v>
      </c>
      <c r="E193" s="80">
        <f t="shared" ref="E193:F193" si="38">E192</f>
        <v>0</v>
      </c>
      <c r="F193" s="80">
        <f t="shared" si="38"/>
        <v>0</v>
      </c>
      <c r="G193" s="81">
        <v>35000</v>
      </c>
    </row>
    <row r="194" spans="1:7" ht="11.1" customHeight="1">
      <c r="A194" s="18"/>
      <c r="B194" s="51"/>
      <c r="C194" s="23"/>
      <c r="D194" s="68"/>
      <c r="E194" s="68"/>
      <c r="F194" s="68"/>
      <c r="G194" s="68"/>
    </row>
    <row r="195" spans="1:7" ht="25.5">
      <c r="A195" s="18"/>
      <c r="B195" s="19">
        <v>62</v>
      </c>
      <c r="C195" s="23" t="s">
        <v>76</v>
      </c>
      <c r="D195" s="68"/>
      <c r="E195" s="68"/>
      <c r="F195" s="68"/>
      <c r="G195" s="68"/>
    </row>
    <row r="196" spans="1:7" ht="14.1" customHeight="1">
      <c r="A196" s="18"/>
      <c r="B196" s="25">
        <v>45</v>
      </c>
      <c r="C196" s="23" t="s">
        <v>91</v>
      </c>
      <c r="D196" s="68"/>
      <c r="E196" s="68"/>
      <c r="F196" s="68"/>
      <c r="G196" s="68"/>
    </row>
    <row r="197" spans="1:7" ht="14.1" customHeight="1">
      <c r="A197" s="18"/>
      <c r="B197" s="29" t="s">
        <v>73</v>
      </c>
      <c r="C197" s="26" t="s">
        <v>74</v>
      </c>
      <c r="D197" s="95">
        <v>128750</v>
      </c>
      <c r="E197" s="1">
        <v>0</v>
      </c>
      <c r="F197" s="1">
        <v>0</v>
      </c>
      <c r="G197" s="1">
        <v>0</v>
      </c>
    </row>
    <row r="198" spans="1:7" ht="16.899999999999999" customHeight="1">
      <c r="A198" s="18"/>
      <c r="B198" s="29" t="s">
        <v>97</v>
      </c>
      <c r="C198" s="26" t="s">
        <v>98</v>
      </c>
      <c r="D198" s="95">
        <v>65000</v>
      </c>
      <c r="E198" s="1">
        <v>0</v>
      </c>
      <c r="F198" s="1">
        <v>0</v>
      </c>
      <c r="G198" s="1">
        <v>0</v>
      </c>
    </row>
    <row r="199" spans="1:7">
      <c r="A199" s="18" t="s">
        <v>3</v>
      </c>
      <c r="B199" s="25">
        <v>45</v>
      </c>
      <c r="C199" s="23" t="s">
        <v>91</v>
      </c>
      <c r="D199" s="81">
        <f t="shared" ref="D199:F199" si="39">SUM(D197:D198)</f>
        <v>193750</v>
      </c>
      <c r="E199" s="80">
        <f t="shared" si="39"/>
        <v>0</v>
      </c>
      <c r="F199" s="80">
        <f t="shared" si="39"/>
        <v>0</v>
      </c>
      <c r="G199" s="80">
        <v>0</v>
      </c>
    </row>
    <row r="200" spans="1:7">
      <c r="A200" s="18"/>
      <c r="B200" s="25"/>
      <c r="C200" s="23"/>
      <c r="D200" s="69"/>
      <c r="E200" s="69"/>
      <c r="F200" s="69"/>
      <c r="G200" s="68"/>
    </row>
    <row r="201" spans="1:7" ht="25.5">
      <c r="A201" s="18"/>
      <c r="B201" s="25" t="s">
        <v>152</v>
      </c>
      <c r="C201" s="23" t="s">
        <v>154</v>
      </c>
      <c r="D201" s="67"/>
      <c r="E201" s="67"/>
      <c r="F201" s="67"/>
      <c r="G201" s="68"/>
    </row>
    <row r="202" spans="1:7">
      <c r="A202" s="18"/>
      <c r="B202" s="25" t="s">
        <v>153</v>
      </c>
      <c r="C202" s="23" t="s">
        <v>155</v>
      </c>
      <c r="D202" s="77">
        <v>0</v>
      </c>
      <c r="E202" s="78">
        <v>585000</v>
      </c>
      <c r="F202" s="78">
        <f>585000-353200</f>
        <v>231800</v>
      </c>
      <c r="G202" s="117">
        <v>837775</v>
      </c>
    </row>
    <row r="203" spans="1:7" ht="25.5">
      <c r="A203" s="18" t="s">
        <v>3</v>
      </c>
      <c r="B203" s="25" t="s">
        <v>152</v>
      </c>
      <c r="C203" s="23" t="s">
        <v>154</v>
      </c>
      <c r="D203" s="77">
        <f t="shared" ref="D203:F203" si="40">D202</f>
        <v>0</v>
      </c>
      <c r="E203" s="78">
        <f t="shared" si="40"/>
        <v>585000</v>
      </c>
      <c r="F203" s="78">
        <f t="shared" si="40"/>
        <v>231800</v>
      </c>
      <c r="G203" s="78">
        <v>837775</v>
      </c>
    </row>
    <row r="204" spans="1:7" ht="11.1" customHeight="1">
      <c r="A204" s="18"/>
      <c r="B204" s="25"/>
      <c r="C204" s="23"/>
      <c r="D204" s="70"/>
      <c r="E204" s="70"/>
      <c r="F204" s="70"/>
      <c r="G204" s="71"/>
    </row>
    <row r="205" spans="1:7" ht="25.5">
      <c r="A205" s="18"/>
      <c r="B205" s="25" t="s">
        <v>156</v>
      </c>
      <c r="C205" s="23" t="s">
        <v>157</v>
      </c>
      <c r="D205" s="67"/>
      <c r="E205" s="67"/>
      <c r="F205" s="67"/>
      <c r="G205" s="68"/>
    </row>
    <row r="206" spans="1:7">
      <c r="A206" s="18"/>
      <c r="B206" s="25" t="s">
        <v>158</v>
      </c>
      <c r="C206" s="23" t="s">
        <v>155</v>
      </c>
      <c r="D206" s="77">
        <v>0</v>
      </c>
      <c r="E206" s="78">
        <v>50000</v>
      </c>
      <c r="F206" s="77">
        <v>0</v>
      </c>
      <c r="G206" s="78">
        <v>30000</v>
      </c>
    </row>
    <row r="207" spans="1:7" ht="25.5">
      <c r="A207" s="18" t="s">
        <v>3</v>
      </c>
      <c r="B207" s="25" t="s">
        <v>156</v>
      </c>
      <c r="C207" s="23" t="s">
        <v>157</v>
      </c>
      <c r="D207" s="77">
        <f t="shared" ref="D207:F207" si="41">D206</f>
        <v>0</v>
      </c>
      <c r="E207" s="78">
        <f t="shared" si="41"/>
        <v>50000</v>
      </c>
      <c r="F207" s="77">
        <f t="shared" si="41"/>
        <v>0</v>
      </c>
      <c r="G207" s="78">
        <v>30000</v>
      </c>
    </row>
    <row r="208" spans="1:7" ht="27.6" customHeight="1">
      <c r="A208" s="18" t="s">
        <v>3</v>
      </c>
      <c r="B208" s="19">
        <v>62</v>
      </c>
      <c r="C208" s="23" t="s">
        <v>76</v>
      </c>
      <c r="D208" s="81">
        <f>D199+D203+D207</f>
        <v>193750</v>
      </c>
      <c r="E208" s="81">
        <f t="shared" ref="E208:F208" si="42">E199+E203+E207</f>
        <v>635000</v>
      </c>
      <c r="F208" s="81">
        <f t="shared" si="42"/>
        <v>231800</v>
      </c>
      <c r="G208" s="81">
        <v>867775</v>
      </c>
    </row>
    <row r="209" spans="1:7">
      <c r="A209" s="18" t="s">
        <v>86</v>
      </c>
      <c r="B209" s="24">
        <v>0.10100000000000001</v>
      </c>
      <c r="C209" s="20" t="s">
        <v>6</v>
      </c>
      <c r="D209" s="102">
        <f t="shared" ref="D209:F209" si="43">D208+D193+D187</f>
        <v>193750</v>
      </c>
      <c r="E209" s="102">
        <f t="shared" si="43"/>
        <v>639000</v>
      </c>
      <c r="F209" s="102">
        <f t="shared" si="43"/>
        <v>235800</v>
      </c>
      <c r="G209" s="102">
        <v>902775</v>
      </c>
    </row>
    <row r="210" spans="1:7" ht="11.1" customHeight="1">
      <c r="A210" s="18"/>
      <c r="B210" s="24"/>
      <c r="C210" s="20"/>
      <c r="D210" s="103"/>
      <c r="E210" s="103"/>
      <c r="F210" s="103"/>
      <c r="G210" s="103"/>
    </row>
    <row r="211" spans="1:7" ht="14.1" customHeight="1">
      <c r="A211" s="18"/>
      <c r="B211" s="24">
        <v>0.8</v>
      </c>
      <c r="C211" s="20" t="s">
        <v>45</v>
      </c>
      <c r="D211" s="68"/>
      <c r="E211" s="68"/>
      <c r="F211" s="68"/>
      <c r="G211" s="68"/>
    </row>
    <row r="212" spans="1:7" ht="14.1" customHeight="1">
      <c r="A212" s="18"/>
      <c r="B212" s="22">
        <v>44</v>
      </c>
      <c r="C212" s="23" t="s">
        <v>10</v>
      </c>
      <c r="D212" s="68"/>
      <c r="E212" s="68"/>
      <c r="F212" s="68"/>
      <c r="G212" s="68"/>
    </row>
    <row r="213" spans="1:7" ht="14.1" customHeight="1">
      <c r="A213" s="18"/>
      <c r="B213" s="22">
        <v>60</v>
      </c>
      <c r="C213" s="23" t="s">
        <v>174</v>
      </c>
      <c r="D213" s="68"/>
      <c r="E213" s="68"/>
      <c r="F213" s="68"/>
      <c r="G213" s="68"/>
    </row>
    <row r="214" spans="1:7" ht="14.1" customHeight="1">
      <c r="A214" s="18"/>
      <c r="B214" s="51" t="s">
        <v>175</v>
      </c>
      <c r="C214" s="23" t="s">
        <v>26</v>
      </c>
      <c r="D214" s="1">
        <v>0</v>
      </c>
      <c r="E214" s="1">
        <v>0</v>
      </c>
      <c r="F214" s="1">
        <v>0</v>
      </c>
      <c r="G214" s="95">
        <v>3618</v>
      </c>
    </row>
    <row r="215" spans="1:7" ht="14.1" customHeight="1">
      <c r="A215" s="18" t="s">
        <v>3</v>
      </c>
      <c r="B215" s="22">
        <v>60</v>
      </c>
      <c r="C215" s="23" t="s">
        <v>174</v>
      </c>
      <c r="D215" s="80">
        <f>SUM(D214)</f>
        <v>0</v>
      </c>
      <c r="E215" s="80">
        <f t="shared" ref="E215:F215" si="44">SUM(E214)</f>
        <v>0</v>
      </c>
      <c r="F215" s="80">
        <f t="shared" si="44"/>
        <v>0</v>
      </c>
      <c r="G215" s="81">
        <v>3618</v>
      </c>
    </row>
    <row r="216" spans="1:7" ht="11.1" customHeight="1">
      <c r="A216" s="18"/>
      <c r="B216" s="22"/>
      <c r="C216" s="23"/>
      <c r="D216" s="95"/>
      <c r="E216" s="95"/>
      <c r="F216" s="95"/>
      <c r="G216" s="95"/>
    </row>
    <row r="217" spans="1:7" ht="14.1" customHeight="1">
      <c r="A217" s="18"/>
      <c r="B217" s="22">
        <v>61</v>
      </c>
      <c r="C217" s="23" t="s">
        <v>176</v>
      </c>
      <c r="D217" s="68"/>
      <c r="E217" s="68"/>
      <c r="F217" s="68"/>
      <c r="G217" s="68"/>
    </row>
    <row r="218" spans="1:7" ht="14.1" customHeight="1">
      <c r="A218" s="18"/>
      <c r="B218" s="51" t="s">
        <v>177</v>
      </c>
      <c r="C218" s="23" t="s">
        <v>178</v>
      </c>
      <c r="D218" s="1">
        <v>0</v>
      </c>
      <c r="E218" s="1">
        <v>0</v>
      </c>
      <c r="F218" s="1">
        <v>0</v>
      </c>
      <c r="G218" s="95">
        <v>10000</v>
      </c>
    </row>
    <row r="219" spans="1:7" ht="14.1" customHeight="1">
      <c r="A219" s="18" t="s">
        <v>3</v>
      </c>
      <c r="B219" s="22">
        <v>61</v>
      </c>
      <c r="C219" s="23" t="s">
        <v>176</v>
      </c>
      <c r="D219" s="80">
        <f>SUM(D218)</f>
        <v>0</v>
      </c>
      <c r="E219" s="80">
        <f t="shared" ref="E219" si="45">SUM(E218)</f>
        <v>0</v>
      </c>
      <c r="F219" s="80">
        <f t="shared" ref="F219" si="46">SUM(F218)</f>
        <v>0</v>
      </c>
      <c r="G219" s="81">
        <v>10000</v>
      </c>
    </row>
    <row r="220" spans="1:7" ht="11.1" customHeight="1">
      <c r="A220" s="18"/>
      <c r="B220" s="22"/>
      <c r="C220" s="23"/>
      <c r="D220" s="95"/>
      <c r="E220" s="95"/>
      <c r="F220" s="95"/>
      <c r="G220" s="95"/>
    </row>
    <row r="221" spans="1:7" ht="14.1" customHeight="1">
      <c r="A221" s="18"/>
      <c r="B221" s="22">
        <v>62</v>
      </c>
      <c r="C221" s="23" t="s">
        <v>190</v>
      </c>
      <c r="D221" s="68"/>
      <c r="E221" s="68"/>
      <c r="F221" s="68"/>
      <c r="G221" s="68"/>
    </row>
    <row r="222" spans="1:7" ht="14.1" customHeight="1">
      <c r="A222" s="18"/>
      <c r="B222" s="51" t="s">
        <v>182</v>
      </c>
      <c r="C222" s="23" t="s">
        <v>163</v>
      </c>
      <c r="D222" s="1">
        <v>0</v>
      </c>
      <c r="E222" s="1">
        <v>0</v>
      </c>
      <c r="F222" s="1">
        <v>0</v>
      </c>
      <c r="G222" s="95">
        <v>20000</v>
      </c>
    </row>
    <row r="223" spans="1:7" ht="14.1" customHeight="1">
      <c r="A223" s="18" t="s">
        <v>3</v>
      </c>
      <c r="B223" s="22">
        <v>62</v>
      </c>
      <c r="C223" s="23" t="s">
        <v>190</v>
      </c>
      <c r="D223" s="80">
        <f>D222</f>
        <v>0</v>
      </c>
      <c r="E223" s="80">
        <f t="shared" ref="E223:F223" si="47">E222</f>
        <v>0</v>
      </c>
      <c r="F223" s="80">
        <f t="shared" si="47"/>
        <v>0</v>
      </c>
      <c r="G223" s="81">
        <v>20000</v>
      </c>
    </row>
    <row r="224" spans="1:7" ht="14.1" customHeight="1">
      <c r="A224" s="18" t="s">
        <v>3</v>
      </c>
      <c r="B224" s="22">
        <v>44</v>
      </c>
      <c r="C224" s="23" t="s">
        <v>10</v>
      </c>
      <c r="D224" s="80">
        <f>D215+D219+D223</f>
        <v>0</v>
      </c>
      <c r="E224" s="80">
        <f t="shared" ref="E224:F224" si="48">E215+E219+E223</f>
        <v>0</v>
      </c>
      <c r="F224" s="80">
        <f t="shared" si="48"/>
        <v>0</v>
      </c>
      <c r="G224" s="81">
        <v>33618</v>
      </c>
    </row>
    <row r="225" spans="1:7">
      <c r="A225" s="18" t="s">
        <v>86</v>
      </c>
      <c r="B225" s="24">
        <v>0.8</v>
      </c>
      <c r="C225" s="20" t="s">
        <v>45</v>
      </c>
      <c r="D225" s="80">
        <f>D224</f>
        <v>0</v>
      </c>
      <c r="E225" s="80">
        <f t="shared" ref="E225:F225" si="49">E224</f>
        <v>0</v>
      </c>
      <c r="F225" s="80">
        <f t="shared" si="49"/>
        <v>0</v>
      </c>
      <c r="G225" s="102">
        <v>33618</v>
      </c>
    </row>
    <row r="226" spans="1:7" s="41" customFormat="1">
      <c r="A226" s="18" t="s">
        <v>3</v>
      </c>
      <c r="B226" s="21">
        <v>4702</v>
      </c>
      <c r="C226" s="20" t="s">
        <v>85</v>
      </c>
      <c r="D226" s="78">
        <f t="shared" ref="D226:F226" si="50">D209+D225</f>
        <v>193750</v>
      </c>
      <c r="E226" s="78">
        <f t="shared" si="50"/>
        <v>639000</v>
      </c>
      <c r="F226" s="78">
        <f t="shared" si="50"/>
        <v>235800</v>
      </c>
      <c r="G226" s="78">
        <v>936393</v>
      </c>
    </row>
    <row r="227" spans="1:7" s="41" customFormat="1">
      <c r="A227" s="18"/>
      <c r="B227" s="19"/>
      <c r="C227" s="20"/>
      <c r="D227" s="68"/>
      <c r="E227" s="68"/>
      <c r="F227" s="68"/>
      <c r="G227" s="68"/>
    </row>
    <row r="228" spans="1:7">
      <c r="A228" s="18" t="s">
        <v>5</v>
      </c>
      <c r="B228" s="21">
        <v>4711</v>
      </c>
      <c r="C228" s="20" t="s">
        <v>55</v>
      </c>
      <c r="D228" s="64"/>
      <c r="E228" s="64"/>
      <c r="F228" s="64"/>
      <c r="G228" s="64"/>
    </row>
    <row r="229" spans="1:7">
      <c r="A229" s="18"/>
      <c r="B229" s="22">
        <v>1</v>
      </c>
      <c r="C229" s="23" t="s">
        <v>51</v>
      </c>
      <c r="D229" s="64"/>
      <c r="E229" s="64"/>
      <c r="F229" s="64"/>
      <c r="G229" s="64"/>
    </row>
    <row r="230" spans="1:7">
      <c r="A230" s="18"/>
      <c r="B230" s="24">
        <v>1.103</v>
      </c>
      <c r="C230" s="20" t="s">
        <v>52</v>
      </c>
      <c r="D230" s="64"/>
      <c r="E230" s="64"/>
      <c r="F230" s="64"/>
      <c r="G230" s="64"/>
    </row>
    <row r="231" spans="1:7" s="41" customFormat="1">
      <c r="A231" s="18"/>
      <c r="B231" s="96">
        <v>44</v>
      </c>
      <c r="C231" s="23" t="s">
        <v>10</v>
      </c>
      <c r="D231" s="64"/>
      <c r="E231" s="64"/>
      <c r="F231" s="64"/>
      <c r="G231" s="64"/>
    </row>
    <row r="232" spans="1:7" ht="25.5">
      <c r="A232" s="18"/>
      <c r="B232" s="96">
        <v>66</v>
      </c>
      <c r="C232" s="49" t="s">
        <v>191</v>
      </c>
      <c r="D232" s="64"/>
      <c r="E232" s="86"/>
      <c r="F232" s="86"/>
      <c r="G232" s="86"/>
    </row>
    <row r="233" spans="1:7" ht="15" customHeight="1">
      <c r="A233" s="27"/>
      <c r="B233" s="113" t="s">
        <v>187</v>
      </c>
      <c r="C233" s="28" t="s">
        <v>163</v>
      </c>
      <c r="D233" s="76">
        <v>0</v>
      </c>
      <c r="E233" s="76">
        <v>0</v>
      </c>
      <c r="F233" s="76">
        <v>0</v>
      </c>
      <c r="G233" s="89">
        <v>6500</v>
      </c>
    </row>
    <row r="234" spans="1:7" ht="25.5">
      <c r="A234" s="18" t="s">
        <v>3</v>
      </c>
      <c r="B234" s="96">
        <v>66</v>
      </c>
      <c r="C234" s="49" t="s">
        <v>191</v>
      </c>
      <c r="D234" s="76">
        <f t="shared" ref="D234:F234" si="51">D233</f>
        <v>0</v>
      </c>
      <c r="E234" s="76">
        <f t="shared" si="51"/>
        <v>0</v>
      </c>
      <c r="F234" s="76">
        <f t="shared" si="51"/>
        <v>0</v>
      </c>
      <c r="G234" s="89">
        <v>6500</v>
      </c>
    </row>
    <row r="235" spans="1:7">
      <c r="A235" s="18"/>
      <c r="B235" s="96"/>
      <c r="C235" s="47"/>
      <c r="D235" s="79"/>
      <c r="E235" s="87"/>
      <c r="F235" s="87"/>
      <c r="G235" s="87"/>
    </row>
    <row r="236" spans="1:7" ht="15" customHeight="1">
      <c r="A236" s="18"/>
      <c r="B236" s="96">
        <v>67</v>
      </c>
      <c r="C236" s="26" t="s">
        <v>169</v>
      </c>
      <c r="D236" s="64"/>
      <c r="E236" s="64"/>
      <c r="F236" s="64"/>
      <c r="G236" s="64"/>
    </row>
    <row r="237" spans="1:7" ht="15" customHeight="1">
      <c r="A237" s="18"/>
      <c r="B237" s="96" t="s">
        <v>164</v>
      </c>
      <c r="C237" s="23" t="s">
        <v>163</v>
      </c>
      <c r="D237" s="76">
        <v>0</v>
      </c>
      <c r="E237" s="89">
        <v>300000</v>
      </c>
      <c r="F237" s="89">
        <v>300000</v>
      </c>
      <c r="G237" s="76">
        <v>0</v>
      </c>
    </row>
    <row r="238" spans="1:7" ht="15" customHeight="1">
      <c r="A238" s="18" t="s">
        <v>3</v>
      </c>
      <c r="B238" s="96">
        <v>67</v>
      </c>
      <c r="C238" s="26" t="s">
        <v>169</v>
      </c>
      <c r="D238" s="83">
        <f t="shared" ref="D238:F238" si="52">D237</f>
        <v>0</v>
      </c>
      <c r="E238" s="84">
        <f t="shared" si="52"/>
        <v>300000</v>
      </c>
      <c r="F238" s="84">
        <f t="shared" si="52"/>
        <v>300000</v>
      </c>
      <c r="G238" s="83">
        <v>0</v>
      </c>
    </row>
    <row r="239" spans="1:7" ht="15" customHeight="1">
      <c r="A239" s="18"/>
      <c r="B239" s="96"/>
      <c r="C239" s="26"/>
      <c r="D239" s="64"/>
      <c r="E239" s="86"/>
      <c r="F239" s="86"/>
      <c r="G239" s="86"/>
    </row>
    <row r="240" spans="1:7" ht="25.5">
      <c r="A240" s="18"/>
      <c r="B240" s="96">
        <v>68</v>
      </c>
      <c r="C240" s="47" t="s">
        <v>101</v>
      </c>
      <c r="D240" s="64"/>
      <c r="E240" s="86"/>
      <c r="F240" s="86"/>
      <c r="G240" s="86"/>
    </row>
    <row r="241" spans="1:7" ht="15" customHeight="1">
      <c r="A241" s="18"/>
      <c r="B241" s="96" t="s">
        <v>166</v>
      </c>
      <c r="C241" s="23" t="s">
        <v>163</v>
      </c>
      <c r="D241" s="76">
        <v>0</v>
      </c>
      <c r="E241" s="89">
        <v>81000</v>
      </c>
      <c r="F241" s="89">
        <v>81000</v>
      </c>
      <c r="G241" s="76">
        <v>0</v>
      </c>
    </row>
    <row r="242" spans="1:7" ht="25.5">
      <c r="A242" s="18" t="s">
        <v>3</v>
      </c>
      <c r="B242" s="96">
        <v>68</v>
      </c>
      <c r="C242" s="47" t="s">
        <v>101</v>
      </c>
      <c r="D242" s="83">
        <f t="shared" ref="D242:F242" si="53">D241</f>
        <v>0</v>
      </c>
      <c r="E242" s="84">
        <f t="shared" si="53"/>
        <v>81000</v>
      </c>
      <c r="F242" s="84">
        <f t="shared" si="53"/>
        <v>81000</v>
      </c>
      <c r="G242" s="83">
        <v>0</v>
      </c>
    </row>
    <row r="243" spans="1:7" ht="15" customHeight="1">
      <c r="A243" s="18"/>
      <c r="B243" s="96"/>
      <c r="C243" s="26"/>
      <c r="D243" s="64"/>
      <c r="E243" s="86"/>
      <c r="F243" s="86"/>
      <c r="G243" s="86"/>
    </row>
    <row r="244" spans="1:7" ht="14.25" customHeight="1">
      <c r="A244" s="18"/>
      <c r="B244" s="96">
        <v>69</v>
      </c>
      <c r="C244" s="47" t="s">
        <v>180</v>
      </c>
      <c r="D244" s="64"/>
      <c r="E244" s="86"/>
      <c r="F244" s="86"/>
      <c r="G244" s="86"/>
    </row>
    <row r="245" spans="1:7" ht="15" customHeight="1">
      <c r="A245" s="18"/>
      <c r="B245" s="96" t="s">
        <v>181</v>
      </c>
      <c r="C245" s="23" t="s">
        <v>163</v>
      </c>
      <c r="D245" s="76">
        <v>0</v>
      </c>
      <c r="E245" s="76">
        <v>0</v>
      </c>
      <c r="F245" s="76">
        <v>0</v>
      </c>
      <c r="G245" s="89">
        <v>10000</v>
      </c>
    </row>
    <row r="246" spans="1:7" ht="15" customHeight="1">
      <c r="A246" s="18" t="s">
        <v>3</v>
      </c>
      <c r="B246" s="96">
        <v>69</v>
      </c>
      <c r="C246" s="23" t="s">
        <v>180</v>
      </c>
      <c r="D246" s="83">
        <f t="shared" ref="D246:F246" si="54">D245</f>
        <v>0</v>
      </c>
      <c r="E246" s="83">
        <f t="shared" si="54"/>
        <v>0</v>
      </c>
      <c r="F246" s="83">
        <f t="shared" si="54"/>
        <v>0</v>
      </c>
      <c r="G246" s="84">
        <v>10000</v>
      </c>
    </row>
    <row r="247" spans="1:7" ht="15" customHeight="1">
      <c r="A247" s="18"/>
      <c r="B247" s="96"/>
      <c r="C247" s="26"/>
      <c r="D247" s="64"/>
      <c r="E247" s="104"/>
      <c r="F247" s="104"/>
      <c r="G247" s="86"/>
    </row>
    <row r="248" spans="1:7" ht="25.5">
      <c r="A248" s="18"/>
      <c r="B248" s="96">
        <v>70</v>
      </c>
      <c r="C248" s="47" t="s">
        <v>184</v>
      </c>
      <c r="D248" s="64"/>
      <c r="E248" s="104"/>
      <c r="F248" s="104"/>
      <c r="G248" s="86"/>
    </row>
    <row r="249" spans="1:7" ht="15" customHeight="1">
      <c r="A249" s="18"/>
      <c r="B249" s="96" t="s">
        <v>183</v>
      </c>
      <c r="C249" s="23" t="s">
        <v>163</v>
      </c>
      <c r="D249" s="76">
        <v>0</v>
      </c>
      <c r="E249" s="76">
        <v>0</v>
      </c>
      <c r="F249" s="76">
        <v>0</v>
      </c>
      <c r="G249" s="89">
        <v>30000</v>
      </c>
    </row>
    <row r="250" spans="1:7" ht="25.5">
      <c r="A250" s="18" t="s">
        <v>3</v>
      </c>
      <c r="B250" s="96">
        <v>70</v>
      </c>
      <c r="C250" s="47" t="s">
        <v>184</v>
      </c>
      <c r="D250" s="83">
        <f t="shared" ref="D250:F250" si="55">D249</f>
        <v>0</v>
      </c>
      <c r="E250" s="83">
        <f t="shared" si="55"/>
        <v>0</v>
      </c>
      <c r="F250" s="83">
        <f t="shared" si="55"/>
        <v>0</v>
      </c>
      <c r="G250" s="84">
        <v>30000</v>
      </c>
    </row>
    <row r="251" spans="1:7">
      <c r="A251" s="18" t="s">
        <v>3</v>
      </c>
      <c r="B251" s="96">
        <v>44</v>
      </c>
      <c r="C251" s="23" t="s">
        <v>10</v>
      </c>
      <c r="D251" s="76">
        <f>D234+D238+D242+D246+D250</f>
        <v>0</v>
      </c>
      <c r="E251" s="89">
        <f t="shared" ref="E251:F251" si="56">E234+E238+E242+E246+E250</f>
        <v>381000</v>
      </c>
      <c r="F251" s="89">
        <f t="shared" si="56"/>
        <v>381000</v>
      </c>
      <c r="G251" s="89">
        <v>46500</v>
      </c>
    </row>
    <row r="252" spans="1:7">
      <c r="A252" s="18"/>
      <c r="B252" s="24"/>
      <c r="C252" s="20"/>
      <c r="D252" s="64"/>
      <c r="E252" s="86"/>
      <c r="F252" s="86"/>
      <c r="G252" s="86"/>
    </row>
    <row r="253" spans="1:7" ht="15" customHeight="1">
      <c r="A253" s="18"/>
      <c r="B253" s="22">
        <v>60</v>
      </c>
      <c r="C253" s="23" t="s">
        <v>8</v>
      </c>
      <c r="D253" s="64"/>
      <c r="E253" s="86"/>
      <c r="F253" s="86"/>
      <c r="G253" s="86"/>
    </row>
    <row r="254" spans="1:7" ht="15" customHeight="1">
      <c r="A254" s="18"/>
      <c r="B254" s="22" t="s">
        <v>75</v>
      </c>
      <c r="C254" s="26" t="s">
        <v>53</v>
      </c>
      <c r="D254" s="87">
        <v>4290</v>
      </c>
      <c r="E254" s="79">
        <v>0</v>
      </c>
      <c r="F254" s="79">
        <v>0</v>
      </c>
      <c r="G254" s="79">
        <v>0</v>
      </c>
    </row>
    <row r="255" spans="1:7" ht="15" customHeight="1">
      <c r="A255" s="18"/>
      <c r="B255" s="48" t="s">
        <v>99</v>
      </c>
      <c r="C255" s="47" t="s">
        <v>165</v>
      </c>
      <c r="D255" s="87">
        <v>299995</v>
      </c>
      <c r="E255" s="79">
        <v>0</v>
      </c>
      <c r="F255" s="79">
        <v>0</v>
      </c>
      <c r="G255" s="79">
        <v>0</v>
      </c>
    </row>
    <row r="256" spans="1:7" ht="27.95" customHeight="1">
      <c r="A256" s="18"/>
      <c r="B256" s="48" t="s">
        <v>100</v>
      </c>
      <c r="C256" s="47" t="s">
        <v>101</v>
      </c>
      <c r="D256" s="87">
        <v>499995</v>
      </c>
      <c r="E256" s="79">
        <v>0</v>
      </c>
      <c r="F256" s="79">
        <v>0</v>
      </c>
      <c r="G256" s="79">
        <v>0</v>
      </c>
    </row>
    <row r="257" spans="1:7" ht="15" customHeight="1">
      <c r="A257" s="18" t="s">
        <v>3</v>
      </c>
      <c r="B257" s="24">
        <v>1.103</v>
      </c>
      <c r="C257" s="20" t="s">
        <v>52</v>
      </c>
      <c r="D257" s="84">
        <f t="shared" ref="D257:F257" si="57">SUM(D254:D256)+D251</f>
        <v>804280</v>
      </c>
      <c r="E257" s="84">
        <f t="shared" si="57"/>
        <v>381000</v>
      </c>
      <c r="F257" s="84">
        <f t="shared" si="57"/>
        <v>381000</v>
      </c>
      <c r="G257" s="84">
        <v>46500</v>
      </c>
    </row>
    <row r="258" spans="1:7" ht="15" customHeight="1">
      <c r="A258" s="39" t="s">
        <v>3</v>
      </c>
      <c r="B258" s="25" t="s">
        <v>56</v>
      </c>
      <c r="C258" s="23" t="s">
        <v>51</v>
      </c>
      <c r="D258" s="84">
        <f t="shared" ref="D258:F258" si="58">D257</f>
        <v>804280</v>
      </c>
      <c r="E258" s="84">
        <f t="shared" si="58"/>
        <v>381000</v>
      </c>
      <c r="F258" s="84">
        <f t="shared" si="58"/>
        <v>381000</v>
      </c>
      <c r="G258" s="84">
        <v>46500</v>
      </c>
    </row>
    <row r="259" spans="1:7" ht="15" customHeight="1">
      <c r="A259" s="27" t="s">
        <v>3</v>
      </c>
      <c r="B259" s="34">
        <v>4711</v>
      </c>
      <c r="C259" s="35" t="s">
        <v>55</v>
      </c>
      <c r="D259" s="84">
        <f t="shared" ref="D259:F259" si="59">D258</f>
        <v>804280</v>
      </c>
      <c r="E259" s="84">
        <f t="shared" si="59"/>
        <v>381000</v>
      </c>
      <c r="F259" s="84">
        <f t="shared" si="59"/>
        <v>381000</v>
      </c>
      <c r="G259" s="84">
        <v>46500</v>
      </c>
    </row>
    <row r="260" spans="1:7" ht="15" customHeight="1">
      <c r="A260" s="36" t="s">
        <v>3</v>
      </c>
      <c r="B260" s="37"/>
      <c r="C260" s="38" t="s">
        <v>54</v>
      </c>
      <c r="D260" s="89">
        <f t="shared" ref="D260:F260" si="60">D259+D226</f>
        <v>998030</v>
      </c>
      <c r="E260" s="89">
        <f t="shared" si="60"/>
        <v>1020000</v>
      </c>
      <c r="F260" s="89">
        <f t="shared" si="60"/>
        <v>616800</v>
      </c>
      <c r="G260" s="89">
        <v>982893</v>
      </c>
    </row>
    <row r="261" spans="1:7" ht="15" customHeight="1">
      <c r="A261" s="36" t="s">
        <v>3</v>
      </c>
      <c r="B261" s="37"/>
      <c r="C261" s="38" t="s">
        <v>1</v>
      </c>
      <c r="D261" s="85">
        <f t="shared" ref="D261:F261" si="61">D260+D178</f>
        <v>1374174</v>
      </c>
      <c r="E261" s="85">
        <f t="shared" si="61"/>
        <v>1328861</v>
      </c>
      <c r="F261" s="85">
        <f t="shared" si="61"/>
        <v>1376531</v>
      </c>
      <c r="G261" s="85">
        <v>1373272</v>
      </c>
    </row>
    <row r="262" spans="1:7">
      <c r="A262" s="18"/>
      <c r="B262" s="19"/>
      <c r="C262" s="50"/>
      <c r="D262" s="114"/>
      <c r="E262" s="114"/>
      <c r="F262" s="114"/>
      <c r="G262" s="114"/>
    </row>
    <row r="263" spans="1:7" ht="15" customHeight="1">
      <c r="A263" s="9" t="s">
        <v>66</v>
      </c>
      <c r="B263" s="135" t="s">
        <v>170</v>
      </c>
      <c r="C263" s="135"/>
      <c r="D263" s="135"/>
      <c r="E263" s="135"/>
      <c r="F263" s="135"/>
      <c r="G263" s="135"/>
    </row>
    <row r="264" spans="1:7" ht="27.95" customHeight="1">
      <c r="A264" s="18" t="s">
        <v>72</v>
      </c>
      <c r="B264" s="19">
        <v>2702</v>
      </c>
      <c r="C264" s="23" t="s">
        <v>192</v>
      </c>
      <c r="D264" s="128">
        <v>0</v>
      </c>
      <c r="E264" s="97">
        <v>2000</v>
      </c>
      <c r="F264" s="97">
        <v>2000</v>
      </c>
      <c r="G264" s="95">
        <v>2000</v>
      </c>
    </row>
    <row r="265" spans="1:7">
      <c r="A265" s="18"/>
      <c r="B265" s="19"/>
      <c r="C265" s="23"/>
      <c r="E265" s="67"/>
      <c r="F265" s="67"/>
      <c r="G265" s="67"/>
    </row>
    <row r="266" spans="1:7">
      <c r="B266" s="46"/>
    </row>
    <row r="267" spans="1:7">
      <c r="A267" s="18"/>
      <c r="B267" s="40"/>
      <c r="C267" s="41"/>
      <c r="D267" s="72"/>
      <c r="E267" s="64"/>
      <c r="F267" s="72"/>
      <c r="G267" s="72"/>
    </row>
    <row r="268" spans="1:7">
      <c r="A268" s="18"/>
      <c r="B268" s="19"/>
      <c r="C268" s="41"/>
      <c r="D268" s="72"/>
      <c r="E268" s="72"/>
      <c r="F268" s="72"/>
      <c r="G268" s="72"/>
    </row>
    <row r="270" spans="1:7" s="106" customFormat="1">
      <c r="A270" s="105"/>
      <c r="B270" s="15"/>
      <c r="D270" s="107"/>
      <c r="E270" s="107"/>
      <c r="F270" s="107"/>
      <c r="G270" s="108"/>
    </row>
    <row r="271" spans="1:7" s="106" customFormat="1">
      <c r="A271" s="105"/>
      <c r="B271" s="15"/>
      <c r="C271" s="109"/>
      <c r="D271" s="110"/>
      <c r="E271" s="110"/>
      <c r="F271" s="110"/>
      <c r="G271" s="108"/>
    </row>
    <row r="272" spans="1:7" s="106" customFormat="1">
      <c r="A272" s="105"/>
      <c r="B272" s="15"/>
      <c r="C272" s="109"/>
      <c r="D272" s="111"/>
      <c r="E272" s="111"/>
      <c r="F272" s="111"/>
      <c r="G272" s="108"/>
    </row>
    <row r="273" spans="1:7">
      <c r="C273" s="109"/>
      <c r="D273" s="65"/>
      <c r="E273" s="65"/>
      <c r="F273" s="65"/>
    </row>
    <row r="274" spans="1:7">
      <c r="C274" s="109"/>
      <c r="D274" s="129"/>
      <c r="E274" s="129"/>
      <c r="F274" s="129"/>
    </row>
    <row r="275" spans="1:7">
      <c r="C275" s="42"/>
      <c r="D275" s="65"/>
      <c r="E275" s="65"/>
      <c r="F275" s="65"/>
    </row>
    <row r="276" spans="1:7">
      <c r="C276" s="42"/>
      <c r="D276" s="65"/>
      <c r="E276" s="65"/>
      <c r="F276" s="65"/>
    </row>
    <row r="277" spans="1:7">
      <c r="C277" s="42"/>
      <c r="D277" s="65"/>
      <c r="E277" s="65"/>
      <c r="F277" s="65"/>
    </row>
    <row r="278" spans="1:7">
      <c r="C278" s="42"/>
      <c r="D278" s="65"/>
      <c r="E278" s="65"/>
      <c r="F278" s="65"/>
    </row>
    <row r="279" spans="1:7" s="106" customFormat="1">
      <c r="A279" s="105"/>
      <c r="B279" s="15"/>
      <c r="C279" s="109"/>
      <c r="D279" s="111"/>
      <c r="E279" s="111"/>
      <c r="F279" s="111"/>
      <c r="G279" s="108"/>
    </row>
    <row r="280" spans="1:7" s="106" customFormat="1">
      <c r="A280" s="105"/>
      <c r="B280" s="15"/>
      <c r="C280" s="109"/>
      <c r="D280" s="111"/>
      <c r="E280" s="130"/>
      <c r="F280" s="130"/>
      <c r="G280" s="108"/>
    </row>
    <row r="281" spans="1:7" s="106" customFormat="1">
      <c r="A281" s="105"/>
      <c r="B281" s="15"/>
      <c r="C281" s="109"/>
      <c r="D281" s="111"/>
      <c r="E281" s="130"/>
      <c r="F281" s="130"/>
      <c r="G281" s="108"/>
    </row>
    <row r="282" spans="1:7" s="106" customFormat="1">
      <c r="A282" s="105"/>
      <c r="B282" s="15"/>
      <c r="C282" s="109"/>
      <c r="D282" s="111"/>
      <c r="E282" s="130"/>
      <c r="F282" s="130"/>
      <c r="G282" s="108"/>
    </row>
    <row r="283" spans="1:7" s="106" customFormat="1">
      <c r="A283" s="105"/>
      <c r="B283" s="15"/>
      <c r="C283" s="109"/>
      <c r="D283" s="111"/>
      <c r="E283" s="130"/>
      <c r="F283" s="130"/>
      <c r="G283" s="108"/>
    </row>
    <row r="284" spans="1:7" s="106" customFormat="1">
      <c r="A284" s="105"/>
      <c r="B284" s="15"/>
      <c r="C284" s="109"/>
      <c r="D284" s="111"/>
      <c r="E284" s="130"/>
      <c r="F284" s="130"/>
      <c r="G284" s="108"/>
    </row>
    <row r="285" spans="1:7" s="106" customFormat="1">
      <c r="A285" s="105"/>
      <c r="B285" s="15"/>
      <c r="C285" s="109"/>
      <c r="D285" s="111"/>
      <c r="E285" s="130"/>
      <c r="F285" s="130"/>
      <c r="G285" s="108"/>
    </row>
    <row r="286" spans="1:7" s="106" customFormat="1">
      <c r="A286" s="105"/>
      <c r="B286" s="15"/>
      <c r="C286" s="109"/>
      <c r="D286" s="111"/>
      <c r="E286" s="130"/>
      <c r="F286" s="130"/>
      <c r="G286" s="108"/>
    </row>
  </sheetData>
  <autoFilter ref="A18:G265"/>
  <customSheetViews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3">
    <mergeCell ref="A1:G1"/>
    <mergeCell ref="A2:G2"/>
    <mergeCell ref="B263:G263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209" orientation="portrait" blackAndWhite="1" useFirstPageNumber="1" r:id="rId4"/>
  <headerFooter alignWithMargins="0">
    <oddHeader xml:space="preserve">&amp;C   </oddHeader>
    <oddFooter>&amp;C&amp;"Times New Roman,Bold"   &amp;P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dem19</vt:lpstr>
      <vt:lpstr>'dem19'!fcd</vt:lpstr>
      <vt:lpstr>'dem19'!fcpcap</vt:lpstr>
      <vt:lpstr>'dem19'!mi</vt:lpstr>
      <vt:lpstr>'dem19'!Print_Area</vt:lpstr>
      <vt:lpstr>'dem19'!Print_Titles</vt:lpstr>
      <vt:lpstr>'dem19'!revise</vt:lpstr>
      <vt:lpstr>'dem19'!voted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2024-08-03T10:48:22Z</cp:lastPrinted>
  <dcterms:created xsi:type="dcterms:W3CDTF">2004-06-02T16:19:06Z</dcterms:created>
  <dcterms:modified xsi:type="dcterms:W3CDTF">2024-08-09T09:26:04Z</dcterms:modified>
</cp:coreProperties>
</file>