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2" sheetId="1" r:id="rId1"/>
  </sheets>
  <externalReferences>
    <externalReference r:id="rId2"/>
  </externalReferences>
  <definedNames>
    <definedName name="__123Graph_D" hidden="1">[1]DEMAND18!#REF!</definedName>
    <definedName name="_xlnm._FilterDatabase" localSheetId="0" hidden="1">'dem2'!$A$20:$G$816</definedName>
    <definedName name="_Regression_Int" localSheetId="0" hidden="1">1</definedName>
    <definedName name="ah" localSheetId="0">'dem2'!$D$616:$G$616</definedName>
    <definedName name="ahcap" localSheetId="0">'dem2'!$D$791:$G$791</definedName>
    <definedName name="animal" localSheetId="0">'dem2'!$C$14:$F$14</definedName>
    <definedName name="are" localSheetId="0">'dem2'!#REF!</definedName>
    <definedName name="dd" localSheetId="0">'dem2'!$D$651:$G$651</definedName>
    <definedName name="fishcap" localSheetId="0">'dem2'!$D$810:$G$810</definedName>
    <definedName name="Fishrev" localSheetId="0">'dem2'!$D$757:$G$757</definedName>
    <definedName name="housing" localSheetId="0">#REF!</definedName>
    <definedName name="housingcap" localSheetId="0">#REF!</definedName>
    <definedName name="np" localSheetId="0">'dem2'!#REF!</definedName>
    <definedName name="Nutrition" localSheetId="0">#REF!</definedName>
    <definedName name="oges" localSheetId="0">#REF!</definedName>
    <definedName name="_xlnm.Print_Area" localSheetId="0">'dem2'!$A$1:$G$814</definedName>
    <definedName name="_xlnm.Print_Titles" localSheetId="0">'dem2'!$17:$20</definedName>
    <definedName name="pw" localSheetId="0">#REF!</definedName>
    <definedName name="revise" localSheetId="0">'dem2'!$D$832:$F$832</definedName>
    <definedName name="scst" localSheetId="0">#REF!</definedName>
    <definedName name="SocialSecurity" localSheetId="0">#REF!</definedName>
    <definedName name="socialwelfare" localSheetId="0">#REF!</definedName>
    <definedName name="summary" localSheetId="0">'dem2'!$D$821:$F$821</definedName>
    <definedName name="tax" localSheetId="0">#REF!</definedName>
    <definedName name="udhd" localSheetId="0">#REF!</definedName>
    <definedName name="urbancap" localSheetId="0">#REF!</definedName>
    <definedName name="Voted" localSheetId="0">#REF!</definedName>
    <definedName name="water" localSheetId="0">#REF!</definedName>
    <definedName name="watercap" localSheetId="0">#REF!</definedName>
    <definedName name="welfarecap" localSheetId="0">#REF!</definedName>
    <definedName name="Z_11785445_139B_4A31_9FC3_9005FC3C3095_.wvu.FilterData" localSheetId="0" hidden="1">'dem2'!$B$22:$G$839</definedName>
    <definedName name="Z_11785445_139B_4A31_9FC3_9005FC3C3095_.wvu.PrintArea" localSheetId="0" hidden="1">'dem2'!$A$1:$G$814</definedName>
    <definedName name="Z_11785445_139B_4A31_9FC3_9005FC3C3095_.wvu.PrintTitles" localSheetId="0" hidden="1">'dem2'!$17:$20</definedName>
    <definedName name="Z_11785445_139B_4A31_9FC3_9005FC3C3095_.wvu.Rows" localSheetId="0" hidden="1">'dem2'!#REF!</definedName>
    <definedName name="Z_239EE218_578E_4317_BEED_14D5D7089E27_.wvu.Cols" localSheetId="0" hidden="1">'dem2'!#REF!</definedName>
    <definedName name="Z_239EE218_578E_4317_BEED_14D5D7089E27_.wvu.FilterData" localSheetId="0" hidden="1">'dem2'!$A$1:$G$814</definedName>
    <definedName name="Z_239EE218_578E_4317_BEED_14D5D7089E27_.wvu.PrintArea" localSheetId="0" hidden="1">'dem2'!$A$1:$G$812</definedName>
    <definedName name="Z_239EE218_578E_4317_BEED_14D5D7089E27_.wvu.PrintTitles" localSheetId="0" hidden="1">'dem2'!$17:$20</definedName>
    <definedName name="Z_302A3EA3_AE96_11D5_A646_0050BA3D7AFD_.wvu.Cols" localSheetId="0" hidden="1">'dem2'!#REF!</definedName>
    <definedName name="Z_302A3EA3_AE96_11D5_A646_0050BA3D7AFD_.wvu.FilterData" localSheetId="0" hidden="1">'dem2'!$A$1:$G$814</definedName>
    <definedName name="Z_302A3EA3_AE96_11D5_A646_0050BA3D7AFD_.wvu.PrintArea" localSheetId="0" hidden="1">'dem2'!$A$1:$G$812</definedName>
    <definedName name="Z_302A3EA3_AE96_11D5_A646_0050BA3D7AFD_.wvu.PrintTitles" localSheetId="0" hidden="1">'dem2'!$17:$20</definedName>
    <definedName name="Z_36DBA021_0ECB_11D4_8064_004005726899_.wvu.Cols" localSheetId="0" hidden="1">'dem2'!#REF!</definedName>
    <definedName name="Z_36DBA021_0ECB_11D4_8064_004005726899_.wvu.FilterData" localSheetId="0" hidden="1">'dem2'!$C$22:$C$791</definedName>
    <definedName name="Z_36DBA021_0ECB_11D4_8064_004005726899_.wvu.PrintArea" localSheetId="0" hidden="1">'dem2'!$A$1:$G$782</definedName>
    <definedName name="Z_36DBA021_0ECB_11D4_8064_004005726899_.wvu.PrintTitles" localSheetId="0" hidden="1">'dem2'!$17:$20</definedName>
    <definedName name="Z_5071B95B_B9AE_41D2_8D05_F6F32A4219CA_.wvu.FilterData" localSheetId="0" hidden="1">'dem2'!$A$22:$G$812</definedName>
    <definedName name="Z_93EBE921_AE91_11D5_8685_004005726899_.wvu.Cols" localSheetId="0" hidden="1">'dem2'!#REF!</definedName>
    <definedName name="Z_93EBE921_AE91_11D5_8685_004005726899_.wvu.FilterData" localSheetId="0" hidden="1">'dem2'!$C$22:$C$791</definedName>
    <definedName name="Z_93EBE921_AE91_11D5_8685_004005726899_.wvu.PrintArea" localSheetId="0" hidden="1">'dem2'!$A$1:$G$782</definedName>
    <definedName name="Z_93EBE921_AE91_11D5_8685_004005726899_.wvu.PrintTitles" localSheetId="0" hidden="1">'dem2'!$17:$20</definedName>
    <definedName name="Z_94DA79C1_0FDE_11D5_9579_000021DAEEA2_.wvu.Cols" localSheetId="0" hidden="1">'dem2'!#REF!</definedName>
    <definedName name="Z_94DA79C1_0FDE_11D5_9579_000021DAEEA2_.wvu.FilterData" localSheetId="0" hidden="1">'dem2'!$C$22:$C$791</definedName>
    <definedName name="Z_94DA79C1_0FDE_11D5_9579_000021DAEEA2_.wvu.PrintArea" localSheetId="0" hidden="1">'dem2'!$A$1:$G$782</definedName>
    <definedName name="Z_94DA79C1_0FDE_11D5_9579_000021DAEEA2_.wvu.PrintTitles" localSheetId="0" hidden="1">'dem2'!$17:$20</definedName>
    <definedName name="Z_A1D4F895_248C_45AC_AB56_DBE99D2594FB_.wvu.FilterData" localSheetId="0" hidden="1">'dem2'!$A$21:$G$821</definedName>
    <definedName name="Z_A1D4F895_248C_45AC_AB56_DBE99D2594FB_.wvu.PrintArea" localSheetId="0" hidden="1">'dem2'!$A$1:$G$812</definedName>
    <definedName name="Z_A1D4F895_248C_45AC_AB56_DBE99D2594FB_.wvu.PrintTitles" localSheetId="0" hidden="1">'dem2'!$17:$20</definedName>
    <definedName name="Z_AB0B25A3_0912_441B_B755_8571BB521299_.wvu.FilterData" localSheetId="0" hidden="1">'dem2'!$A$22:$G$812</definedName>
    <definedName name="Z_AB0B25A3_0912_441B_B755_8571BB521299_.wvu.PrintArea" localSheetId="0" hidden="1">'dem2'!$A$1:$G$814</definedName>
    <definedName name="Z_AB0B25A3_0912_441B_B755_8571BB521299_.wvu.PrintTitles" localSheetId="0" hidden="1">'dem2'!$17:$20</definedName>
    <definedName name="Z_AB0B25A3_0912_441B_B755_8571BB521299_.wvu.Rows" localSheetId="0" hidden="1">'dem2'!#REF!</definedName>
    <definedName name="Z_B4CB098C_161F_11D5_8064_004005726899_.wvu.FilterData" localSheetId="0" hidden="1">'dem2'!$C$22:$C$791</definedName>
    <definedName name="Z_B4CB098E_161F_11D5_8064_004005726899_.wvu.FilterData" localSheetId="0" hidden="1">'dem2'!$C$22:$C$791</definedName>
    <definedName name="Z_C868F8C3_16D7_11D5_A68D_81D6213F5331_.wvu.Cols" localSheetId="0" hidden="1">'dem2'!#REF!</definedName>
    <definedName name="Z_C868F8C3_16D7_11D5_A68D_81D6213F5331_.wvu.FilterData" localSheetId="0" hidden="1">'dem2'!$C$22:$C$791</definedName>
    <definedName name="Z_C868F8C3_16D7_11D5_A68D_81D6213F5331_.wvu.PrintArea" localSheetId="0" hidden="1">'dem2'!$A$1:$G$782</definedName>
    <definedName name="Z_C868F8C3_16D7_11D5_A68D_81D6213F5331_.wvu.PrintTitles" localSheetId="0" hidden="1">'dem2'!$17:$20</definedName>
    <definedName name="Z_C9005DB3_FAA8_4560_9BCE_49977A5934C6_.wvu.FilterData" localSheetId="0" hidden="1">'dem2'!$B$22:$G$839</definedName>
    <definedName name="Z_C9005DB3_FAA8_4560_9BCE_49977A5934C6_.wvu.PrintArea" localSheetId="0" hidden="1">'dem2'!$A$1:$G$814</definedName>
    <definedName name="Z_C9005DB3_FAA8_4560_9BCE_49977A5934C6_.wvu.PrintTitles" localSheetId="0" hidden="1">'dem2'!$17:$20</definedName>
    <definedName name="Z_C9005DB3_FAA8_4560_9BCE_49977A5934C6_.wvu.Rows" localSheetId="0" hidden="1">'dem2'!#REF!</definedName>
    <definedName name="Z_E57F7D2B_6C27_407B_9710_2828BB462CF1_.wvu.FilterData" localSheetId="0" hidden="1">'dem2'!$A$22:$G$812</definedName>
    <definedName name="Z_E57F7D2B_6C27_407B_9710_2828BB462CF1_.wvu.PrintArea" localSheetId="0" hidden="1">'dem2'!$A$1:$G$814</definedName>
    <definedName name="Z_E57F7D2B_6C27_407B_9710_2828BB462CF1_.wvu.PrintTitles" localSheetId="0" hidden="1">'dem2'!$17:$20</definedName>
    <definedName name="Z_E57F7D2B_6C27_407B_9710_2828BB462CF1_.wvu.Rows" localSheetId="0" hidden="1">'dem2'!#REF!</definedName>
    <definedName name="Z_E5DF37BD_125C_11D5_8DC4_D0F5D88B3549_.wvu.Cols" localSheetId="0" hidden="1">'dem2'!#REF!</definedName>
    <definedName name="Z_E5DF37BD_125C_11D5_8DC4_D0F5D88B3549_.wvu.FilterData" localSheetId="0" hidden="1">'dem2'!$C$22:$C$791</definedName>
    <definedName name="Z_E5DF37BD_125C_11D5_8DC4_D0F5D88B3549_.wvu.PrintArea" localSheetId="0" hidden="1">'dem2'!$A$1:$G$782</definedName>
    <definedName name="Z_E5DF37BD_125C_11D5_8DC4_D0F5D88B3549_.wvu.PrintTitles" localSheetId="0" hidden="1">'dem2'!$17:$20</definedName>
    <definedName name="Z_F8ADACC1_164E_11D6_B603_000021DAEEA2_.wvu.Cols" localSheetId="0" hidden="1">'dem2'!#REF!</definedName>
    <definedName name="Z_F8ADACC1_164E_11D6_B603_000021DAEEA2_.wvu.FilterData" localSheetId="0" hidden="1">'dem2'!$C$22:$C$791</definedName>
    <definedName name="Z_F8ADACC1_164E_11D6_B603_000021DAEEA2_.wvu.PrintArea" localSheetId="0" hidden="1">'dem2'!$A$1:$G$814</definedName>
    <definedName name="Z_F8ADACC1_164E_11D6_B603_000021DAEEA2_.wvu.PrintTitles" localSheetId="0" hidden="1">'dem2'!$17:$20</definedName>
  </definedNames>
  <calcPr calcId="124519"/>
  <customWorkbookViews>
    <customWorkbookView name="Mahendra - Personal View" guid="{E57F7D2B-6C27-407B-9710-2828BB462CF1}" mergeInterval="0" personalView="1" maximized="1" xWindow="1" yWindow="1" windowWidth="1366" windowHeight="538" activeSheetId="1"/>
    <customWorkbookView name="sonam - Personal View" guid="{CE6969D3-C4C4-4E74-BA3B-A9142892664E}" mergeInterval="0" personalView="1" maximized="1" windowWidth="1276" windowHeight="547" activeSheetId="1"/>
    <customWorkbookView name="SILAL BUDGET - Personal View" guid="{A1D4F895-248C-45AC-AB56-DBE99D2594FB}" mergeInterval="0" personalView="1" maximized="1" windowWidth="1020" windowHeight="597" activeSheetId="4"/>
    <customWorkbookView name="jogesh - Personal View" guid="{11785445-139B-4A31-9FC3-9005FC3C3095}" mergeInterval="0" personalView="1" maximized="1" windowWidth="1020" windowHeight="596" activeSheetId="1"/>
    <customWorkbookView name="aruni - Personal View" guid="{C9005DB3-FAA8-4560-9BCE-49977A5934C6}" mergeInterval="0" personalView="1" maximized="1" xWindow="5" yWindow="342" windowWidth="1010" windowHeight="275" activeSheetId="1"/>
    <customWorkbookView name="prakash - Personal View" guid="{AB0B25A3-0912-441B-B755-8571BB521299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E748" i="1"/>
  <c r="E749" s="1"/>
  <c r="F748"/>
  <c r="F749" s="1"/>
  <c r="D748"/>
  <c r="D749" s="1"/>
  <c r="E755"/>
  <c r="E756" s="1"/>
  <c r="D755"/>
  <c r="D756" s="1"/>
  <c r="E495" l="1"/>
  <c r="F495"/>
  <c r="D495"/>
  <c r="E584"/>
  <c r="F584"/>
  <c r="D584"/>
  <c r="E602"/>
  <c r="F602"/>
  <c r="D602"/>
  <c r="E563"/>
  <c r="F563"/>
  <c r="D563"/>
  <c r="E544"/>
  <c r="F544"/>
  <c r="D544"/>
  <c r="E532"/>
  <c r="F532"/>
  <c r="D532"/>
  <c r="D501"/>
  <c r="E489"/>
  <c r="E490" s="1"/>
  <c r="F489"/>
  <c r="F490" s="1"/>
  <c r="D489"/>
  <c r="D490" s="1"/>
  <c r="E451"/>
  <c r="F451"/>
  <c r="D451"/>
  <c r="E431"/>
  <c r="F431"/>
  <c r="D431"/>
  <c r="E298"/>
  <c r="F298"/>
  <c r="D298"/>
  <c r="E123"/>
  <c r="D123"/>
  <c r="E781"/>
  <c r="F781"/>
  <c r="D781"/>
  <c r="F229"/>
  <c r="E229"/>
  <c r="D229"/>
  <c r="E501"/>
  <c r="F501"/>
  <c r="F416"/>
  <c r="E416"/>
  <c r="D416"/>
  <c r="F435"/>
  <c r="E435"/>
  <c r="D435"/>
  <c r="D777"/>
  <c r="E193"/>
  <c r="D193"/>
  <c r="E777"/>
  <c r="F777"/>
  <c r="F610"/>
  <c r="E610"/>
  <c r="D610"/>
  <c r="F571"/>
  <c r="E571"/>
  <c r="D571"/>
  <c r="F606"/>
  <c r="E606"/>
  <c r="D606"/>
  <c r="F567"/>
  <c r="E567"/>
  <c r="D567"/>
  <c r="F649"/>
  <c r="F650" s="1"/>
  <c r="E649"/>
  <c r="E650" s="1"/>
  <c r="D649"/>
  <c r="D650" s="1"/>
  <c r="E643"/>
  <c r="E644" s="1"/>
  <c r="D643"/>
  <c r="D644" s="1"/>
  <c r="F643"/>
  <c r="F644" s="1"/>
  <c r="E614"/>
  <c r="F614"/>
  <c r="D614"/>
  <c r="F225"/>
  <c r="E225"/>
  <c r="D225"/>
  <c r="D380"/>
  <c r="D381" s="1"/>
  <c r="F115"/>
  <c r="F121"/>
  <c r="F120"/>
  <c r="F787"/>
  <c r="F116"/>
  <c r="F165"/>
  <c r="F206"/>
  <c r="F213" s="1"/>
  <c r="F196"/>
  <c r="F203" s="1"/>
  <c r="F185"/>
  <c r="F175"/>
  <c r="F182" s="1"/>
  <c r="F155"/>
  <c r="F162" s="1"/>
  <c r="F57"/>
  <c r="F64" s="1"/>
  <c r="F84"/>
  <c r="F67"/>
  <c r="F74" s="1"/>
  <c r="F26"/>
  <c r="F44" s="1"/>
  <c r="F727"/>
  <c r="F707"/>
  <c r="F683"/>
  <c r="F690" s="1"/>
  <c r="F673"/>
  <c r="F656"/>
  <c r="D803"/>
  <c r="D804" s="1"/>
  <c r="D196"/>
  <c r="D203" s="1"/>
  <c r="D176"/>
  <c r="D182" s="1"/>
  <c r="D166"/>
  <c r="D132"/>
  <c r="D152" s="1"/>
  <c r="D95"/>
  <c r="D103" s="1"/>
  <c r="D67"/>
  <c r="D47"/>
  <c r="E797"/>
  <c r="E798" s="1"/>
  <c r="F797"/>
  <c r="F798" s="1"/>
  <c r="D797"/>
  <c r="D798" s="1"/>
  <c r="F754"/>
  <c r="F755" s="1"/>
  <c r="F756" s="1"/>
  <c r="F739"/>
  <c r="F741" s="1"/>
  <c r="F635"/>
  <c r="F636" s="1"/>
  <c r="F422"/>
  <c r="F426" s="1"/>
  <c r="F367"/>
  <c r="F369" s="1"/>
  <c r="F238"/>
  <c r="F235"/>
  <c r="F186"/>
  <c r="F166"/>
  <c r="F101"/>
  <c r="F103" s="1"/>
  <c r="F90"/>
  <c r="F89"/>
  <c r="E252"/>
  <c r="E632"/>
  <c r="F808"/>
  <c r="E808"/>
  <c r="D808"/>
  <c r="F804"/>
  <c r="E804"/>
  <c r="F788"/>
  <c r="F789" s="1"/>
  <c r="F790" s="1"/>
  <c r="E788"/>
  <c r="E789" s="1"/>
  <c r="E790" s="1"/>
  <c r="D788"/>
  <c r="D789" s="1"/>
  <c r="D790" s="1"/>
  <c r="F766"/>
  <c r="E766"/>
  <c r="D766"/>
  <c r="E741"/>
  <c r="D741"/>
  <c r="F734"/>
  <c r="E734"/>
  <c r="D734"/>
  <c r="F723"/>
  <c r="E723"/>
  <c r="E724" s="1"/>
  <c r="D723"/>
  <c r="D724" s="1"/>
  <c r="F704"/>
  <c r="E704"/>
  <c r="D704"/>
  <c r="E690"/>
  <c r="D690"/>
  <c r="F680"/>
  <c r="E680"/>
  <c r="D680"/>
  <c r="E636"/>
  <c r="D636"/>
  <c r="F632"/>
  <c r="D632"/>
  <c r="F622"/>
  <c r="E622"/>
  <c r="D622"/>
  <c r="F526"/>
  <c r="E526"/>
  <c r="D526"/>
  <c r="F518"/>
  <c r="E518"/>
  <c r="D518"/>
  <c r="F514"/>
  <c r="E514"/>
  <c r="D514"/>
  <c r="F510"/>
  <c r="E510"/>
  <c r="D510"/>
  <c r="F506"/>
  <c r="E506"/>
  <c r="D506"/>
  <c r="F481"/>
  <c r="E481"/>
  <c r="D481"/>
  <c r="F475"/>
  <c r="E475"/>
  <c r="D475"/>
  <c r="F469"/>
  <c r="E469"/>
  <c r="D469"/>
  <c r="F463"/>
  <c r="E463"/>
  <c r="D463"/>
  <c r="F457"/>
  <c r="E457"/>
  <c r="D457"/>
  <c r="F446"/>
  <c r="E446"/>
  <c r="D446"/>
  <c r="F440"/>
  <c r="E440"/>
  <c r="D440"/>
  <c r="E426"/>
  <c r="D426"/>
  <c r="F412"/>
  <c r="E412"/>
  <c r="D412"/>
  <c r="F408"/>
  <c r="E408"/>
  <c r="D408"/>
  <c r="F404"/>
  <c r="E404"/>
  <c r="D404"/>
  <c r="F400"/>
  <c r="E400"/>
  <c r="D400"/>
  <c r="F396"/>
  <c r="E396"/>
  <c r="D396"/>
  <c r="F392"/>
  <c r="E392"/>
  <c r="D392"/>
  <c r="F388"/>
  <c r="E388"/>
  <c r="D388"/>
  <c r="F380"/>
  <c r="F381" s="1"/>
  <c r="E380"/>
  <c r="E381" s="1"/>
  <c r="E369"/>
  <c r="D369"/>
  <c r="F361"/>
  <c r="E361"/>
  <c r="D361"/>
  <c r="F357"/>
  <c r="E357"/>
  <c r="D357"/>
  <c r="F353"/>
  <c r="E353"/>
  <c r="D353"/>
  <c r="F349"/>
  <c r="E349"/>
  <c r="D349"/>
  <c r="F345"/>
  <c r="E345"/>
  <c r="D345"/>
  <c r="F337"/>
  <c r="E337"/>
  <c r="D337"/>
  <c r="F333"/>
  <c r="E333"/>
  <c r="D333"/>
  <c r="F327"/>
  <c r="E327"/>
  <c r="D327"/>
  <c r="F321"/>
  <c r="E321"/>
  <c r="D321"/>
  <c r="F315"/>
  <c r="E315"/>
  <c r="D315"/>
  <c r="F309"/>
  <c r="E309"/>
  <c r="D309"/>
  <c r="F291"/>
  <c r="E291"/>
  <c r="D291"/>
  <c r="F287"/>
  <c r="E287"/>
  <c r="D287"/>
  <c r="F276"/>
  <c r="E276"/>
  <c r="D276"/>
  <c r="F270"/>
  <c r="E270"/>
  <c r="D270"/>
  <c r="F264"/>
  <c r="E264"/>
  <c r="D264"/>
  <c r="F258"/>
  <c r="E258"/>
  <c r="D258"/>
  <c r="F252"/>
  <c r="D252"/>
  <c r="E240"/>
  <c r="D240"/>
  <c r="F221"/>
  <c r="E221"/>
  <c r="D221"/>
  <c r="F217"/>
  <c r="E217"/>
  <c r="D217"/>
  <c r="E213"/>
  <c r="D213"/>
  <c r="E203"/>
  <c r="E182"/>
  <c r="F172"/>
  <c r="E172"/>
  <c r="D172"/>
  <c r="E162"/>
  <c r="D162"/>
  <c r="F152"/>
  <c r="E152"/>
  <c r="F128"/>
  <c r="E128"/>
  <c r="D128"/>
  <c r="E103"/>
  <c r="E92"/>
  <c r="D92"/>
  <c r="F81"/>
  <c r="E81"/>
  <c r="D81"/>
  <c r="E74"/>
  <c r="D74"/>
  <c r="E64"/>
  <c r="D64"/>
  <c r="F54"/>
  <c r="E54"/>
  <c r="D54"/>
  <c r="E44"/>
  <c r="D44"/>
  <c r="F441" l="1"/>
  <c r="D782"/>
  <c r="D791" s="1"/>
  <c r="F615"/>
  <c r="F809"/>
  <c r="F810" s="1"/>
  <c r="D482"/>
  <c r="D483" s="1"/>
  <c r="F782"/>
  <c r="F791" s="1"/>
  <c r="E533"/>
  <c r="F637"/>
  <c r="F638" s="1"/>
  <c r="F651" s="1"/>
  <c r="D362"/>
  <c r="D363" s="1"/>
  <c r="E742"/>
  <c r="F92"/>
  <c r="F104" s="1"/>
  <c r="F105" s="1"/>
  <c r="D533"/>
  <c r="F533"/>
  <c r="F691"/>
  <c r="F692" s="1"/>
  <c r="F123"/>
  <c r="F277"/>
  <c r="D230"/>
  <c r="D231" s="1"/>
  <c r="D809"/>
  <c r="D810" s="1"/>
  <c r="F362"/>
  <c r="F363" s="1"/>
  <c r="D615"/>
  <c r="D572"/>
  <c r="D637"/>
  <c r="D638" s="1"/>
  <c r="D651" s="1"/>
  <c r="D691"/>
  <c r="D692" s="1"/>
  <c r="E809"/>
  <c r="E810" s="1"/>
  <c r="E691"/>
  <c r="E692" s="1"/>
  <c r="F193"/>
  <c r="F230" s="1"/>
  <c r="E338"/>
  <c r="E339" s="1"/>
  <c r="D417"/>
  <c r="D418" s="1"/>
  <c r="E441"/>
  <c r="F519"/>
  <c r="F520" s="1"/>
  <c r="F482"/>
  <c r="F483" s="1"/>
  <c r="E482"/>
  <c r="E483" s="1"/>
  <c r="D742"/>
  <c r="E572"/>
  <c r="E782"/>
  <c r="E791" s="1"/>
  <c r="E277"/>
  <c r="E292" s="1"/>
  <c r="D338"/>
  <c r="D339" s="1"/>
  <c r="F338"/>
  <c r="F339" s="1"/>
  <c r="E362"/>
  <c r="E363" s="1"/>
  <c r="F417"/>
  <c r="F418" s="1"/>
  <c r="E417"/>
  <c r="E418" s="1"/>
  <c r="D519"/>
  <c r="D520" s="1"/>
  <c r="E230"/>
  <c r="E231" s="1"/>
  <c r="E104"/>
  <c r="E105" s="1"/>
  <c r="D104"/>
  <c r="D105" s="1"/>
  <c r="D277"/>
  <c r="D292" s="1"/>
  <c r="D441"/>
  <c r="E519"/>
  <c r="E520" s="1"/>
  <c r="E637"/>
  <c r="E638" s="1"/>
  <c r="E651" s="1"/>
  <c r="E615"/>
  <c r="F724"/>
  <c r="F742" s="1"/>
  <c r="F572"/>
  <c r="F240"/>
  <c r="D757" l="1"/>
  <c r="E757"/>
  <c r="F757"/>
  <c r="D811"/>
  <c r="F292"/>
  <c r="F231"/>
  <c r="F811"/>
  <c r="E811"/>
  <c r="E616"/>
  <c r="D616"/>
  <c r="F616" l="1"/>
  <c r="F758" s="1"/>
  <c r="F812" s="1"/>
  <c r="E758"/>
  <c r="E812" s="1"/>
  <c r="D758"/>
  <c r="D812" s="1"/>
  <c r="E14"/>
  <c r="D14" l="1"/>
  <c r="F14" s="1"/>
</calcChain>
</file>

<file path=xl/sharedStrings.xml><?xml version="1.0" encoding="utf-8"?>
<sst xmlns="http://schemas.openxmlformats.org/spreadsheetml/2006/main" count="1303" uniqueCount="536">
  <si>
    <t>DEMAND NO. 2</t>
  </si>
  <si>
    <t>Animal Husbandry</t>
  </si>
  <si>
    <t>Dairy Development</t>
  </si>
  <si>
    <t>(a) Capital Account of Agriculture and Allied Activities</t>
  </si>
  <si>
    <t>Capital Outlay on Animal Husbandry</t>
  </si>
  <si>
    <t>Capital</t>
  </si>
  <si>
    <t>Voted</t>
  </si>
  <si>
    <t>Major /Sub-Major/Minor/Sub/Detailed Heads</t>
  </si>
  <si>
    <t>Total</t>
  </si>
  <si>
    <t>REVENUE SECTION</t>
  </si>
  <si>
    <t>M.H.</t>
  </si>
  <si>
    <t>Administration</t>
  </si>
  <si>
    <t>Head Office Establishment</t>
  </si>
  <si>
    <t>60.44.01</t>
  </si>
  <si>
    <t>Salaries</t>
  </si>
  <si>
    <t>60.44.11</t>
  </si>
  <si>
    <t>60.44.13</t>
  </si>
  <si>
    <t>Office Expenses</t>
  </si>
  <si>
    <t>Other Charges</t>
  </si>
  <si>
    <t>60.44.51</t>
  </si>
  <si>
    <t>Motor Vehicles</t>
  </si>
  <si>
    <t>60.45.01</t>
  </si>
  <si>
    <t>60.45.11</t>
  </si>
  <si>
    <t>60.45.13</t>
  </si>
  <si>
    <t>60.45.14</t>
  </si>
  <si>
    <t>60.46.01</t>
  </si>
  <si>
    <t>60.46.11</t>
  </si>
  <si>
    <t>60.46.13</t>
  </si>
  <si>
    <t>60.47.01</t>
  </si>
  <si>
    <t>60.47.11</t>
  </si>
  <si>
    <t>60.47.13</t>
  </si>
  <si>
    <t>60.47.14</t>
  </si>
  <si>
    <t>60.48.11</t>
  </si>
  <si>
    <t>60.48.13</t>
  </si>
  <si>
    <t>60.48.14</t>
  </si>
  <si>
    <t>Veterinary Services &amp; Animal Health</t>
  </si>
  <si>
    <t>Veterinary Hospitals &amp; Dispensaries</t>
  </si>
  <si>
    <t>61.44.01</t>
  </si>
  <si>
    <t>61.44.02</t>
  </si>
  <si>
    <t>Wages</t>
  </si>
  <si>
    <t>61.44.11</t>
  </si>
  <si>
    <t>61.44.13</t>
  </si>
  <si>
    <t>61.44.21</t>
  </si>
  <si>
    <t>61.45.01</t>
  </si>
  <si>
    <t>61.45.02</t>
  </si>
  <si>
    <t>61.45.11</t>
  </si>
  <si>
    <t>61.45.13</t>
  </si>
  <si>
    <t>61.46.01</t>
  </si>
  <si>
    <t>61.46.02</t>
  </si>
  <si>
    <t>61.46.11</t>
  </si>
  <si>
    <t>61.46.13</t>
  </si>
  <si>
    <t>61.47.01</t>
  </si>
  <si>
    <t>61.47.02</t>
  </si>
  <si>
    <t>61.47.11</t>
  </si>
  <si>
    <t>61.47.13</t>
  </si>
  <si>
    <t>61.48.01</t>
  </si>
  <si>
    <t>61.48.02</t>
  </si>
  <si>
    <t>61.48.11</t>
  </si>
  <si>
    <t>61.48.13</t>
  </si>
  <si>
    <t>Cattle and Buffalo Development</t>
  </si>
  <si>
    <t>Intensive Cattle Development</t>
  </si>
  <si>
    <t>63.44.11</t>
  </si>
  <si>
    <t>63.44.13</t>
  </si>
  <si>
    <t>63.46.11</t>
  </si>
  <si>
    <t>63.46.13</t>
  </si>
  <si>
    <t>63.47.11</t>
  </si>
  <si>
    <t>63.47.13</t>
  </si>
  <si>
    <t>63.48.13</t>
  </si>
  <si>
    <t>Livestock Farm, Karfectar</t>
  </si>
  <si>
    <t>67.00.01</t>
  </si>
  <si>
    <t>67.00.02</t>
  </si>
  <si>
    <t>67.00.11</t>
  </si>
  <si>
    <t>67.00.13</t>
  </si>
  <si>
    <t>Poultry Development</t>
  </si>
  <si>
    <t>Intensive Poultry Development</t>
  </si>
  <si>
    <t>68.44.11</t>
  </si>
  <si>
    <t>68.44.13</t>
  </si>
  <si>
    <t>68.45.11</t>
  </si>
  <si>
    <t>68.45.13</t>
  </si>
  <si>
    <t>68.47.11</t>
  </si>
  <si>
    <t>68.47.13</t>
  </si>
  <si>
    <t>68.48.11</t>
  </si>
  <si>
    <t>68.48.13</t>
  </si>
  <si>
    <t>Sheep and Wool Development</t>
  </si>
  <si>
    <t>Extension of Sheep Breeding Centres</t>
  </si>
  <si>
    <t>69.45.11</t>
  </si>
  <si>
    <t>69.46.11</t>
  </si>
  <si>
    <t>69.47.11</t>
  </si>
  <si>
    <t>70.44.11</t>
  </si>
  <si>
    <t>70.45.11</t>
  </si>
  <si>
    <t>70.46.11</t>
  </si>
  <si>
    <t>70.48.11</t>
  </si>
  <si>
    <t>Intensive Piggery Development</t>
  </si>
  <si>
    <t>Piggery Development</t>
  </si>
  <si>
    <t>Fodder and Feed Development</t>
  </si>
  <si>
    <t>Pasture Development</t>
  </si>
  <si>
    <t>73.45.11</t>
  </si>
  <si>
    <t>73.45.13</t>
  </si>
  <si>
    <t>73.47.11</t>
  </si>
  <si>
    <t>73.47.13</t>
  </si>
  <si>
    <t>73.48.11</t>
  </si>
  <si>
    <t>73.48.13</t>
  </si>
  <si>
    <t>Extension and Training</t>
  </si>
  <si>
    <t>Farmer's Training &amp; Extension Programme</t>
  </si>
  <si>
    <t>74.44.11</t>
  </si>
  <si>
    <t>74.46.11</t>
  </si>
  <si>
    <t>74.48.11</t>
  </si>
  <si>
    <t>Dairy Development Projects</t>
  </si>
  <si>
    <t>Fisheries</t>
  </si>
  <si>
    <t>Establishment</t>
  </si>
  <si>
    <t>60.00.01</t>
  </si>
  <si>
    <t>60.00.11</t>
  </si>
  <si>
    <t>60.00.13</t>
  </si>
  <si>
    <t>Direction and Administration</t>
  </si>
  <si>
    <t>Inland Fisheries</t>
  </si>
  <si>
    <t>Trout Fish Seed</t>
  </si>
  <si>
    <t>61.00.01</t>
  </si>
  <si>
    <t>61.00.11</t>
  </si>
  <si>
    <t>61.00.13</t>
  </si>
  <si>
    <t>Carps and Cat Fish Seed Production</t>
  </si>
  <si>
    <t>62.00.01</t>
  </si>
  <si>
    <t>62.00.11</t>
  </si>
  <si>
    <t>62.00.13</t>
  </si>
  <si>
    <t>Conservation of Reverine Fisheries</t>
  </si>
  <si>
    <t>63.00.01</t>
  </si>
  <si>
    <t>63.00.11</t>
  </si>
  <si>
    <t>63.00.13</t>
  </si>
  <si>
    <t>CAPITAL SECTION</t>
  </si>
  <si>
    <t>Capital Outlay on  Animal Husbandry</t>
  </si>
  <si>
    <t>44</t>
  </si>
  <si>
    <t>Capital Outlay on Fisheries</t>
  </si>
  <si>
    <t>Rabies Control Programme</t>
  </si>
  <si>
    <t>61.44.53</t>
  </si>
  <si>
    <t>II. Details of the estimates and the heads under which this grant will be accounted for:</t>
  </si>
  <si>
    <t>Revenue</t>
  </si>
  <si>
    <t>60.46.14</t>
  </si>
  <si>
    <t>C - Economic Services (a) Agriculture and Allied Activities</t>
  </si>
  <si>
    <t>C - Capital Accounts of Economic Services</t>
  </si>
  <si>
    <t>68.44.90</t>
  </si>
  <si>
    <t xml:space="preserve">Poultry Mission </t>
  </si>
  <si>
    <t>(In Thousands of Rupees)</t>
  </si>
  <si>
    <t>Livestock Feed</t>
  </si>
  <si>
    <t>61.44.50</t>
  </si>
  <si>
    <t>63.44.72</t>
  </si>
  <si>
    <t>Rec</t>
  </si>
  <si>
    <t>73.44.92</t>
  </si>
  <si>
    <t>National Livestock Health and Disease Control Programme</t>
  </si>
  <si>
    <t>National Livestock Management Programme</t>
  </si>
  <si>
    <t>07.00.81</t>
  </si>
  <si>
    <t>07.00.83</t>
  </si>
  <si>
    <t>07.00.85</t>
  </si>
  <si>
    <t>08.00.82</t>
  </si>
  <si>
    <t>08.00.83</t>
  </si>
  <si>
    <t>72</t>
  </si>
  <si>
    <t>Scheme funded by Power Developers</t>
  </si>
  <si>
    <t>72.00.81</t>
  </si>
  <si>
    <t>08.00.84</t>
  </si>
  <si>
    <t>National Plan for Dairy Development</t>
  </si>
  <si>
    <t>06</t>
  </si>
  <si>
    <t>08.00.85</t>
  </si>
  <si>
    <t>73</t>
  </si>
  <si>
    <t>73.00.81</t>
  </si>
  <si>
    <t>60.44.26</t>
  </si>
  <si>
    <t>60.44.27</t>
  </si>
  <si>
    <t>Veterinary Council (Central share)</t>
  </si>
  <si>
    <t>07.00.86</t>
  </si>
  <si>
    <t>07.00.87</t>
  </si>
  <si>
    <t>61.00.71</t>
  </si>
  <si>
    <t>Integrated Trout Development Plan</t>
  </si>
  <si>
    <t>08.00.87</t>
  </si>
  <si>
    <t>Sub-Mission on Piggery Development in North Eastern Region (State Share)</t>
  </si>
  <si>
    <t>08.00.86</t>
  </si>
  <si>
    <t>81.00.81</t>
  </si>
  <si>
    <t>81.00.82</t>
  </si>
  <si>
    <t>08.00.88</t>
  </si>
  <si>
    <t>Sub-Mission on Piggery Development in North Eastern Region (Central Share)</t>
  </si>
  <si>
    <t>72.00.82</t>
  </si>
  <si>
    <t>Renovation of Trout Raceways &amp; Living Quarter at Saechok Lachung and Repair of Fish Tank and Fencing of Kabi Fish Farm funded by Sneha Kinetic Power Project</t>
  </si>
  <si>
    <t>Sub-Mission on Skill Development, Technology Transfer and Extension (NLM) (Central Share)</t>
  </si>
  <si>
    <t>Construction of Poultry Processing Unit at Melli Dara, South Sikkim (State Share)</t>
  </si>
  <si>
    <t>Scheme funded by NEC</t>
  </si>
  <si>
    <t>Construction of Trout farm at Rabum North Sikkim funded by Teesta Urja (Central Share)</t>
  </si>
  <si>
    <t>Integrated Sample Survey for Estimation of Production of Major Livestock Product (State Share)</t>
  </si>
  <si>
    <t>Integrated Development of Fisheries (State Share)</t>
  </si>
  <si>
    <t>Livestock Census (Central Share)</t>
  </si>
  <si>
    <t>61.44.74</t>
  </si>
  <si>
    <t>61.44.75</t>
  </si>
  <si>
    <t>Performance Veterinary Service</t>
  </si>
  <si>
    <t>07.00.94</t>
  </si>
  <si>
    <t>Veterinary Medicine,Vaccines, Instrument and Surgical Equipments</t>
  </si>
  <si>
    <t>Animal Husbandry, 00.911-Deduct Recoveries of overpayments</t>
  </si>
  <si>
    <t>Peste des Petitis Ruminants Control Programme (PPR-CP) (State Share)</t>
  </si>
  <si>
    <t>06.00.88</t>
  </si>
  <si>
    <t>00.44.80</t>
  </si>
  <si>
    <t>Land Compensation</t>
  </si>
  <si>
    <t>60.00.02</t>
  </si>
  <si>
    <t>60.45.02</t>
  </si>
  <si>
    <t>61.00.02</t>
  </si>
  <si>
    <t>62.00.02</t>
  </si>
  <si>
    <t>Construction of Modern Abattoir at Mazitar 
(State Share)</t>
  </si>
  <si>
    <t>Other Livestock Development</t>
  </si>
  <si>
    <t>63.00.02</t>
  </si>
  <si>
    <t>ANIMAL HUSBANDRY  AND VETERINARY SERVICES</t>
  </si>
  <si>
    <t>Yak and other Highlander Livestock Welfare</t>
  </si>
  <si>
    <t>73.00.71</t>
  </si>
  <si>
    <t xml:space="preserve">Pre-emptive Measures during calamities of Yak and other Highlander Livestock in North Sikkim </t>
  </si>
  <si>
    <t>63.44.21</t>
  </si>
  <si>
    <t>07</t>
  </si>
  <si>
    <t>State Plan for Dairy Development</t>
  </si>
  <si>
    <t>Productive Incentive for Milk Production</t>
  </si>
  <si>
    <t>61.44.27</t>
  </si>
  <si>
    <t>Actuals</t>
  </si>
  <si>
    <t>Budget 
 Estimate</t>
  </si>
  <si>
    <t>Revised 
Estimate</t>
  </si>
  <si>
    <t xml:space="preserve">Fodder Development Programme </t>
  </si>
  <si>
    <t>81.00.83</t>
  </si>
  <si>
    <t>Pradhan Mantri Matsya Sampada Yojana (PMMSY) (Central Share)</t>
  </si>
  <si>
    <t>61.44.76</t>
  </si>
  <si>
    <t>70.44.81</t>
  </si>
  <si>
    <t>08.00.89</t>
  </si>
  <si>
    <t>08.00.90</t>
  </si>
  <si>
    <t>Sub-Mission on Feed and Fodder Development (Central Share)</t>
  </si>
  <si>
    <t>Grant in Aid to Sikkim Milk Union</t>
  </si>
  <si>
    <t>00.44.82</t>
  </si>
  <si>
    <t>81.00.84</t>
  </si>
  <si>
    <t>Construction of New Veterinary Building at Rimbi under Yangthang Constituency</t>
  </si>
  <si>
    <t>2022-23</t>
  </si>
  <si>
    <t>Veterinary Services and Animal Health</t>
  </si>
  <si>
    <t>Mobile Vet Unit</t>
  </si>
  <si>
    <t>Gangtok District</t>
  </si>
  <si>
    <t>Gyalshing District</t>
  </si>
  <si>
    <t>Mangan District</t>
  </si>
  <si>
    <t>Namchi District</t>
  </si>
  <si>
    <t>Pakyong District</t>
  </si>
  <si>
    <t>60.49.01</t>
  </si>
  <si>
    <t>60.49.11</t>
  </si>
  <si>
    <t>60.49.13</t>
  </si>
  <si>
    <t>60.49.14</t>
  </si>
  <si>
    <t>60.49.02</t>
  </si>
  <si>
    <t>Soreng District</t>
  </si>
  <si>
    <t>60.50.01</t>
  </si>
  <si>
    <t>60.50.11</t>
  </si>
  <si>
    <t>60.50.13</t>
  </si>
  <si>
    <t>60.50.14</t>
  </si>
  <si>
    <t>60.50.02</t>
  </si>
  <si>
    <t>61.49.01</t>
  </si>
  <si>
    <t>61.49.02</t>
  </si>
  <si>
    <t>61.49.11</t>
  </si>
  <si>
    <t>61.49.13</t>
  </si>
  <si>
    <t>61.50.01</t>
  </si>
  <si>
    <t>61.50.02</t>
  </si>
  <si>
    <t>61.50.11</t>
  </si>
  <si>
    <t>61.50.13</t>
  </si>
  <si>
    <t>63.50.13</t>
  </si>
  <si>
    <t>63.50.11</t>
  </si>
  <si>
    <t>68.49.11</t>
  </si>
  <si>
    <t>68.49.13</t>
  </si>
  <si>
    <t>69.49.11</t>
  </si>
  <si>
    <t>69.50.11</t>
  </si>
  <si>
    <t>70.49.11</t>
  </si>
  <si>
    <t>70.50.11</t>
  </si>
  <si>
    <t>73.49.11</t>
  </si>
  <si>
    <t>73.49.13</t>
  </si>
  <si>
    <t>74.50.11</t>
  </si>
  <si>
    <t>Infrastructure Development Fund</t>
  </si>
  <si>
    <t>09.00.81</t>
  </si>
  <si>
    <t>09.00.82</t>
  </si>
  <si>
    <t>Development Programmes (Animal Husbandry)</t>
  </si>
  <si>
    <t>09.00.83</t>
  </si>
  <si>
    <t>09.00.84</t>
  </si>
  <si>
    <t>09.00.85</t>
  </si>
  <si>
    <t>61.44.77</t>
  </si>
  <si>
    <t>Disease Investigation Cell</t>
  </si>
  <si>
    <t>09.00.86</t>
  </si>
  <si>
    <t>Life Stock Insurance Scheme (State Share)</t>
  </si>
  <si>
    <t>Life Stock Insurance Scheme (Central Share)</t>
  </si>
  <si>
    <t>09.00.87</t>
  </si>
  <si>
    <t>Introduction of sex sorted semen for artificial insemination in cattle (State Share)</t>
  </si>
  <si>
    <t>09.00.88</t>
  </si>
  <si>
    <t>Cheese Plant at Dentam</t>
  </si>
  <si>
    <t>00.44.83</t>
  </si>
  <si>
    <t>Construction of Dispensary at Mangshila</t>
  </si>
  <si>
    <t>00.44.84</t>
  </si>
  <si>
    <t>00.44.85</t>
  </si>
  <si>
    <t>00.44.86</t>
  </si>
  <si>
    <t>Construction of AH&amp;VS Building at Lingchom under Yangthang Constituency</t>
  </si>
  <si>
    <t>Restoration of Dispensary at Melli Aching</t>
  </si>
  <si>
    <t>State Veterinary Poly Clinic, Deorali</t>
  </si>
  <si>
    <t>Sub-Mission on Skill Development Technology Transfer and Extension (NLM) (State Share)</t>
  </si>
  <si>
    <t>Pradhan Mantri Matsya Sampada Yojana (PMMSY) (State Share)</t>
  </si>
  <si>
    <t>Construction of Vetrinary Sub Centre at Nesha, Arithang, Chongrang</t>
  </si>
  <si>
    <t>Administrative Investigation and Statistics</t>
  </si>
  <si>
    <t>2023-24</t>
  </si>
  <si>
    <t>00.789</t>
  </si>
  <si>
    <t>Special Component Plan for Scheduled Castes</t>
  </si>
  <si>
    <t>00.796</t>
  </si>
  <si>
    <t>Tribal Area Sub-plan</t>
  </si>
  <si>
    <t>09.00.80</t>
  </si>
  <si>
    <t>Insurance of Livestock and Poultry</t>
  </si>
  <si>
    <t>09</t>
  </si>
  <si>
    <t>09.00.77</t>
  </si>
  <si>
    <t>Medical Treatment</t>
  </si>
  <si>
    <t>Allowances</t>
  </si>
  <si>
    <t>Leave Travel Concession</t>
  </si>
  <si>
    <t>Training Expenses</t>
  </si>
  <si>
    <t>60.44.06</t>
  </si>
  <si>
    <t>60.44.07</t>
  </si>
  <si>
    <t>60.44.08</t>
  </si>
  <si>
    <t>60.44.09</t>
  </si>
  <si>
    <t>Domestic Travel Expenses</t>
  </si>
  <si>
    <t>Minor Civil and Electrical Works</t>
  </si>
  <si>
    <t>Advertising and Publicity</t>
  </si>
  <si>
    <t>Foreign Travel Expenses</t>
  </si>
  <si>
    <t>60.44.12</t>
  </si>
  <si>
    <t>Printing and Publications</t>
  </si>
  <si>
    <t>Fuel and Lubricants</t>
  </si>
  <si>
    <t>Professional Services</t>
  </si>
  <si>
    <t>60.44.28</t>
  </si>
  <si>
    <t>Rent, Rates and Taxes for Land and Buildings</t>
  </si>
  <si>
    <t>Rent for others</t>
  </si>
  <si>
    <t>60.44.16</t>
  </si>
  <si>
    <t>60.44.18</t>
  </si>
  <si>
    <t>60.44.24</t>
  </si>
  <si>
    <t>60.45.06</t>
  </si>
  <si>
    <t>60.45.07</t>
  </si>
  <si>
    <t>60.46.06</t>
  </si>
  <si>
    <t>60.46.07</t>
  </si>
  <si>
    <t>60.47.06</t>
  </si>
  <si>
    <t>60.47.07</t>
  </si>
  <si>
    <t>60.49.06</t>
  </si>
  <si>
    <t>60.49.07</t>
  </si>
  <si>
    <t>60.50.06</t>
  </si>
  <si>
    <t>60.50.07</t>
  </si>
  <si>
    <t>61.45.06</t>
  </si>
  <si>
    <t>61.45.07</t>
  </si>
  <si>
    <t>61.46.06</t>
  </si>
  <si>
    <t>61.46.07</t>
  </si>
  <si>
    <t>61.47.06</t>
  </si>
  <si>
    <t>61.47.07</t>
  </si>
  <si>
    <t>61.48.06</t>
  </si>
  <si>
    <t>61.48.07</t>
  </si>
  <si>
    <t>61.49.06</t>
  </si>
  <si>
    <t>61.49.07</t>
  </si>
  <si>
    <t>61.50.06</t>
  </si>
  <si>
    <t>61.50.07</t>
  </si>
  <si>
    <t>67.00.06</t>
  </si>
  <si>
    <t>67.00.07</t>
  </si>
  <si>
    <t>61.00.06</t>
  </si>
  <si>
    <t>61.00.07</t>
  </si>
  <si>
    <t>62.00.06</t>
  </si>
  <si>
    <t>62.00.07</t>
  </si>
  <si>
    <t>63.00.06</t>
  </si>
  <si>
    <t>63.00.07</t>
  </si>
  <si>
    <t>61.44.06</t>
  </si>
  <si>
    <t>61.44.07</t>
  </si>
  <si>
    <t xml:space="preserve">Materials and Supplies </t>
  </si>
  <si>
    <t>61.44.49</t>
  </si>
  <si>
    <t>Other Revenue Expenditure</t>
  </si>
  <si>
    <t>60.00.06</t>
  </si>
  <si>
    <t>60.00.07</t>
  </si>
  <si>
    <t>60.00.08</t>
  </si>
  <si>
    <t>Buildings and Structures</t>
  </si>
  <si>
    <t>60</t>
  </si>
  <si>
    <t>07.00.97</t>
  </si>
  <si>
    <t>60.45.24</t>
  </si>
  <si>
    <t>60.46.24</t>
  </si>
  <si>
    <t>60.47.24</t>
  </si>
  <si>
    <t>60.48.24</t>
  </si>
  <si>
    <t>60.49.24</t>
  </si>
  <si>
    <t>60.50.24</t>
  </si>
  <si>
    <t>61.44.24</t>
  </si>
  <si>
    <t>61.44.16</t>
  </si>
  <si>
    <t>61.44.18</t>
  </si>
  <si>
    <t>61.44.28</t>
  </si>
  <si>
    <t>61.45.24</t>
  </si>
  <si>
    <t>61.46.24</t>
  </si>
  <si>
    <t>61.47.24</t>
  </si>
  <si>
    <t>61.48.24</t>
  </si>
  <si>
    <t>61.49.24</t>
  </si>
  <si>
    <t>61.50.24</t>
  </si>
  <si>
    <t>63.44.24</t>
  </si>
  <si>
    <t>63.46.24</t>
  </si>
  <si>
    <t>63.47.24</t>
  </si>
  <si>
    <t>63.48.24</t>
  </si>
  <si>
    <t>63.48.11</t>
  </si>
  <si>
    <t>63.50.24</t>
  </si>
  <si>
    <t>63.44.16</t>
  </si>
  <si>
    <t>63.44.18</t>
  </si>
  <si>
    <t>63.44.28</t>
  </si>
  <si>
    <t>67.00.24</t>
  </si>
  <si>
    <t>68.44.16</t>
  </si>
  <si>
    <t>68.44.24</t>
  </si>
  <si>
    <t>68.44.28</t>
  </si>
  <si>
    <t>68.45.24</t>
  </si>
  <si>
    <t>68.47.24</t>
  </si>
  <si>
    <t>68.48.24</t>
  </si>
  <si>
    <t>68.49.24</t>
  </si>
  <si>
    <t>73.45.24</t>
  </si>
  <si>
    <t>73.47.24</t>
  </si>
  <si>
    <t>73.48.24</t>
  </si>
  <si>
    <t>73.49.24</t>
  </si>
  <si>
    <t>60.00.09</t>
  </si>
  <si>
    <t>60.00.12</t>
  </si>
  <si>
    <t>60.00.16</t>
  </si>
  <si>
    <t>60.00.18</t>
  </si>
  <si>
    <t>60.00.24</t>
  </si>
  <si>
    <t>60.00.28</t>
  </si>
  <si>
    <t>61.00.24</t>
  </si>
  <si>
    <t>62.00.24</t>
  </si>
  <si>
    <t>63.00.24</t>
  </si>
  <si>
    <t>07.00.98</t>
  </si>
  <si>
    <t>07.00.75</t>
  </si>
  <si>
    <t>Animal Diseases Surveillance (ASCAD) (90:10) (Central Share)</t>
  </si>
  <si>
    <t>07.00.76</t>
  </si>
  <si>
    <t>07.00.77</t>
  </si>
  <si>
    <t xml:space="preserve">Animal Diseases Surveillance (ASCAD) (100%) (Central Share) </t>
  </si>
  <si>
    <t>Animal Diseases Surveillance (ASCAD)  (50:50) (Central Share)</t>
  </si>
  <si>
    <t>Animal Diseases Surveillance (ASCAD)  (100%) (Central Share)</t>
  </si>
  <si>
    <t>07.00.78</t>
  </si>
  <si>
    <t>09.00.89</t>
  </si>
  <si>
    <t>Poultry Development (Central Share)</t>
  </si>
  <si>
    <t>National Livestock Mission (Central Share)</t>
  </si>
  <si>
    <t>National Livestock Mission</t>
  </si>
  <si>
    <t>Pakyong</t>
  </si>
  <si>
    <t>Soreng</t>
  </si>
  <si>
    <t>62.50.01</t>
  </si>
  <si>
    <t>62.50.02</t>
  </si>
  <si>
    <t>62.50.11</t>
  </si>
  <si>
    <t>62.50.13</t>
  </si>
  <si>
    <t>62.50.24</t>
  </si>
  <si>
    <t>Sikkim Poultry Development Corporation Limited</t>
  </si>
  <si>
    <t>68.60.31</t>
  </si>
  <si>
    <t>Grant in Aid General</t>
  </si>
  <si>
    <t>60.44.21</t>
  </si>
  <si>
    <t>Materials and Supplies</t>
  </si>
  <si>
    <t>09.00.74</t>
  </si>
  <si>
    <t>07.00.74</t>
  </si>
  <si>
    <t>61.60.49</t>
  </si>
  <si>
    <t>Mobile Vet Unit (Central Share)</t>
  </si>
  <si>
    <t>Integrated Development of Fisheries (Central Share)</t>
  </si>
  <si>
    <t>Mobile Vet Unit - State Share</t>
  </si>
  <si>
    <t>07.00.96</t>
  </si>
  <si>
    <t>73.44.21</t>
  </si>
  <si>
    <t>73.00.21</t>
  </si>
  <si>
    <t>Milkman of the Year</t>
  </si>
  <si>
    <t>Awards and Prizes</t>
  </si>
  <si>
    <t>61</t>
  </si>
  <si>
    <t>Government incentives to Farmers</t>
  </si>
  <si>
    <t>Incentive to Piggery Farmers</t>
  </si>
  <si>
    <t>70.60.49</t>
  </si>
  <si>
    <t>61.61.49</t>
  </si>
  <si>
    <t>National Livestock Mission (State Share)</t>
  </si>
  <si>
    <t>07.00.79</t>
  </si>
  <si>
    <t>07.00.80</t>
  </si>
  <si>
    <t>Mobile Vet Unit (State Share)</t>
  </si>
  <si>
    <t>09.00.91</t>
  </si>
  <si>
    <t>Frozen Poultry Unit</t>
  </si>
  <si>
    <t>44.60.72</t>
  </si>
  <si>
    <t>07.00.31</t>
  </si>
  <si>
    <t>09.60.71</t>
  </si>
  <si>
    <t>09.60.72</t>
  </si>
  <si>
    <t>07.60.40</t>
  </si>
  <si>
    <t>07.61.49</t>
  </si>
  <si>
    <t>Rural Backyard Goat Development (Central Share)</t>
  </si>
  <si>
    <t>Rural Backyard Sheep Development (State Share)</t>
  </si>
  <si>
    <t>Rural Backyard Goat Development (State Share)</t>
  </si>
  <si>
    <t xml:space="preserve">Grant in Aid General </t>
  </si>
  <si>
    <t>60.44.49</t>
  </si>
  <si>
    <t>60.00.27</t>
  </si>
  <si>
    <t>60.00.29</t>
  </si>
  <si>
    <t>Repair and Maintenance</t>
  </si>
  <si>
    <t>62.50.06</t>
  </si>
  <si>
    <t>62.50.07</t>
  </si>
  <si>
    <t>60.00.51</t>
  </si>
  <si>
    <t>Induction of Pig Germplasm in Government Pig Farms (Central Share)</t>
  </si>
  <si>
    <t>69.00.21</t>
  </si>
  <si>
    <t>I. Estimate of the amount required in the year ending 31st March, 2025 to defray the charges in respect of Animal Husbandry and Veterinary Services</t>
  </si>
  <si>
    <t>60.44.02</t>
  </si>
  <si>
    <t>Strengthening of State Nutrition Lab</t>
  </si>
  <si>
    <t>61.62.49</t>
  </si>
  <si>
    <t>61.00.49</t>
  </si>
  <si>
    <t>60.00.49</t>
  </si>
  <si>
    <t>61.44.29</t>
  </si>
  <si>
    <t>00.44.51</t>
  </si>
  <si>
    <t>61.48.29</t>
  </si>
  <si>
    <t>Repairs and Maintenance</t>
  </si>
  <si>
    <t>68.44.27</t>
  </si>
  <si>
    <t>Minor Civil and Electric Works</t>
  </si>
  <si>
    <t>00.44.72</t>
  </si>
  <si>
    <t>70.44.29</t>
  </si>
  <si>
    <t>09.00.49</t>
  </si>
  <si>
    <t>Vaccination Support</t>
  </si>
  <si>
    <t>10.00.49</t>
  </si>
  <si>
    <t>Insitu Conservation of Punhari Pigs</t>
  </si>
  <si>
    <t>70.61.49</t>
  </si>
  <si>
    <t>61.63.49</t>
  </si>
  <si>
    <t>Bio-medical Waste Managemant</t>
  </si>
  <si>
    <t xml:space="preserve">Animal Carcas Disposal Crematorium </t>
  </si>
  <si>
    <t>60.00.72</t>
  </si>
  <si>
    <t>Rinderpest Eradication Programme (State Share)</t>
  </si>
  <si>
    <t>Animal Diseases Surveillance (ASCAD)  (50:50) (State Share)</t>
  </si>
  <si>
    <t>07.00.73</t>
  </si>
  <si>
    <t>National Animal Disease Reporting System (NADRS) (State Share)</t>
  </si>
  <si>
    <t>Classical Swine Fever Control Programme (CSF-CP) (State Share)</t>
  </si>
  <si>
    <t>Cluster Base Mass Deworming (State Share)</t>
  </si>
  <si>
    <t>Poultry Development (State Share)</t>
  </si>
  <si>
    <t>Piggery Development (State Share)</t>
  </si>
  <si>
    <t>09.00.90</t>
  </si>
  <si>
    <t>Induction of Pig Germplasm in Government Pig Farms (State Share)</t>
  </si>
  <si>
    <t>Sub-Mission on Skill Development, Technology Transfer and Extension (State Share)</t>
  </si>
  <si>
    <t>Livestock Census (State Share)</t>
  </si>
  <si>
    <t>09.00.92</t>
  </si>
  <si>
    <t>09.00.93</t>
  </si>
  <si>
    <t>09.00.94</t>
  </si>
  <si>
    <t>09.00.95</t>
  </si>
  <si>
    <t>Animal Diseases Surveillance (ASCAD)
 (State Share)</t>
  </si>
  <si>
    <t>Small Ruminant (Central Share)</t>
  </si>
  <si>
    <t>Small Ruminant (State Share)</t>
  </si>
  <si>
    <t>Rural Backyard Sheep Development 
(Central Share)</t>
  </si>
  <si>
    <t>Blue Revolution - Integrated Development of Fisheries (Central Share)</t>
  </si>
  <si>
    <t>Sub-Mission on Feed and Fodder Development
(State Share)</t>
  </si>
  <si>
    <t>Sub-Mission on Feed and Fodder Development 
(State Share)</t>
  </si>
  <si>
    <t>Animal Diseases Surveillance (ASCAD) (90:10) 
(State Share)</t>
  </si>
  <si>
    <t>Integrated Sample Survey for Estimation of Production of Major Livestock Product (90:10) 
(Central Share)</t>
  </si>
  <si>
    <t>Integrated Sample Survey for Estimation of Production of Major Livestock Product (100%) 
(Central Share)</t>
  </si>
  <si>
    <t>Integrated Sample Survey for Estimation of Production of Major Livestock Product  (90:10) 
(State Share)</t>
  </si>
  <si>
    <t>Blue Revolution - Integrated Development of 
Fisheries</t>
  </si>
  <si>
    <t>Skill Development and Awareness Camps for Animal Husbandry Farmers and Para Vets 
(State Share of NABARD)</t>
  </si>
  <si>
    <t>Integrated Sample Survey for Estimation of Production of Major Livestock Product(State Share)</t>
  </si>
  <si>
    <t>Establishment of Trout Breeding Farm at Yakthang, Jyajuk under Lachen Block, North Sikkim (90% NEC)</t>
  </si>
  <si>
    <t>Animal Diseases Surveillance (ASCAD)  (50:50)
(State Share)</t>
  </si>
  <si>
    <t>Integrated Sample Survey for Estimation of Production of Major Livestock Product (90:10) (Central Share)</t>
  </si>
  <si>
    <t>Integrated Sample Survey for Estimation of Production of Major Livestock Product (100%) (Central Share)</t>
  </si>
  <si>
    <t>Integrated Sample Survey for Estimation of Production of Major Livestock Product  (90:10) (State Share)</t>
  </si>
  <si>
    <t>National Programme for Dairy Development
(State Share)</t>
  </si>
  <si>
    <t>2024-25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</si>
</sst>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00#"/>
    <numFmt numFmtId="165" formatCode="##"/>
    <numFmt numFmtId="166" formatCode="00000#"/>
    <numFmt numFmtId="167" formatCode="00.00#"/>
    <numFmt numFmtId="168" formatCode="00.###"/>
    <numFmt numFmtId="169" formatCode="00.#00"/>
    <numFmt numFmtId="170" formatCode="0;[Red]0"/>
    <numFmt numFmtId="171" formatCode="0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4">
    <xf numFmtId="0" fontId="0" fillId="0" borderId="0" xfId="0"/>
    <xf numFmtId="0" fontId="5" fillId="0" borderId="0" xfId="7" applyFont="1" applyFill="1" applyAlignment="1" applyProtection="1">
      <alignment horizontal="right" vertical="top"/>
    </xf>
    <xf numFmtId="0" fontId="5" fillId="0" borderId="0" xfId="7" applyFont="1" applyFill="1" applyBorder="1" applyAlignment="1" applyProtection="1">
      <alignment vertical="center"/>
    </xf>
    <xf numFmtId="0" fontId="5" fillId="0" borderId="0" xfId="7" applyFont="1" applyFill="1" applyAlignment="1" applyProtection="1">
      <alignment vertical="center"/>
    </xf>
    <xf numFmtId="0" fontId="5" fillId="0" borderId="0" xfId="7" applyFont="1" applyFill="1" applyProtection="1"/>
    <xf numFmtId="0" fontId="5" fillId="0" borderId="0" xfId="7" applyFont="1" applyFill="1" applyBorder="1" applyAlignment="1" applyProtection="1">
      <alignment horizontal="right" vertical="top"/>
    </xf>
    <xf numFmtId="0" fontId="5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Alignment="1" applyProtection="1">
      <alignment horizontal="center" vertical="top"/>
    </xf>
    <xf numFmtId="0" fontId="4" fillId="0" borderId="0" xfId="7" applyNumberFormat="1" applyFont="1" applyFill="1" applyAlignment="1" applyProtection="1">
      <alignment horizontal="center"/>
    </xf>
    <xf numFmtId="0" fontId="5" fillId="0" borderId="0" xfId="7" applyFont="1" applyFill="1" applyAlignment="1" applyProtection="1">
      <alignment horizontal="right"/>
    </xf>
    <xf numFmtId="0" fontId="5" fillId="0" borderId="0" xfId="7" applyNumberFormat="1" applyFont="1" applyFill="1" applyProtection="1"/>
    <xf numFmtId="0" fontId="5" fillId="0" borderId="0" xfId="7" applyFont="1" applyFill="1" applyAlignment="1" applyProtection="1">
      <alignment vertical="top"/>
    </xf>
    <xf numFmtId="0" fontId="5" fillId="0" borderId="0" xfId="7" applyFont="1" applyFill="1" applyAlignment="1" applyProtection="1">
      <alignment horizontal="left"/>
    </xf>
    <xf numFmtId="0" fontId="4" fillId="0" borderId="0" xfId="5" applyFont="1" applyFill="1" applyAlignment="1" applyProtection="1">
      <alignment horizontal="center" vertical="top" wrapText="1"/>
    </xf>
    <xf numFmtId="0" fontId="5" fillId="0" borderId="0" xfId="5" applyFont="1" applyFill="1" applyAlignment="1" applyProtection="1">
      <alignment vertical="top" wrapText="1"/>
    </xf>
    <xf numFmtId="0" fontId="5" fillId="0" borderId="0" xfId="7" applyNumberFormat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left"/>
    </xf>
    <xf numFmtId="0" fontId="5" fillId="0" borderId="0" xfId="7" applyNumberFormat="1" applyFont="1" applyFill="1" applyAlignment="1" applyProtection="1"/>
    <xf numFmtId="0" fontId="4" fillId="0" borderId="0" xfId="5" applyNumberFormat="1" applyFont="1" applyFill="1" applyAlignment="1" applyProtection="1">
      <alignment horizontal="center" vertical="top" wrapText="1"/>
    </xf>
    <xf numFmtId="0" fontId="5" fillId="0" borderId="0" xfId="5" applyNumberFormat="1" applyFont="1" applyFill="1" applyAlignment="1" applyProtection="1">
      <alignment horizontal="left" vertical="top"/>
    </xf>
    <xf numFmtId="0" fontId="5" fillId="0" borderId="0" xfId="7" applyFont="1" applyFill="1" applyAlignment="1" applyProtection="1">
      <alignment horizontal="center" vertical="top"/>
    </xf>
    <xf numFmtId="0" fontId="4" fillId="0" borderId="0" xfId="7" applyNumberFormat="1" applyFont="1" applyFill="1" applyBorder="1" applyProtection="1"/>
    <xf numFmtId="0" fontId="4" fillId="0" borderId="0" xfId="7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right"/>
    </xf>
    <xf numFmtId="0" fontId="5" fillId="0" borderId="0" xfId="13" applyFont="1" applyFill="1" applyBorder="1" applyAlignment="1" applyProtection="1">
      <alignment horizontal="right" vertical="top" wrapText="1"/>
    </xf>
    <xf numFmtId="0" fontId="5" fillId="0" borderId="1" xfId="12" applyFont="1" applyFill="1" applyBorder="1" applyAlignment="1" applyProtection="1">
      <alignment horizontal="left"/>
    </xf>
    <xf numFmtId="0" fontId="5" fillId="0" borderId="1" xfId="12" applyNumberFormat="1" applyFont="1" applyFill="1" applyBorder="1" applyProtection="1"/>
    <xf numFmtId="0" fontId="7" fillId="0" borderId="1" xfId="12" applyNumberFormat="1" applyFont="1" applyFill="1" applyBorder="1" applyAlignment="1" applyProtection="1">
      <alignment horizontal="right"/>
    </xf>
    <xf numFmtId="0" fontId="5" fillId="0" borderId="0" xfId="13" applyFont="1" applyFill="1" applyAlignment="1" applyProtection="1">
      <alignment vertical="top"/>
    </xf>
    <xf numFmtId="0" fontId="5" fillId="0" borderId="0" xfId="13" applyFont="1" applyFill="1" applyProtection="1"/>
    <xf numFmtId="0" fontId="5" fillId="0" borderId="2" xfId="13" applyFont="1" applyFill="1" applyBorder="1" applyAlignment="1" applyProtection="1">
      <alignment horizontal="right" vertical="top" wrapText="1"/>
    </xf>
    <xf numFmtId="0" fontId="5" fillId="0" borderId="0" xfId="12" applyFont="1" applyFill="1" applyBorder="1" applyAlignment="1" applyProtection="1">
      <alignment horizontal="left" vertical="top"/>
    </xf>
    <xf numFmtId="0" fontId="5" fillId="0" borderId="1" xfId="13" applyFont="1" applyFill="1" applyBorder="1" applyAlignment="1" applyProtection="1">
      <alignment horizontal="right" vertical="top" wrapText="1"/>
    </xf>
    <xf numFmtId="0" fontId="5" fillId="0" borderId="1" xfId="12" applyNumberFormat="1" applyFont="1" applyFill="1" applyBorder="1" applyAlignment="1" applyProtection="1">
      <alignment horizontal="right"/>
    </xf>
    <xf numFmtId="0" fontId="5" fillId="0" borderId="1" xfId="12" applyNumberFormat="1" applyFont="1" applyFill="1" applyBorder="1" applyAlignment="1" applyProtection="1">
      <alignment vertical="center" wrapText="1"/>
    </xf>
    <xf numFmtId="0" fontId="4" fillId="0" borderId="0" xfId="7" applyFont="1" applyFill="1" applyAlignment="1" applyProtection="1">
      <alignment horizontal="left" vertical="top" wrapText="1"/>
    </xf>
    <xf numFmtId="170" fontId="5" fillId="0" borderId="0" xfId="7" applyNumberFormat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center"/>
    </xf>
    <xf numFmtId="0" fontId="4" fillId="0" borderId="0" xfId="7" applyFont="1" applyFill="1" applyAlignment="1" applyProtection="1">
      <alignment horizontal="right" vertical="top"/>
    </xf>
    <xf numFmtId="167" fontId="4" fillId="0" borderId="0" xfId="7" applyNumberFormat="1" applyFont="1" applyFill="1" applyAlignment="1" applyProtection="1">
      <alignment horizontal="right" vertical="top"/>
    </xf>
    <xf numFmtId="0" fontId="4" fillId="0" borderId="0" xfId="5" applyFont="1" applyFill="1" applyAlignment="1" applyProtection="1">
      <alignment horizontal="left" vertical="top" wrapText="1"/>
    </xf>
    <xf numFmtId="0" fontId="5" fillId="0" borderId="0" xfId="7" applyNumberFormat="1" applyFont="1" applyFill="1" applyBorder="1" applyProtection="1"/>
    <xf numFmtId="165" fontId="5" fillId="0" borderId="0" xfId="7" applyNumberFormat="1" applyFont="1" applyFill="1" applyAlignment="1" applyProtection="1">
      <alignment horizontal="right" vertical="top"/>
    </xf>
    <xf numFmtId="0" fontId="5" fillId="0" borderId="0" xfId="7" applyNumberFormat="1" applyFont="1" applyFill="1" applyAlignment="1" applyProtection="1">
      <alignment horizontal="right" vertical="top"/>
    </xf>
    <xf numFmtId="0" fontId="5" fillId="0" borderId="0" xfId="7" applyNumberFormat="1" applyFont="1" applyFill="1" applyAlignment="1" applyProtection="1">
      <alignment horizontal="right" wrapText="1"/>
    </xf>
    <xf numFmtId="0" fontId="5" fillId="0" borderId="0" xfId="7" applyFont="1" applyFill="1" applyAlignment="1" applyProtection="1">
      <alignment horizontal="left" vertical="center" wrapText="1"/>
    </xf>
    <xf numFmtId="43" fontId="5" fillId="0" borderId="0" xfId="1" applyFont="1" applyFill="1" applyAlignment="1" applyProtection="1">
      <alignment horizontal="right" wrapText="1"/>
    </xf>
    <xf numFmtId="0" fontId="5" fillId="0" borderId="0" xfId="7" applyFont="1" applyFill="1" applyBorder="1" applyAlignment="1" applyProtection="1">
      <alignment horizontal="left" vertical="center" wrapText="1"/>
    </xf>
    <xf numFmtId="43" fontId="5" fillId="0" borderId="3" xfId="1" applyFont="1" applyFill="1" applyBorder="1" applyAlignment="1" applyProtection="1">
      <alignment horizontal="right" wrapText="1"/>
    </xf>
    <xf numFmtId="0" fontId="5" fillId="0" borderId="0" xfId="7" applyNumberFormat="1" applyFont="1" applyFill="1" applyBorder="1" applyAlignment="1" applyProtection="1">
      <alignment horizontal="right" vertical="top"/>
    </xf>
    <xf numFmtId="1" fontId="5" fillId="0" borderId="0" xfId="1" applyNumberFormat="1" applyFont="1" applyFill="1" applyBorder="1" applyAlignment="1" applyProtection="1">
      <alignment horizontal="right" wrapText="1"/>
    </xf>
    <xf numFmtId="1" fontId="5" fillId="0" borderId="0" xfId="7" applyNumberFormat="1" applyFont="1" applyFill="1" applyBorder="1" applyAlignment="1" applyProtection="1">
      <alignment horizontal="right" wrapText="1"/>
    </xf>
    <xf numFmtId="0" fontId="5" fillId="0" borderId="0" xfId="7" applyNumberFormat="1" applyFont="1" applyFill="1" applyBorder="1" applyAlignment="1" applyProtection="1">
      <alignment horizontal="right" wrapText="1"/>
    </xf>
    <xf numFmtId="0" fontId="5" fillId="0" borderId="1" xfId="7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1" fontId="5" fillId="0" borderId="2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66" fontId="5" fillId="0" borderId="0" xfId="7" applyNumberFormat="1" applyFont="1" applyFill="1" applyAlignment="1" applyProtection="1">
      <alignment horizontal="right" vertical="top"/>
    </xf>
    <xf numFmtId="1" fontId="5" fillId="0" borderId="0" xfId="1" applyNumberFormat="1" applyFont="1" applyFill="1" applyAlignment="1" applyProtection="1">
      <alignment horizontal="right" wrapText="1"/>
    </xf>
    <xf numFmtId="1" fontId="5" fillId="0" borderId="0" xfId="7" applyNumberFormat="1" applyFont="1" applyFill="1" applyAlignment="1" applyProtection="1">
      <alignment horizontal="right" wrapText="1"/>
    </xf>
    <xf numFmtId="0" fontId="4" fillId="0" borderId="0" xfId="5" applyFont="1" applyFill="1" applyBorder="1" applyAlignment="1" applyProtection="1">
      <alignment horizontal="left" vertical="center" wrapText="1"/>
    </xf>
    <xf numFmtId="164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171" fontId="5" fillId="0" borderId="0" xfId="7" applyNumberFormat="1" applyFont="1" applyFill="1" applyBorder="1" applyAlignment="1" applyProtection="1">
      <alignment horizontal="right" vertical="top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9" applyFont="1" applyFill="1" applyBorder="1" applyAlignment="1" applyProtection="1">
      <alignment horizontal="left" vertical="center" wrapText="1"/>
    </xf>
    <xf numFmtId="0" fontId="5" fillId="0" borderId="0" xfId="8" applyFont="1" applyFill="1" applyBorder="1" applyAlignment="1" applyProtection="1">
      <alignment horizontal="left" vertical="center" wrapText="1"/>
    </xf>
    <xf numFmtId="43" fontId="5" fillId="0" borderId="0" xfId="1" applyFont="1" applyFill="1" applyBorder="1" applyAlignment="1" applyProtection="1">
      <alignment horizontal="right" wrapText="1"/>
    </xf>
    <xf numFmtId="167" fontId="5" fillId="0" borderId="0" xfId="7" applyNumberFormat="1" applyFont="1" applyFill="1" applyBorder="1" applyAlignment="1" applyProtection="1">
      <alignment horizontal="right" vertical="top"/>
    </xf>
    <xf numFmtId="43" fontId="5" fillId="0" borderId="1" xfId="1" applyFont="1" applyFill="1" applyBorder="1" applyAlignment="1" applyProtection="1">
      <alignment horizontal="right" wrapText="1"/>
    </xf>
    <xf numFmtId="0" fontId="4" fillId="0" borderId="0" xfId="7" applyFont="1" applyFill="1" applyBorder="1" applyAlignment="1" applyProtection="1">
      <alignment horizontal="left" vertical="center" wrapText="1"/>
    </xf>
    <xf numFmtId="0" fontId="5" fillId="0" borderId="0" xfId="9" applyFont="1" applyFill="1" applyBorder="1" applyAlignment="1" applyProtection="1">
      <alignment horizontal="left" vertical="top" wrapText="1"/>
    </xf>
    <xf numFmtId="165" fontId="5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right" vertical="top"/>
    </xf>
    <xf numFmtId="168" fontId="4" fillId="0" borderId="0" xfId="7" applyNumberFormat="1" applyFont="1" applyFill="1" applyBorder="1" applyAlignment="1" applyProtection="1">
      <alignment horizontal="right" vertical="top"/>
    </xf>
    <xf numFmtId="166" fontId="5" fillId="0" borderId="0" xfId="7" applyNumberFormat="1" applyFont="1" applyFill="1" applyBorder="1" applyAlignment="1" applyProtection="1">
      <alignment horizontal="right" vertical="top"/>
    </xf>
    <xf numFmtId="0" fontId="5" fillId="0" borderId="3" xfId="1" applyNumberFormat="1" applyFont="1" applyFill="1" applyBorder="1" applyAlignment="1" applyProtection="1">
      <alignment horizontal="right" wrapText="1"/>
    </xf>
    <xf numFmtId="169" fontId="4" fillId="0" borderId="0" xfId="7" applyNumberFormat="1" applyFont="1" applyFill="1" applyBorder="1" applyAlignment="1" applyProtection="1">
      <alignment horizontal="right" vertical="top"/>
    </xf>
    <xf numFmtId="0" fontId="4" fillId="0" borderId="0" xfId="5" applyFont="1" applyFill="1" applyBorder="1" applyAlignment="1" applyProtection="1">
      <alignment horizontal="left" vertical="top" wrapText="1"/>
    </xf>
    <xf numFmtId="49" fontId="5" fillId="0" borderId="0" xfId="7" applyNumberFormat="1" applyFont="1" applyFill="1" applyBorder="1" applyAlignment="1" applyProtection="1">
      <alignment horizontal="right" vertical="top"/>
    </xf>
    <xf numFmtId="0" fontId="5" fillId="0" borderId="0" xfId="5" applyFont="1" applyFill="1" applyBorder="1" applyAlignment="1" applyProtection="1">
      <alignment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vertical="top" wrapText="1"/>
    </xf>
    <xf numFmtId="1" fontId="5" fillId="0" borderId="0" xfId="1" applyNumberFormat="1" applyFont="1" applyFill="1" applyAlignment="1" applyProtection="1">
      <alignment wrapText="1"/>
    </xf>
    <xf numFmtId="1" fontId="5" fillId="0" borderId="0" xfId="5" applyNumberFormat="1" applyFont="1" applyFill="1" applyBorder="1" applyAlignment="1" applyProtection="1">
      <alignment wrapText="1"/>
    </xf>
    <xf numFmtId="167" fontId="4" fillId="0" borderId="0" xfId="5" applyNumberFormat="1" applyFont="1" applyFill="1" applyBorder="1" applyAlignment="1" applyProtection="1">
      <alignment horizontal="right" vertical="top" wrapText="1"/>
    </xf>
    <xf numFmtId="1" fontId="5" fillId="0" borderId="0" xfId="1" applyNumberFormat="1" applyFont="1" applyFill="1" applyBorder="1" applyAlignment="1" applyProtection="1">
      <alignment wrapText="1"/>
    </xf>
    <xf numFmtId="165" fontId="5" fillId="0" borderId="0" xfId="5" applyNumberFormat="1" applyFont="1" applyFill="1" applyBorder="1" applyAlignment="1" applyProtection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left" vertical="center" wrapText="1"/>
    </xf>
    <xf numFmtId="1" fontId="5" fillId="0" borderId="0" xfId="5" applyNumberFormat="1" applyFont="1" applyFill="1" applyBorder="1" applyAlignment="1" applyProtection="1">
      <alignment horizontal="right" wrapText="1"/>
    </xf>
    <xf numFmtId="164" fontId="4" fillId="0" borderId="0" xfId="5" applyNumberFormat="1" applyFont="1" applyFill="1" applyBorder="1" applyAlignment="1" applyProtection="1">
      <alignment horizontal="right" vertical="top" wrapText="1"/>
    </xf>
    <xf numFmtId="1" fontId="5" fillId="0" borderId="0" xfId="5" applyNumberFormat="1" applyFont="1" applyFill="1" applyAlignment="1" applyProtection="1">
      <alignment horizontal="right" wrapText="1"/>
    </xf>
    <xf numFmtId="0" fontId="5" fillId="0" borderId="0" xfId="5" applyFont="1" applyFill="1" applyBorder="1" applyAlignment="1" applyProtection="1">
      <alignment horizontal="right" vertical="top" wrapText="1"/>
    </xf>
    <xf numFmtId="1" fontId="5" fillId="0" borderId="0" xfId="7" applyNumberFormat="1" applyFont="1" applyFill="1" applyProtection="1"/>
    <xf numFmtId="0" fontId="4" fillId="0" borderId="3" xfId="7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 applyProtection="1">
      <alignment vertical="top" wrapText="1"/>
    </xf>
    <xf numFmtId="171" fontId="5" fillId="0" borderId="0" xfId="9" applyNumberFormat="1" applyFont="1" applyFill="1" applyBorder="1" applyAlignment="1" applyProtection="1">
      <alignment horizontal="right" vertical="top"/>
    </xf>
    <xf numFmtId="0" fontId="5" fillId="0" borderId="0" xfId="7" applyFont="1" applyFill="1" applyBorder="1" applyAlignment="1" applyProtection="1">
      <alignment vertical="top" wrapText="1"/>
    </xf>
    <xf numFmtId="0" fontId="5" fillId="0" borderId="0" xfId="7" applyFont="1" applyFill="1" applyBorder="1" applyAlignment="1" applyProtection="1">
      <alignment vertical="center" wrapText="1"/>
    </xf>
    <xf numFmtId="0" fontId="4" fillId="0" borderId="0" xfId="5" applyFont="1" applyFill="1" applyAlignment="1" applyProtection="1">
      <alignment horizontal="right" vertical="top" wrapText="1"/>
    </xf>
    <xf numFmtId="168" fontId="4" fillId="0" borderId="0" xfId="5" applyNumberFormat="1" applyFont="1" applyFill="1" applyBorder="1" applyAlignment="1" applyProtection="1">
      <alignment horizontal="right" vertical="top" wrapText="1"/>
    </xf>
    <xf numFmtId="49" fontId="5" fillId="0" borderId="0" xfId="4" applyNumberFormat="1" applyFont="1" applyFill="1" applyBorder="1" applyAlignment="1">
      <alignment horizontal="left"/>
    </xf>
    <xf numFmtId="0" fontId="4" fillId="0" borderId="3" xfId="7" applyFont="1" applyFill="1" applyBorder="1" applyAlignment="1" applyProtection="1">
      <alignment vertical="center" wrapText="1"/>
    </xf>
    <xf numFmtId="43" fontId="5" fillId="0" borderId="0" xfId="1" applyFont="1" applyFill="1" applyBorder="1" applyAlignment="1" applyProtection="1">
      <alignment horizontal="right" vertical="top" wrapText="1"/>
    </xf>
    <xf numFmtId="0" fontId="5" fillId="0" borderId="3" xfId="7" applyFont="1" applyFill="1" applyBorder="1" applyAlignment="1" applyProtection="1">
      <alignment horizontal="right" vertical="top"/>
    </xf>
    <xf numFmtId="0" fontId="4" fillId="0" borderId="1" xfId="5" applyFont="1" applyFill="1" applyBorder="1" applyAlignment="1" applyProtection="1">
      <alignment horizontal="right" vertical="top" wrapText="1"/>
    </xf>
    <xf numFmtId="0" fontId="5" fillId="0" borderId="2" xfId="12" applyNumberFormat="1" applyFont="1" applyFill="1" applyBorder="1" applyAlignment="1" applyProtection="1">
      <alignment horizontal="right" vertical="center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1" xfId="7" applyFont="1" applyFill="1" applyBorder="1" applyAlignment="1" applyProtection="1">
      <alignment vertical="center"/>
    </xf>
    <xf numFmtId="0" fontId="5" fillId="0" borderId="1" xfId="7" applyFont="1" applyFill="1" applyBorder="1" applyAlignment="1" applyProtection="1">
      <alignment horizontal="left" vertical="center" wrapText="1"/>
    </xf>
    <xf numFmtId="0" fontId="5" fillId="0" borderId="1" xfId="7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>
      <alignment vertical="top" wrapText="1"/>
    </xf>
    <xf numFmtId="49" fontId="5" fillId="0" borderId="1" xfId="7" applyNumberFormat="1" applyFont="1" applyFill="1" applyBorder="1" applyAlignment="1" applyProtection="1">
      <alignment horizontal="right" vertical="top"/>
    </xf>
    <xf numFmtId="0" fontId="5" fillId="0" borderId="1" xfId="5" applyFont="1" applyFill="1" applyBorder="1" applyAlignment="1" applyProtection="1">
      <alignment horizontal="left" vertical="center" wrapText="1"/>
    </xf>
    <xf numFmtId="0" fontId="5" fillId="0" borderId="0" xfId="10" applyFont="1" applyFill="1" applyBorder="1" applyAlignment="1" applyProtection="1">
      <alignment horizontal="left" vertical="top" wrapText="1"/>
    </xf>
    <xf numFmtId="0" fontId="5" fillId="0" borderId="0" xfId="11" applyFont="1" applyFill="1"/>
    <xf numFmtId="0" fontId="5" fillId="0" borderId="0" xfId="7" applyFont="1" applyFill="1" applyBorder="1" applyAlignment="1" applyProtection="1">
      <alignment horizontal="right" vertical="center"/>
    </xf>
    <xf numFmtId="0" fontId="5" fillId="0" borderId="0" xfId="7" applyFont="1" applyFill="1" applyBorder="1" applyProtection="1"/>
    <xf numFmtId="0" fontId="5" fillId="0" borderId="0" xfId="13" applyNumberFormat="1" applyFont="1" applyFill="1" applyBorder="1" applyAlignment="1" applyProtection="1">
      <alignment horizontal="left" vertical="top" wrapText="1"/>
    </xf>
    <xf numFmtId="0" fontId="5" fillId="0" borderId="0" xfId="13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7" applyFont="1" applyFill="1" applyAlignment="1" applyProtection="1">
      <alignment horizontal="center" vertical="center"/>
    </xf>
    <xf numFmtId="49" fontId="4" fillId="0" borderId="0" xfId="13" applyNumberFormat="1" applyFont="1" applyFill="1" applyBorder="1" applyAlignment="1" applyProtection="1">
      <alignment horizontal="right" vertical="top" wrapText="1"/>
    </xf>
    <xf numFmtId="0" fontId="4" fillId="0" borderId="0" xfId="13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right" vertical="top" wrapText="1"/>
    </xf>
    <xf numFmtId="43" fontId="5" fillId="0" borderId="3" xfId="1" applyNumberFormat="1" applyFont="1" applyFill="1" applyBorder="1" applyAlignment="1" applyProtection="1">
      <alignment horizontal="right" wrapText="1"/>
    </xf>
    <xf numFmtId="49" fontId="5" fillId="0" borderId="0" xfId="13" applyNumberFormat="1" applyFont="1" applyFill="1" applyBorder="1" applyAlignment="1" applyProtection="1">
      <alignment horizontal="center" vertical="top" wrapText="1"/>
    </xf>
    <xf numFmtId="166" fontId="5" fillId="0" borderId="0" xfId="9" applyNumberFormat="1" applyFont="1" applyFill="1" applyBorder="1" applyAlignment="1" applyProtection="1">
      <alignment horizontal="right" vertical="top"/>
    </xf>
    <xf numFmtId="168" fontId="5" fillId="0" borderId="0" xfId="7" applyNumberFormat="1" applyFont="1" applyFill="1" applyBorder="1" applyAlignment="1" applyProtection="1">
      <alignment horizontal="right" vertical="top"/>
    </xf>
    <xf numFmtId="49" fontId="5" fillId="0" borderId="0" xfId="13" applyNumberFormat="1" applyFont="1" applyFill="1" applyBorder="1" applyAlignment="1" applyProtection="1">
      <alignment horizontal="right" vertical="top" wrapText="1"/>
    </xf>
    <xf numFmtId="166" fontId="5" fillId="0" borderId="0" xfId="5" applyNumberFormat="1" applyFont="1" applyFill="1" applyBorder="1" applyAlignment="1" applyProtection="1">
      <alignment horizontal="right" vertical="top" wrapText="1"/>
    </xf>
    <xf numFmtId="0" fontId="5" fillId="0" borderId="0" xfId="10" applyNumberFormat="1" applyFont="1" applyFill="1" applyBorder="1" applyAlignment="1" applyProtection="1">
      <alignment horizontal="right" vertical="top"/>
    </xf>
    <xf numFmtId="43" fontId="5" fillId="0" borderId="2" xfId="1" applyNumberFormat="1" applyFont="1" applyFill="1" applyBorder="1" applyAlignment="1" applyProtection="1">
      <alignment horizontal="right" wrapText="1"/>
    </xf>
    <xf numFmtId="43" fontId="5" fillId="0" borderId="0" xfId="1" applyNumberFormat="1" applyFont="1" applyFill="1" applyBorder="1" applyAlignment="1" applyProtection="1">
      <alignment horizontal="right" wrapText="1"/>
    </xf>
    <xf numFmtId="0" fontId="5" fillId="0" borderId="1" xfId="7" applyNumberFormat="1" applyFont="1" applyFill="1" applyBorder="1" applyAlignment="1" applyProtection="1">
      <alignment horizontal="right" vertical="top"/>
    </xf>
    <xf numFmtId="0" fontId="5" fillId="0" borderId="1" xfId="7" applyFont="1" applyFill="1" applyBorder="1" applyProtection="1"/>
    <xf numFmtId="0" fontId="5" fillId="0" borderId="1" xfId="7" applyFont="1" applyFill="1" applyBorder="1" applyAlignment="1" applyProtection="1">
      <alignment horizontal="left" vertical="top" wrapText="1"/>
    </xf>
    <xf numFmtId="168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Font="1" applyFill="1" applyBorder="1" applyAlignment="1" applyProtection="1">
      <alignment horizontal="left" vertical="center" wrapText="1"/>
    </xf>
    <xf numFmtId="0" fontId="5" fillId="0" borderId="0" xfId="6" applyFont="1" applyFill="1" applyBorder="1" applyAlignment="1" applyProtection="1">
      <alignment horizontal="center" vertical="top" wrapText="1"/>
    </xf>
    <xf numFmtId="168" fontId="4" fillId="0" borderId="0" xfId="6" applyNumberFormat="1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5" fillId="0" borderId="0" xfId="7" applyFont="1" applyFill="1"/>
    <xf numFmtId="1" fontId="5" fillId="0" borderId="0" xfId="6" applyNumberFormat="1" applyFont="1" applyFill="1" applyBorder="1" applyAlignment="1" applyProtection="1">
      <alignment horizontal="right" wrapText="1"/>
    </xf>
    <xf numFmtId="1" fontId="5" fillId="0" borderId="0" xfId="2" applyNumberFormat="1" applyFont="1" applyFill="1" applyBorder="1" applyAlignment="1" applyProtection="1">
      <alignment horizontal="right" wrapText="1"/>
    </xf>
    <xf numFmtId="1" fontId="5" fillId="0" borderId="0" xfId="6" applyNumberFormat="1" applyFont="1" applyFill="1" applyBorder="1" applyAlignment="1" applyProtection="1">
      <alignment horizontal="center" wrapText="1"/>
    </xf>
    <xf numFmtId="0" fontId="5" fillId="0" borderId="0" xfId="6" applyFont="1" applyFill="1" applyBorder="1" applyAlignment="1" applyProtection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43" fontId="5" fillId="0" borderId="0" xfId="1" applyFont="1" applyFill="1" applyBorder="1" applyAlignment="1">
      <alignment horizontal="right" wrapText="1"/>
    </xf>
    <xf numFmtId="43" fontId="5" fillId="0" borderId="0" xfId="1" applyFont="1" applyFill="1" applyAlignment="1">
      <alignment horizontal="right" wrapText="1"/>
    </xf>
    <xf numFmtId="43" fontId="5" fillId="0" borderId="3" xfId="1" applyFont="1" applyFill="1" applyBorder="1" applyAlignment="1">
      <alignment horizontal="right" wrapText="1"/>
    </xf>
    <xf numFmtId="0" fontId="5" fillId="0" borderId="0" xfId="12" applyFont="1" applyFill="1" applyBorder="1" applyAlignment="1" applyProtection="1"/>
    <xf numFmtId="0" fontId="1" fillId="0" borderId="0" xfId="0" applyFont="1" applyFill="1" applyAlignment="1"/>
    <xf numFmtId="0" fontId="5" fillId="0" borderId="0" xfId="12" applyNumberFormat="1" applyFont="1" applyFill="1" applyBorder="1" applyAlignment="1" applyProtection="1">
      <alignment horizontal="right" vertical="center"/>
    </xf>
    <xf numFmtId="0" fontId="5" fillId="0" borderId="0" xfId="13" applyFont="1" applyFill="1" applyBorder="1" applyProtection="1"/>
    <xf numFmtId="0" fontId="4" fillId="0" borderId="0" xfId="7" applyNumberFormat="1" applyFont="1" applyFill="1" applyProtection="1"/>
    <xf numFmtId="0" fontId="4" fillId="0" borderId="0" xfId="7" applyFont="1" applyFill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7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right"/>
    </xf>
    <xf numFmtId="1" fontId="4" fillId="0" borderId="0" xfId="7" applyNumberFormat="1" applyFont="1" applyFill="1" applyProtection="1"/>
    <xf numFmtId="1" fontId="4" fillId="0" borderId="0" xfId="7" applyNumberFormat="1" applyFont="1" applyFill="1" applyAlignment="1" applyProtection="1">
      <alignment horizontal="right"/>
    </xf>
    <xf numFmtId="166" fontId="5" fillId="0" borderId="0" xfId="7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Border="1" applyAlignment="1" applyProtection="1">
      <alignment vertical="top"/>
    </xf>
    <xf numFmtId="166" fontId="5" fillId="0" borderId="1" xfId="7" applyNumberFormat="1" applyFont="1" applyFill="1" applyBorder="1" applyAlignment="1" applyProtection="1">
      <alignment horizontal="right" vertical="top"/>
    </xf>
    <xf numFmtId="0" fontId="5" fillId="0" borderId="1" xfId="13" applyNumberFormat="1" applyFont="1" applyFill="1" applyBorder="1" applyAlignment="1" applyProtection="1">
      <alignment horizontal="left" vertical="top" wrapText="1"/>
    </xf>
    <xf numFmtId="171" fontId="5" fillId="0" borderId="1" xfId="7" applyNumberFormat="1" applyFont="1" applyFill="1" applyBorder="1" applyAlignment="1" applyProtection="1">
      <alignment horizontal="right" vertical="top"/>
    </xf>
    <xf numFmtId="0" fontId="5" fillId="0" borderId="1" xfId="13" applyNumberFormat="1" applyFont="1" applyFill="1" applyBorder="1" applyAlignment="1" applyProtection="1">
      <alignment horizontal="right" vertical="top" wrapText="1"/>
    </xf>
    <xf numFmtId="171" fontId="5" fillId="0" borderId="0" xfId="7" applyNumberFormat="1" applyFont="1" applyFill="1" applyBorder="1" applyAlignment="1" applyProtection="1">
      <alignment horizontal="right" vertical="center"/>
    </xf>
    <xf numFmtId="1" fontId="5" fillId="0" borderId="0" xfId="1" applyNumberFormat="1" applyFont="1" applyFill="1" applyBorder="1" applyAlignment="1" applyProtection="1">
      <alignment horizontal="right" vertical="center" wrapText="1"/>
    </xf>
    <xf numFmtId="43" fontId="5" fillId="0" borderId="3" xfId="1" applyFont="1" applyFill="1" applyBorder="1" applyAlignment="1" applyProtection="1">
      <alignment horizontal="right" vertical="center" wrapText="1"/>
    </xf>
    <xf numFmtId="0" fontId="5" fillId="0" borderId="3" xfId="7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Fill="1" applyAlignment="1" applyProtection="1">
      <alignment horizontal="right" vertical="center" wrapText="1"/>
    </xf>
    <xf numFmtId="0" fontId="5" fillId="0" borderId="3" xfId="1" applyNumberFormat="1" applyFont="1" applyFill="1" applyBorder="1" applyAlignment="1" applyProtection="1">
      <alignment horizontal="right" vertical="center" wrapText="1"/>
    </xf>
    <xf numFmtId="0" fontId="5" fillId="0" borderId="0" xfId="5" applyNumberFormat="1" applyFont="1" applyFill="1" applyBorder="1" applyAlignment="1" applyProtection="1">
      <alignment horizontal="right" wrapText="1"/>
    </xf>
    <xf numFmtId="0" fontId="5" fillId="0" borderId="0" xfId="6" applyNumberFormat="1" applyFont="1" applyFill="1" applyBorder="1" applyAlignment="1" applyProtection="1">
      <alignment horizontal="right" wrapText="1"/>
    </xf>
    <xf numFmtId="0" fontId="5" fillId="0" borderId="3" xfId="7" applyNumberFormat="1" applyFont="1" applyFill="1" applyBorder="1"/>
    <xf numFmtId="0" fontId="6" fillId="0" borderId="0" xfId="7" applyFont="1" applyFill="1" applyBorder="1" applyAlignment="1" applyProtection="1">
      <alignment vertical="top" wrapText="1"/>
    </xf>
    <xf numFmtId="0" fontId="5" fillId="0" borderId="1" xfId="1" applyNumberFormat="1" applyFont="1" applyFill="1" applyBorder="1" applyAlignment="1" applyProtection="1">
      <alignment horizontal="right" vertical="center" wrapText="1"/>
    </xf>
    <xf numFmtId="169" fontId="4" fillId="0" borderId="0" xfId="7" applyNumberFormat="1" applyFont="1" applyFill="1" applyBorder="1" applyAlignment="1" applyProtection="1">
      <alignment horizontal="right" vertical="center"/>
    </xf>
    <xf numFmtId="0" fontId="5" fillId="0" borderId="0" xfId="13" applyFont="1" applyFill="1" applyBorder="1" applyAlignment="1" applyProtection="1">
      <alignment horizontal="center" vertical="top" wrapText="1"/>
    </xf>
    <xf numFmtId="0" fontId="5" fillId="0" borderId="2" xfId="13" applyFont="1" applyFill="1" applyBorder="1" applyAlignment="1" applyProtection="1">
      <alignment horizontal="center" vertical="top" wrapText="1"/>
    </xf>
    <xf numFmtId="0" fontId="5" fillId="0" borderId="1" xfId="13" applyFont="1" applyFill="1" applyBorder="1" applyAlignment="1" applyProtection="1">
      <alignment horizontal="center" vertical="top" wrapText="1"/>
    </xf>
    <xf numFmtId="0" fontId="5" fillId="0" borderId="0" xfId="13" applyNumberFormat="1" applyFont="1" applyFill="1" applyBorder="1" applyAlignment="1" applyProtection="1">
      <alignment horizontal="center" vertical="top" wrapText="1"/>
    </xf>
    <xf numFmtId="0" fontId="5" fillId="0" borderId="0" xfId="7" applyFont="1" applyFill="1" applyBorder="1" applyAlignment="1" applyProtection="1">
      <alignment horizontal="center" vertical="top"/>
    </xf>
    <xf numFmtId="0" fontId="5" fillId="0" borderId="1" xfId="7" applyFont="1" applyFill="1" applyBorder="1" applyAlignment="1" applyProtection="1">
      <alignment horizontal="center" vertical="top"/>
    </xf>
    <xf numFmtId="0" fontId="5" fillId="0" borderId="1" xfId="13" applyNumberFormat="1" applyFont="1" applyFill="1" applyBorder="1" applyAlignment="1" applyProtection="1">
      <alignment horizontal="center" vertical="top" wrapText="1"/>
    </xf>
    <xf numFmtId="0" fontId="5" fillId="0" borderId="0" xfId="5" applyFont="1" applyFill="1" applyBorder="1" applyAlignment="1" applyProtection="1">
      <alignment horizontal="center" vertical="top" wrapText="1"/>
    </xf>
    <xf numFmtId="49" fontId="4" fillId="0" borderId="0" xfId="13" applyNumberFormat="1" applyFont="1" applyFill="1" applyBorder="1" applyAlignment="1" applyProtection="1">
      <alignment horizontal="center" vertical="top" wrapText="1"/>
    </xf>
    <xf numFmtId="0" fontId="5" fillId="0" borderId="0" xfId="5" applyFont="1" applyFill="1" applyAlignment="1" applyProtection="1">
      <alignment horizontal="center" vertical="top" wrapText="1"/>
    </xf>
    <xf numFmtId="0" fontId="5" fillId="0" borderId="0" xfId="7" applyFont="1" applyFill="1" applyBorder="1" applyAlignment="1" applyProtection="1">
      <alignment horizontal="center" vertical="top" wrapText="1"/>
    </xf>
    <xf numFmtId="0" fontId="5" fillId="0" borderId="3" xfId="7" applyFont="1" applyFill="1" applyBorder="1" applyAlignment="1" applyProtection="1">
      <alignment horizontal="center" vertical="top"/>
    </xf>
    <xf numFmtId="0" fontId="5" fillId="0" borderId="1" xfId="5" applyFont="1" applyFill="1" applyBorder="1" applyAlignment="1" applyProtection="1">
      <alignment horizontal="center" vertical="top" wrapText="1"/>
    </xf>
    <xf numFmtId="0" fontId="5" fillId="0" borderId="1" xfId="9" applyFont="1" applyFill="1" applyBorder="1" applyAlignment="1" applyProtection="1">
      <alignment horizontal="left" vertical="center" wrapText="1"/>
    </xf>
    <xf numFmtId="0" fontId="5" fillId="0" borderId="1" xfId="5" applyFont="1" applyFill="1" applyBorder="1" applyAlignment="1" applyProtection="1">
      <alignment horizontal="left" vertical="top" wrapText="1"/>
    </xf>
    <xf numFmtId="169" fontId="5" fillId="0" borderId="0" xfId="7" applyNumberFormat="1" applyFont="1" applyFill="1" applyBorder="1" applyAlignment="1" applyProtection="1">
      <alignment horizontal="right" vertical="top"/>
    </xf>
    <xf numFmtId="0" fontId="4" fillId="0" borderId="1" xfId="5" applyFont="1" applyFill="1" applyBorder="1" applyAlignment="1" applyProtection="1">
      <alignment horizontal="left" vertical="top" wrapText="1"/>
    </xf>
    <xf numFmtId="165" fontId="5" fillId="0" borderId="1" xfId="5" applyNumberFormat="1" applyFont="1" applyFill="1" applyBorder="1" applyAlignment="1" applyProtection="1">
      <alignment horizontal="right" vertical="center" wrapText="1"/>
    </xf>
    <xf numFmtId="166" fontId="5" fillId="0" borderId="1" xfId="5" applyNumberFormat="1" applyFont="1" applyFill="1" applyBorder="1" applyAlignment="1" applyProtection="1">
      <alignment horizontal="right" vertical="top" wrapText="1"/>
    </xf>
    <xf numFmtId="0" fontId="5" fillId="0" borderId="1" xfId="10" applyNumberFormat="1" applyFont="1" applyFill="1" applyBorder="1" applyAlignment="1" applyProtection="1">
      <alignment horizontal="right" vertical="top"/>
    </xf>
    <xf numFmtId="0" fontId="5" fillId="0" borderId="1" xfId="10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vertical="center" wrapText="1"/>
    </xf>
    <xf numFmtId="0" fontId="5" fillId="0" borderId="2" xfId="12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Alignment="1" applyProtection="1">
      <alignment horizontal="center"/>
    </xf>
    <xf numFmtId="0" fontId="5" fillId="0" borderId="0" xfId="7" applyFont="1" applyFill="1" applyAlignment="1" applyProtection="1">
      <alignment horizontal="left" vertical="top" wrapText="1"/>
    </xf>
    <xf numFmtId="0" fontId="4" fillId="0" borderId="0" xfId="7" applyFont="1" applyFill="1" applyAlignment="1" applyProtection="1">
      <alignment horizontal="center"/>
    </xf>
    <xf numFmtId="0" fontId="5" fillId="0" borderId="0" xfId="7" applyFont="1" applyFill="1" applyAlignment="1" applyProtection="1">
      <alignment horizontal="left" vertical="top" wrapText="1"/>
    </xf>
  </cellXfs>
  <cellStyles count="14">
    <cellStyle name="Comma" xfId="1" builtinId="3"/>
    <cellStyle name="Comma 10" xfId="2"/>
    <cellStyle name="Normal" xfId="0" builtinId="0"/>
    <cellStyle name="Normal 2" xfId="3"/>
    <cellStyle name="Normal_budget 2004-05_2.6.04" xfId="4"/>
    <cellStyle name="Normal_budget 2004-05_27.5.04" xfId="5"/>
    <cellStyle name="Normal_budget 2004-05_27.5.04 2" xfId="6"/>
    <cellStyle name="Normal_BUDGET FOR  03-04" xfId="7"/>
    <cellStyle name="Normal_BUDGET FOR  03-04 10-02-03_1st supp. vol.IV" xfId="8"/>
    <cellStyle name="Normal_BUDGET FOR  03-04_Dem2" xfId="9"/>
    <cellStyle name="Normal_BUDGET FOR  03-04_Dem2 2" xfId="10"/>
    <cellStyle name="Normal_budget for 03-04" xfId="11"/>
    <cellStyle name="Normal_BUDGET-2000" xfId="12"/>
    <cellStyle name="Normal_budgetDocNIC02-03" xfId="13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221157</xdr:colOff>
      <xdr:row>215</xdr:row>
      <xdr:rowOff>32197</xdr:rowOff>
    </xdr:from>
    <xdr:to>
      <xdr:col>10</xdr:col>
      <xdr:colOff>257063</xdr:colOff>
      <xdr:row>218</xdr:row>
      <xdr:rowOff>97240</xdr:rowOff>
    </xdr:to>
    <xdr:sp macro="" textlink="">
      <xdr:nvSpPr>
        <xdr:cNvPr id="2686" name="Text Box 44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591425" y="36947475"/>
          <a:ext cx="1219200" cy="438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221157</xdr:colOff>
      <xdr:row>233</xdr:row>
      <xdr:rowOff>25977</xdr:rowOff>
    </xdr:from>
    <xdr:to>
      <xdr:col>10</xdr:col>
      <xdr:colOff>257063</xdr:colOff>
      <xdr:row>234</xdr:row>
      <xdr:rowOff>458932</xdr:rowOff>
    </xdr:to>
    <xdr:sp macro="" textlink="">
      <xdr:nvSpPr>
        <xdr:cNvPr id="2687" name="Text Box 46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591425" y="39538275"/>
          <a:ext cx="121920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30</xdr:row>
      <xdr:rowOff>69273</xdr:rowOff>
    </xdr:from>
    <xdr:to>
      <xdr:col>12</xdr:col>
      <xdr:colOff>422306</xdr:colOff>
      <xdr:row>34</xdr:row>
      <xdr:rowOff>86590</xdr:rowOff>
    </xdr:to>
    <xdr:sp macro="" textlink="">
      <xdr:nvSpPr>
        <xdr:cNvPr id="2688" name="Text Box 8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5562600"/>
          <a:ext cx="14573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42</xdr:row>
      <xdr:rowOff>11410</xdr:rowOff>
    </xdr:from>
    <xdr:to>
      <xdr:col>12</xdr:col>
      <xdr:colOff>422306</xdr:colOff>
      <xdr:row>44</xdr:row>
      <xdr:rowOff>129886</xdr:rowOff>
    </xdr:to>
    <xdr:sp macro="" textlink="">
      <xdr:nvSpPr>
        <xdr:cNvPr id="2689" name="Text Box 83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7820025"/>
          <a:ext cx="14573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61</xdr:row>
      <xdr:rowOff>164523</xdr:rowOff>
    </xdr:from>
    <xdr:to>
      <xdr:col>12</xdr:col>
      <xdr:colOff>422306</xdr:colOff>
      <xdr:row>64</xdr:row>
      <xdr:rowOff>129887</xdr:rowOff>
    </xdr:to>
    <xdr:sp macro="" textlink="">
      <xdr:nvSpPr>
        <xdr:cNvPr id="2690" name="Text Box 85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11344275"/>
          <a:ext cx="14573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72</xdr:row>
      <xdr:rowOff>17318</xdr:rowOff>
    </xdr:from>
    <xdr:to>
      <xdr:col>12</xdr:col>
      <xdr:colOff>422306</xdr:colOff>
      <xdr:row>78</xdr:row>
      <xdr:rowOff>34636</xdr:rowOff>
    </xdr:to>
    <xdr:sp macro="" textlink="">
      <xdr:nvSpPr>
        <xdr:cNvPr id="2691" name="Text Box 86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12906375"/>
          <a:ext cx="1457325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94</xdr:row>
      <xdr:rowOff>43296</xdr:rowOff>
    </xdr:from>
    <xdr:to>
      <xdr:col>12</xdr:col>
      <xdr:colOff>422306</xdr:colOff>
      <xdr:row>98</xdr:row>
      <xdr:rowOff>25977</xdr:rowOff>
    </xdr:to>
    <xdr:sp macro="" textlink="">
      <xdr:nvSpPr>
        <xdr:cNvPr id="2692" name="Text Box 88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16459200"/>
          <a:ext cx="14573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103</xdr:row>
      <xdr:rowOff>77931</xdr:rowOff>
    </xdr:from>
    <xdr:to>
      <xdr:col>12</xdr:col>
      <xdr:colOff>422306</xdr:colOff>
      <xdr:row>107</xdr:row>
      <xdr:rowOff>259773</xdr:rowOff>
    </xdr:to>
    <xdr:sp macro="" textlink="">
      <xdr:nvSpPr>
        <xdr:cNvPr id="2693" name="Text Box 8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18049875"/>
          <a:ext cx="145732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134</xdr:row>
      <xdr:rowOff>51955</xdr:rowOff>
    </xdr:from>
    <xdr:to>
      <xdr:col>12</xdr:col>
      <xdr:colOff>422306</xdr:colOff>
      <xdr:row>138</xdr:row>
      <xdr:rowOff>17318</xdr:rowOff>
    </xdr:to>
    <xdr:sp macro="" textlink="">
      <xdr:nvSpPr>
        <xdr:cNvPr id="2694" name="Text Box 90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2444115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142</xdr:row>
      <xdr:rowOff>164523</xdr:rowOff>
    </xdr:from>
    <xdr:to>
      <xdr:col>12</xdr:col>
      <xdr:colOff>422306</xdr:colOff>
      <xdr:row>146</xdr:row>
      <xdr:rowOff>164522</xdr:rowOff>
    </xdr:to>
    <xdr:sp macro="" textlink="">
      <xdr:nvSpPr>
        <xdr:cNvPr id="2695" name="Text Box 9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25746075"/>
          <a:ext cx="14573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10</xdr:col>
      <xdr:colOff>230558</xdr:colOff>
      <xdr:row>148</xdr:row>
      <xdr:rowOff>69273</xdr:rowOff>
    </xdr:from>
    <xdr:to>
      <xdr:col>12</xdr:col>
      <xdr:colOff>422306</xdr:colOff>
      <xdr:row>152</xdr:row>
      <xdr:rowOff>17318</xdr:rowOff>
    </xdr:to>
    <xdr:sp macro="" textlink="">
      <xdr:nvSpPr>
        <xdr:cNvPr id="2696" name="Text Box 92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782050" y="26660475"/>
          <a:ext cx="14573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487</xdr:row>
      <xdr:rowOff>53155</xdr:rowOff>
    </xdr:from>
    <xdr:to>
      <xdr:col>7</xdr:col>
      <xdr:colOff>289763</xdr:colOff>
      <xdr:row>493</xdr:row>
      <xdr:rowOff>37470</xdr:rowOff>
    </xdr:to>
    <xdr:sp macro="" textlink="">
      <xdr:nvSpPr>
        <xdr:cNvPr id="2697" name="Text Box 177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78752700"/>
          <a:ext cx="11715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261188</xdr:colOff>
      <xdr:row>487</xdr:row>
      <xdr:rowOff>53155</xdr:rowOff>
    </xdr:from>
    <xdr:to>
      <xdr:col>9</xdr:col>
      <xdr:colOff>220685</xdr:colOff>
      <xdr:row>493</xdr:row>
      <xdr:rowOff>37470</xdr:rowOff>
    </xdr:to>
    <xdr:sp macro="" textlink="">
      <xdr:nvSpPr>
        <xdr:cNvPr id="2698" name="Text Box 17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962775" y="78752700"/>
          <a:ext cx="1200150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169598</xdr:colOff>
      <xdr:row>487</xdr:row>
      <xdr:rowOff>53155</xdr:rowOff>
    </xdr:from>
    <xdr:to>
      <xdr:col>11</xdr:col>
      <xdr:colOff>293012</xdr:colOff>
      <xdr:row>493</xdr:row>
      <xdr:rowOff>37470</xdr:rowOff>
    </xdr:to>
    <xdr:sp macro="" textlink="">
      <xdr:nvSpPr>
        <xdr:cNvPr id="2699" name="Text Box 180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143875" y="78752700"/>
          <a:ext cx="1400175" cy="1047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169598</xdr:colOff>
      <xdr:row>491</xdr:row>
      <xdr:rowOff>25977</xdr:rowOff>
    </xdr:from>
    <xdr:to>
      <xdr:col>11</xdr:col>
      <xdr:colOff>381327</xdr:colOff>
      <xdr:row>491</xdr:row>
      <xdr:rowOff>25977</xdr:rowOff>
    </xdr:to>
    <xdr:sp macro="" textlink="">
      <xdr:nvSpPr>
        <xdr:cNvPr id="2700" name="Text Box 18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143875" y="79505175"/>
          <a:ext cx="143827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505</xdr:row>
      <xdr:rowOff>88899</xdr:rowOff>
    </xdr:from>
    <xdr:to>
      <xdr:col>7</xdr:col>
      <xdr:colOff>289763</xdr:colOff>
      <xdr:row>511</xdr:row>
      <xdr:rowOff>145527</xdr:rowOff>
    </xdr:to>
    <xdr:sp macro="" textlink="">
      <xdr:nvSpPr>
        <xdr:cNvPr id="2701" name="Text Box 182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82305525"/>
          <a:ext cx="11715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261188</xdr:colOff>
      <xdr:row>505</xdr:row>
      <xdr:rowOff>88899</xdr:rowOff>
    </xdr:from>
    <xdr:to>
      <xdr:col>9</xdr:col>
      <xdr:colOff>220685</xdr:colOff>
      <xdr:row>511</xdr:row>
      <xdr:rowOff>145527</xdr:rowOff>
    </xdr:to>
    <xdr:sp macro="" textlink="">
      <xdr:nvSpPr>
        <xdr:cNvPr id="2702" name="Text Box 183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962775" y="82305525"/>
          <a:ext cx="1200150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169598</xdr:colOff>
      <xdr:row>505</xdr:row>
      <xdr:rowOff>88899</xdr:rowOff>
    </xdr:from>
    <xdr:to>
      <xdr:col>11</xdr:col>
      <xdr:colOff>293012</xdr:colOff>
      <xdr:row>511</xdr:row>
      <xdr:rowOff>145527</xdr:rowOff>
    </xdr:to>
    <xdr:sp macro="" textlink="">
      <xdr:nvSpPr>
        <xdr:cNvPr id="2703" name="Text Box 184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143875" y="82305525"/>
          <a:ext cx="1400175" cy="1209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512</xdr:row>
      <xdr:rowOff>141710</xdr:rowOff>
    </xdr:from>
    <xdr:to>
      <xdr:col>7</xdr:col>
      <xdr:colOff>289763</xdr:colOff>
      <xdr:row>521</xdr:row>
      <xdr:rowOff>105524</xdr:rowOff>
    </xdr:to>
    <xdr:sp macro="" textlink="">
      <xdr:nvSpPr>
        <xdr:cNvPr id="2704" name="Text Box 185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83696175"/>
          <a:ext cx="11715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261188</xdr:colOff>
      <xdr:row>512</xdr:row>
      <xdr:rowOff>141710</xdr:rowOff>
    </xdr:from>
    <xdr:to>
      <xdr:col>9</xdr:col>
      <xdr:colOff>220685</xdr:colOff>
      <xdr:row>521</xdr:row>
      <xdr:rowOff>105524</xdr:rowOff>
    </xdr:to>
    <xdr:sp macro="" textlink="">
      <xdr:nvSpPr>
        <xdr:cNvPr id="2705" name="Text Box 186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962775" y="83696175"/>
          <a:ext cx="1200150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169598</xdr:colOff>
      <xdr:row>512</xdr:row>
      <xdr:rowOff>141710</xdr:rowOff>
    </xdr:from>
    <xdr:to>
      <xdr:col>11</xdr:col>
      <xdr:colOff>381327</xdr:colOff>
      <xdr:row>521</xdr:row>
      <xdr:rowOff>105524</xdr:rowOff>
    </xdr:to>
    <xdr:sp macro="" textlink="">
      <xdr:nvSpPr>
        <xdr:cNvPr id="2706" name="Text Box 187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143875" y="83696175"/>
          <a:ext cx="1438275" cy="1419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528</xdr:row>
      <xdr:rowOff>118578</xdr:rowOff>
    </xdr:from>
    <xdr:to>
      <xdr:col>7</xdr:col>
      <xdr:colOff>289763</xdr:colOff>
      <xdr:row>531</xdr:row>
      <xdr:rowOff>138546</xdr:rowOff>
    </xdr:to>
    <xdr:sp macro="" textlink="">
      <xdr:nvSpPr>
        <xdr:cNvPr id="2707" name="Text Box 188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86306025"/>
          <a:ext cx="11715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261188</xdr:colOff>
      <xdr:row>528</xdr:row>
      <xdr:rowOff>118578</xdr:rowOff>
    </xdr:from>
    <xdr:to>
      <xdr:col>9</xdr:col>
      <xdr:colOff>220685</xdr:colOff>
      <xdr:row>531</xdr:row>
      <xdr:rowOff>138546</xdr:rowOff>
    </xdr:to>
    <xdr:sp macro="" textlink="">
      <xdr:nvSpPr>
        <xdr:cNvPr id="2708" name="Text Box 18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962775" y="86306025"/>
          <a:ext cx="1200150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169598</xdr:colOff>
      <xdr:row>528</xdr:row>
      <xdr:rowOff>118578</xdr:rowOff>
    </xdr:from>
    <xdr:to>
      <xdr:col>11</xdr:col>
      <xdr:colOff>293012</xdr:colOff>
      <xdr:row>531</xdr:row>
      <xdr:rowOff>138546</xdr:rowOff>
    </xdr:to>
    <xdr:sp macro="" textlink="">
      <xdr:nvSpPr>
        <xdr:cNvPr id="2709" name="Text Box 190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143875" y="86306025"/>
          <a:ext cx="140017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20</xdr:row>
      <xdr:rowOff>105377</xdr:rowOff>
    </xdr:from>
    <xdr:to>
      <xdr:col>7</xdr:col>
      <xdr:colOff>374007</xdr:colOff>
      <xdr:row>24</xdr:row>
      <xdr:rowOff>43296</xdr:rowOff>
    </xdr:to>
    <xdr:sp macro="" textlink="">
      <xdr:nvSpPr>
        <xdr:cNvPr id="2710" name="Text Box 267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657600"/>
          <a:ext cx="126682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30</xdr:row>
      <xdr:rowOff>69273</xdr:rowOff>
    </xdr:from>
    <xdr:to>
      <xdr:col>7</xdr:col>
      <xdr:colOff>374007</xdr:colOff>
      <xdr:row>34</xdr:row>
      <xdr:rowOff>86590</xdr:rowOff>
    </xdr:to>
    <xdr:sp macro="" textlink="">
      <xdr:nvSpPr>
        <xdr:cNvPr id="2711" name="Text Box 268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5562600"/>
          <a:ext cx="1266825" cy="8191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38</xdr:row>
      <xdr:rowOff>16452</xdr:rowOff>
    </xdr:from>
    <xdr:to>
      <xdr:col>7</xdr:col>
      <xdr:colOff>374007</xdr:colOff>
      <xdr:row>42</xdr:row>
      <xdr:rowOff>11410</xdr:rowOff>
    </xdr:to>
    <xdr:sp macro="" textlink="">
      <xdr:nvSpPr>
        <xdr:cNvPr id="2712" name="Text Box 26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7058025"/>
          <a:ext cx="126682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42</xdr:row>
      <xdr:rowOff>11410</xdr:rowOff>
    </xdr:from>
    <xdr:to>
      <xdr:col>7</xdr:col>
      <xdr:colOff>374007</xdr:colOff>
      <xdr:row>44</xdr:row>
      <xdr:rowOff>129886</xdr:rowOff>
    </xdr:to>
    <xdr:sp macro="" textlink="">
      <xdr:nvSpPr>
        <xdr:cNvPr id="2713" name="Text Box 270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7820025"/>
          <a:ext cx="1266825" cy="476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49</xdr:row>
      <xdr:rowOff>77932</xdr:rowOff>
    </xdr:from>
    <xdr:to>
      <xdr:col>7</xdr:col>
      <xdr:colOff>374007</xdr:colOff>
      <xdr:row>50</xdr:row>
      <xdr:rowOff>103909</xdr:rowOff>
    </xdr:to>
    <xdr:sp macro="" textlink="">
      <xdr:nvSpPr>
        <xdr:cNvPr id="2714" name="Text Box 27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9182100"/>
          <a:ext cx="1266825" cy="285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61</xdr:row>
      <xdr:rowOff>164523</xdr:rowOff>
    </xdr:from>
    <xdr:to>
      <xdr:col>7</xdr:col>
      <xdr:colOff>374007</xdr:colOff>
      <xdr:row>64</xdr:row>
      <xdr:rowOff>129887</xdr:rowOff>
    </xdr:to>
    <xdr:sp macro="" textlink="">
      <xdr:nvSpPr>
        <xdr:cNvPr id="2715" name="Text Box 272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61</xdr:row>
      <xdr:rowOff>164523</xdr:rowOff>
    </xdr:from>
    <xdr:to>
      <xdr:col>7</xdr:col>
      <xdr:colOff>374007</xdr:colOff>
      <xdr:row>64</xdr:row>
      <xdr:rowOff>129887</xdr:rowOff>
    </xdr:to>
    <xdr:sp macro="" textlink="">
      <xdr:nvSpPr>
        <xdr:cNvPr id="2716" name="Text Box 273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11344275"/>
          <a:ext cx="1266825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75</xdr:row>
      <xdr:rowOff>25977</xdr:rowOff>
    </xdr:from>
    <xdr:to>
      <xdr:col>7</xdr:col>
      <xdr:colOff>374007</xdr:colOff>
      <xdr:row>78</xdr:row>
      <xdr:rowOff>34636</xdr:rowOff>
    </xdr:to>
    <xdr:sp macro="" textlink="">
      <xdr:nvSpPr>
        <xdr:cNvPr id="2717" name="Text Box 274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13401675"/>
          <a:ext cx="1266825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142</xdr:row>
      <xdr:rowOff>8659</xdr:rowOff>
    </xdr:from>
    <xdr:to>
      <xdr:col>7</xdr:col>
      <xdr:colOff>374007</xdr:colOff>
      <xdr:row>142</xdr:row>
      <xdr:rowOff>8659</xdr:rowOff>
    </xdr:to>
    <xdr:sp macro="" textlink="">
      <xdr:nvSpPr>
        <xdr:cNvPr id="2718" name="Text Box 275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5584150"/>
          <a:ext cx="1266825" cy="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94</xdr:row>
      <xdr:rowOff>121228</xdr:rowOff>
    </xdr:from>
    <xdr:to>
      <xdr:col>7</xdr:col>
      <xdr:colOff>374007</xdr:colOff>
      <xdr:row>100</xdr:row>
      <xdr:rowOff>112568</xdr:rowOff>
    </xdr:to>
    <xdr:sp macro="" textlink="">
      <xdr:nvSpPr>
        <xdr:cNvPr id="2719" name="Text Box 276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16535400"/>
          <a:ext cx="1266825" cy="1009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106</xdr:row>
      <xdr:rowOff>0</xdr:rowOff>
    </xdr:from>
    <xdr:to>
      <xdr:col>7</xdr:col>
      <xdr:colOff>374007</xdr:colOff>
      <xdr:row>109</xdr:row>
      <xdr:rowOff>225136</xdr:rowOff>
    </xdr:to>
    <xdr:sp macro="" textlink="">
      <xdr:nvSpPr>
        <xdr:cNvPr id="2720" name="Text Box 277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18411825"/>
          <a:ext cx="1266825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137</xdr:row>
      <xdr:rowOff>25977</xdr:rowOff>
    </xdr:from>
    <xdr:to>
      <xdr:col>7</xdr:col>
      <xdr:colOff>374007</xdr:colOff>
      <xdr:row>141</xdr:row>
      <xdr:rowOff>8659</xdr:rowOff>
    </xdr:to>
    <xdr:sp macro="" textlink="">
      <xdr:nvSpPr>
        <xdr:cNvPr id="2721" name="Text Box 278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4850725"/>
          <a:ext cx="1266825" cy="6096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144</xdr:row>
      <xdr:rowOff>173182</xdr:rowOff>
    </xdr:from>
    <xdr:to>
      <xdr:col>7</xdr:col>
      <xdr:colOff>374007</xdr:colOff>
      <xdr:row>148</xdr:row>
      <xdr:rowOff>8659</xdr:rowOff>
    </xdr:to>
    <xdr:sp macro="" textlink="">
      <xdr:nvSpPr>
        <xdr:cNvPr id="2722" name="Text Box 27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6098500"/>
          <a:ext cx="1266825" cy="5238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150</xdr:row>
      <xdr:rowOff>173182</xdr:rowOff>
    </xdr:from>
    <xdr:to>
      <xdr:col>7</xdr:col>
      <xdr:colOff>374007</xdr:colOff>
      <xdr:row>154</xdr:row>
      <xdr:rowOff>95250</xdr:rowOff>
    </xdr:to>
    <xdr:sp macro="" textlink="">
      <xdr:nvSpPr>
        <xdr:cNvPr id="2723" name="Text Box 280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7070050"/>
          <a:ext cx="1266825" cy="581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158</xdr:row>
      <xdr:rowOff>25977</xdr:rowOff>
    </xdr:from>
    <xdr:to>
      <xdr:col>7</xdr:col>
      <xdr:colOff>374007</xdr:colOff>
      <xdr:row>161</xdr:row>
      <xdr:rowOff>155864</xdr:rowOff>
    </xdr:to>
    <xdr:sp macro="" textlink="">
      <xdr:nvSpPr>
        <xdr:cNvPr id="2724" name="Text Box 28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8317825"/>
          <a:ext cx="12668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163</xdr:row>
      <xdr:rowOff>164522</xdr:rowOff>
    </xdr:from>
    <xdr:to>
      <xdr:col>7</xdr:col>
      <xdr:colOff>374007</xdr:colOff>
      <xdr:row>166</xdr:row>
      <xdr:rowOff>69273</xdr:rowOff>
    </xdr:to>
    <xdr:sp macro="" textlink="">
      <xdr:nvSpPr>
        <xdr:cNvPr id="2725" name="Text Box 282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29260800"/>
          <a:ext cx="12668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182</xdr:row>
      <xdr:rowOff>121227</xdr:rowOff>
    </xdr:from>
    <xdr:to>
      <xdr:col>7</xdr:col>
      <xdr:colOff>374007</xdr:colOff>
      <xdr:row>186</xdr:row>
      <xdr:rowOff>69272</xdr:rowOff>
    </xdr:to>
    <xdr:sp macro="" textlink="">
      <xdr:nvSpPr>
        <xdr:cNvPr id="2726" name="Text Box 283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2032575"/>
          <a:ext cx="12668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195</xdr:row>
      <xdr:rowOff>86591</xdr:rowOff>
    </xdr:from>
    <xdr:to>
      <xdr:col>7</xdr:col>
      <xdr:colOff>374007</xdr:colOff>
      <xdr:row>201</xdr:row>
      <xdr:rowOff>121227</xdr:rowOff>
    </xdr:to>
    <xdr:sp macro="" textlink="">
      <xdr:nvSpPr>
        <xdr:cNvPr id="2727" name="Text Box 284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3861375"/>
          <a:ext cx="1266825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210</xdr:row>
      <xdr:rowOff>103909</xdr:rowOff>
    </xdr:from>
    <xdr:to>
      <xdr:col>7</xdr:col>
      <xdr:colOff>374007</xdr:colOff>
      <xdr:row>215</xdr:row>
      <xdr:rowOff>32197</xdr:rowOff>
    </xdr:to>
    <xdr:sp macro="" textlink="">
      <xdr:nvSpPr>
        <xdr:cNvPr id="2728" name="Text Box 285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626167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215</xdr:row>
      <xdr:rowOff>32197</xdr:rowOff>
    </xdr:from>
    <xdr:to>
      <xdr:col>7</xdr:col>
      <xdr:colOff>374007</xdr:colOff>
      <xdr:row>219</xdr:row>
      <xdr:rowOff>17318</xdr:rowOff>
    </xdr:to>
    <xdr:sp macro="" textlink="">
      <xdr:nvSpPr>
        <xdr:cNvPr id="2729" name="Text Box 286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6947475"/>
          <a:ext cx="1266825" cy="5429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220</xdr:row>
      <xdr:rowOff>136253</xdr:rowOff>
    </xdr:from>
    <xdr:to>
      <xdr:col>7</xdr:col>
      <xdr:colOff>374007</xdr:colOff>
      <xdr:row>225</xdr:row>
      <xdr:rowOff>147205</xdr:rowOff>
    </xdr:to>
    <xdr:sp macro="" textlink="">
      <xdr:nvSpPr>
        <xdr:cNvPr id="2730" name="Text Box 287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7719000"/>
          <a:ext cx="1266825" cy="733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234</xdr:row>
      <xdr:rowOff>163799</xdr:rowOff>
    </xdr:from>
    <xdr:to>
      <xdr:col>7</xdr:col>
      <xdr:colOff>374007</xdr:colOff>
      <xdr:row>235</xdr:row>
      <xdr:rowOff>329046</xdr:rowOff>
    </xdr:to>
    <xdr:sp macro="" textlink="">
      <xdr:nvSpPr>
        <xdr:cNvPr id="2731" name="Text Box 288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39814500"/>
          <a:ext cx="1266825" cy="600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591309</xdr:colOff>
      <xdr:row>235</xdr:row>
      <xdr:rowOff>329046</xdr:rowOff>
    </xdr:from>
    <xdr:to>
      <xdr:col>7</xdr:col>
      <xdr:colOff>374007</xdr:colOff>
      <xdr:row>238</xdr:row>
      <xdr:rowOff>259773</xdr:rowOff>
    </xdr:to>
    <xdr:sp macro="" textlink="">
      <xdr:nvSpPr>
        <xdr:cNvPr id="2732" name="Text Box 289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819775" y="40433625"/>
          <a:ext cx="126682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Documents/Budget%20Documents/Budget%20Documents/Budget%20Documents/Budget%20Documents/$Budgets%202002%20onward$/$Bud2021$/Budget%202004-05/budget%202004-05_27.5.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AFS-RCT"/>
      <sheetName val="DEMAND1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4"/>
      <sheetName val="DEMAND15"/>
      <sheetName val="DEMAND16"/>
      <sheetName val="DEMAND17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840"/>
  <sheetViews>
    <sheetView tabSelected="1" view="pageBreakPreview" zoomScale="110" zoomScaleNormal="85" zoomScaleSheetLayoutView="110" workbookViewId="0">
      <selection activeCell="M10" sqref="M10"/>
    </sheetView>
  </sheetViews>
  <sheetFormatPr defaultRowHeight="12.75"/>
  <cols>
    <col min="1" max="1" width="5.85546875" style="20" customWidth="1"/>
    <col min="2" max="2" width="8.140625" style="1" customWidth="1"/>
    <col min="3" max="3" width="41.7109375" style="4" customWidth="1"/>
    <col min="4" max="7" width="10.7109375" style="4" customWidth="1"/>
    <col min="8" max="16384" width="9.140625" style="4"/>
  </cols>
  <sheetData>
    <row r="1" spans="1:7">
      <c r="A1" s="212" t="s">
        <v>0</v>
      </c>
      <c r="B1" s="212"/>
      <c r="C1" s="212"/>
      <c r="D1" s="212"/>
      <c r="E1" s="212"/>
      <c r="F1" s="212"/>
      <c r="G1" s="212"/>
    </row>
    <row r="2" spans="1:7" ht="13.9" customHeight="1">
      <c r="A2" s="212" t="s">
        <v>202</v>
      </c>
      <c r="B2" s="212"/>
      <c r="C2" s="212"/>
      <c r="D2" s="212"/>
      <c r="E2" s="212"/>
      <c r="F2" s="212"/>
      <c r="G2" s="212"/>
    </row>
    <row r="3" spans="1:7" ht="9.75" customHeight="1">
      <c r="A3" s="7"/>
      <c r="B3" s="7"/>
      <c r="C3" s="210"/>
      <c r="D3" s="210"/>
      <c r="E3" s="210"/>
      <c r="G3" s="210"/>
    </row>
    <row r="4" spans="1:7">
      <c r="C4" s="9" t="s">
        <v>136</v>
      </c>
      <c r="D4" s="210">
        <v>2403</v>
      </c>
      <c r="E4" s="12" t="s">
        <v>1</v>
      </c>
    </row>
    <row r="5" spans="1:7">
      <c r="D5" s="210">
        <v>2404</v>
      </c>
      <c r="E5" s="12" t="s">
        <v>2</v>
      </c>
    </row>
    <row r="6" spans="1:7">
      <c r="C6" s="12"/>
      <c r="D6" s="13">
        <v>2405</v>
      </c>
      <c r="E6" s="14" t="s">
        <v>108</v>
      </c>
      <c r="G6" s="12"/>
    </row>
    <row r="7" spans="1:7">
      <c r="C7" s="15" t="s">
        <v>137</v>
      </c>
      <c r="D7" s="10"/>
      <c r="E7" s="10"/>
      <c r="G7" s="16"/>
    </row>
    <row r="8" spans="1:7">
      <c r="C8" s="15" t="s">
        <v>3</v>
      </c>
      <c r="D8" s="8">
        <v>4403</v>
      </c>
      <c r="E8" s="17" t="s">
        <v>4</v>
      </c>
      <c r="G8" s="16"/>
    </row>
    <row r="9" spans="1:7">
      <c r="D9" s="18">
        <v>4405</v>
      </c>
      <c r="E9" s="19" t="s">
        <v>130</v>
      </c>
      <c r="G9" s="16"/>
    </row>
    <row r="10" spans="1:7">
      <c r="D10" s="18"/>
      <c r="E10" s="19"/>
      <c r="G10" s="16"/>
    </row>
    <row r="11" spans="1:7" ht="29.45" customHeight="1">
      <c r="A11" s="213" t="s">
        <v>476</v>
      </c>
      <c r="B11" s="213"/>
      <c r="C11" s="213"/>
      <c r="D11" s="213"/>
      <c r="E11" s="213"/>
      <c r="F11" s="213"/>
      <c r="G11" s="213"/>
    </row>
    <row r="12" spans="1:7">
      <c r="B12" s="20"/>
      <c r="C12" s="20"/>
      <c r="E12" s="20"/>
      <c r="G12" s="20"/>
    </row>
    <row r="13" spans="1:7">
      <c r="C13" s="21"/>
      <c r="D13" s="22" t="s">
        <v>134</v>
      </c>
      <c r="E13" s="22" t="s">
        <v>5</v>
      </c>
      <c r="F13" s="22" t="s">
        <v>8</v>
      </c>
      <c r="G13" s="10"/>
    </row>
    <row r="14" spans="1:7">
      <c r="C14" s="23" t="s">
        <v>6</v>
      </c>
      <c r="D14" s="210">
        <f>G758</f>
        <v>1054172</v>
      </c>
      <c r="E14" s="22">
        <f>G811</f>
        <v>29846</v>
      </c>
      <c r="F14" s="210">
        <f>SUM(D14:E14)</f>
        <v>1084018</v>
      </c>
      <c r="G14" s="10"/>
    </row>
    <row r="15" spans="1:7" ht="11.25" customHeight="1">
      <c r="C15" s="23"/>
      <c r="D15" s="22"/>
      <c r="E15" s="22"/>
      <c r="F15" s="22"/>
      <c r="G15" s="10"/>
    </row>
    <row r="16" spans="1:7">
      <c r="A16" s="20" t="s">
        <v>133</v>
      </c>
      <c r="D16" s="10"/>
      <c r="E16" s="10"/>
      <c r="F16" s="10"/>
      <c r="G16" s="10"/>
    </row>
    <row r="17" spans="1:7" s="29" customFormat="1" ht="13.5" customHeight="1">
      <c r="A17" s="187"/>
      <c r="B17" s="24"/>
      <c r="C17" s="25"/>
      <c r="D17" s="26"/>
      <c r="E17" s="26"/>
      <c r="F17" s="26"/>
      <c r="G17" s="27" t="s">
        <v>140</v>
      </c>
    </row>
    <row r="18" spans="1:7" s="29" customFormat="1" ht="28.15" customHeight="1">
      <c r="A18" s="188"/>
      <c r="B18" s="30"/>
      <c r="C18" s="31"/>
      <c r="D18" s="108" t="s">
        <v>211</v>
      </c>
      <c r="E18" s="209" t="s">
        <v>212</v>
      </c>
      <c r="F18" s="209" t="s">
        <v>213</v>
      </c>
      <c r="G18" s="209" t="s">
        <v>212</v>
      </c>
    </row>
    <row r="19" spans="1:7" s="159" customFormat="1">
      <c r="A19" s="187"/>
      <c r="B19" s="156" t="s">
        <v>7</v>
      </c>
      <c r="C19" s="157"/>
      <c r="D19" s="158" t="s">
        <v>226</v>
      </c>
      <c r="E19" s="158" t="s">
        <v>292</v>
      </c>
      <c r="F19" s="158" t="s">
        <v>292</v>
      </c>
      <c r="G19" s="158" t="s">
        <v>535</v>
      </c>
    </row>
    <row r="20" spans="1:7" s="29" customFormat="1" ht="9.9499999999999993" customHeight="1">
      <c r="A20" s="189"/>
      <c r="B20" s="32"/>
      <c r="C20" s="25"/>
      <c r="D20" s="33"/>
      <c r="E20" s="33"/>
      <c r="F20" s="33"/>
      <c r="G20" s="34"/>
    </row>
    <row r="21" spans="1:7" ht="14.45" customHeight="1">
      <c r="C21" s="35" t="s">
        <v>9</v>
      </c>
      <c r="D21" s="15"/>
      <c r="E21" s="15"/>
      <c r="F21" s="36"/>
      <c r="G21" s="37"/>
    </row>
    <row r="22" spans="1:7" ht="14.45" customHeight="1">
      <c r="A22" s="20" t="s">
        <v>10</v>
      </c>
      <c r="B22" s="38">
        <v>2403</v>
      </c>
      <c r="C22" s="35" t="s">
        <v>1</v>
      </c>
      <c r="D22" s="10"/>
      <c r="E22" s="10"/>
      <c r="F22" s="10"/>
      <c r="G22" s="10"/>
    </row>
    <row r="23" spans="1:7" ht="14.45" customHeight="1">
      <c r="B23" s="39">
        <v>1E-3</v>
      </c>
      <c r="C23" s="40" t="s">
        <v>113</v>
      </c>
      <c r="D23" s="41"/>
      <c r="E23" s="41"/>
      <c r="F23" s="41"/>
      <c r="G23" s="41"/>
    </row>
    <row r="24" spans="1:7" ht="14.45" customHeight="1">
      <c r="B24" s="42">
        <v>60</v>
      </c>
      <c r="C24" s="211" t="s">
        <v>11</v>
      </c>
      <c r="D24" s="15"/>
      <c r="E24" s="15"/>
      <c r="F24" s="15"/>
      <c r="G24" s="15"/>
    </row>
    <row r="25" spans="1:7" ht="14.45" customHeight="1">
      <c r="B25" s="43">
        <v>44</v>
      </c>
      <c r="C25" s="211" t="s">
        <v>12</v>
      </c>
      <c r="D25" s="15"/>
      <c r="E25" s="15"/>
      <c r="F25" s="15"/>
      <c r="G25" s="15"/>
    </row>
    <row r="26" spans="1:7" ht="14.45" customHeight="1">
      <c r="B26" s="57" t="s">
        <v>13</v>
      </c>
      <c r="C26" s="211" t="s">
        <v>14</v>
      </c>
      <c r="D26" s="56">
        <v>62930</v>
      </c>
      <c r="E26" s="56">
        <v>72438</v>
      </c>
      <c r="F26" s="44">
        <f>72438-1516</f>
        <v>70922</v>
      </c>
      <c r="G26" s="44">
        <v>37994</v>
      </c>
    </row>
    <row r="27" spans="1:7" ht="14.45" customHeight="1">
      <c r="B27" s="57" t="s">
        <v>477</v>
      </c>
      <c r="C27" s="211" t="s">
        <v>39</v>
      </c>
      <c r="D27" s="68">
        <v>0</v>
      </c>
      <c r="E27" s="46">
        <v>0</v>
      </c>
      <c r="F27" s="46">
        <v>0</v>
      </c>
      <c r="G27" s="169">
        <v>35779</v>
      </c>
    </row>
    <row r="28" spans="1:7" s="29" customFormat="1" ht="14.65" customHeight="1">
      <c r="A28" s="190"/>
      <c r="B28" s="124" t="s">
        <v>305</v>
      </c>
      <c r="C28" s="123" t="s">
        <v>301</v>
      </c>
      <c r="D28" s="68">
        <v>0</v>
      </c>
      <c r="E28" s="54">
        <v>1</v>
      </c>
      <c r="F28" s="54">
        <v>1</v>
      </c>
      <c r="G28" s="54">
        <v>1900</v>
      </c>
    </row>
    <row r="29" spans="1:7" s="29" customFormat="1" ht="14.65" customHeight="1">
      <c r="A29" s="190"/>
      <c r="B29" s="124" t="s">
        <v>306</v>
      </c>
      <c r="C29" s="123" t="s">
        <v>302</v>
      </c>
      <c r="D29" s="68">
        <v>0</v>
      </c>
      <c r="E29" s="54">
        <v>1</v>
      </c>
      <c r="F29" s="54">
        <v>1</v>
      </c>
      <c r="G29" s="54">
        <v>30993</v>
      </c>
    </row>
    <row r="30" spans="1:7" s="29" customFormat="1" ht="14.65" customHeight="1">
      <c r="A30" s="190"/>
      <c r="B30" s="124" t="s">
        <v>307</v>
      </c>
      <c r="C30" s="123" t="s">
        <v>303</v>
      </c>
      <c r="D30" s="68">
        <v>0</v>
      </c>
      <c r="E30" s="54">
        <v>1</v>
      </c>
      <c r="F30" s="54">
        <v>1</v>
      </c>
      <c r="G30" s="54">
        <v>1</v>
      </c>
    </row>
    <row r="31" spans="1:7" s="29" customFormat="1" ht="14.65" customHeight="1">
      <c r="A31" s="190"/>
      <c r="B31" s="124" t="s">
        <v>308</v>
      </c>
      <c r="C31" s="123" t="s">
        <v>304</v>
      </c>
      <c r="D31" s="68">
        <v>0</v>
      </c>
      <c r="E31" s="54">
        <v>1</v>
      </c>
      <c r="F31" s="54">
        <v>1</v>
      </c>
      <c r="G31" s="54">
        <v>1</v>
      </c>
    </row>
    <row r="32" spans="1:7" ht="14.45" customHeight="1">
      <c r="B32" s="57" t="s">
        <v>15</v>
      </c>
      <c r="C32" s="123" t="s">
        <v>309</v>
      </c>
      <c r="D32" s="56">
        <v>365</v>
      </c>
      <c r="E32" s="56">
        <v>368</v>
      </c>
      <c r="F32" s="56">
        <v>368</v>
      </c>
      <c r="G32" s="44">
        <v>368</v>
      </c>
    </row>
    <row r="33" spans="1:7" s="29" customFormat="1" ht="14.65" customHeight="1">
      <c r="A33" s="190"/>
      <c r="B33" s="57" t="s">
        <v>313</v>
      </c>
      <c r="C33" s="123" t="s">
        <v>312</v>
      </c>
      <c r="D33" s="68">
        <v>0</v>
      </c>
      <c r="E33" s="54">
        <v>1</v>
      </c>
      <c r="F33" s="54">
        <v>1</v>
      </c>
      <c r="G33" s="54">
        <v>1</v>
      </c>
    </row>
    <row r="34" spans="1:7" ht="14.45" customHeight="1">
      <c r="B34" s="57" t="s">
        <v>16</v>
      </c>
      <c r="C34" s="211" t="s">
        <v>17</v>
      </c>
      <c r="D34" s="56">
        <v>4880</v>
      </c>
      <c r="E34" s="56">
        <v>5674</v>
      </c>
      <c r="F34" s="56">
        <v>5674</v>
      </c>
      <c r="G34" s="44">
        <v>4274</v>
      </c>
    </row>
    <row r="35" spans="1:7" s="29" customFormat="1" ht="14.65" customHeight="1">
      <c r="A35" s="190"/>
      <c r="B35" s="124" t="s">
        <v>320</v>
      </c>
      <c r="C35" s="123" t="s">
        <v>314</v>
      </c>
      <c r="D35" s="68">
        <v>0</v>
      </c>
      <c r="E35" s="54">
        <v>1</v>
      </c>
      <c r="F35" s="54">
        <v>1</v>
      </c>
      <c r="G35" s="54">
        <v>1</v>
      </c>
    </row>
    <row r="36" spans="1:7" s="29" customFormat="1" ht="14.65" customHeight="1">
      <c r="A36" s="190"/>
      <c r="B36" s="124" t="s">
        <v>321</v>
      </c>
      <c r="C36" s="123" t="s">
        <v>319</v>
      </c>
      <c r="D36" s="68">
        <v>0</v>
      </c>
      <c r="E36" s="54">
        <v>1</v>
      </c>
      <c r="F36" s="54">
        <v>1</v>
      </c>
      <c r="G36" s="54">
        <v>1</v>
      </c>
    </row>
    <row r="37" spans="1:7" s="29" customFormat="1" ht="14.65" customHeight="1">
      <c r="A37" s="190"/>
      <c r="B37" s="124" t="s">
        <v>433</v>
      </c>
      <c r="C37" s="123" t="s">
        <v>434</v>
      </c>
      <c r="D37" s="68">
        <v>0</v>
      </c>
      <c r="E37" s="54">
        <v>1</v>
      </c>
      <c r="F37" s="54">
        <v>1</v>
      </c>
      <c r="G37" s="54">
        <v>1</v>
      </c>
    </row>
    <row r="38" spans="1:7" s="29" customFormat="1" ht="14.65" customHeight="1">
      <c r="A38" s="190"/>
      <c r="B38" s="124" t="s">
        <v>322</v>
      </c>
      <c r="C38" s="123" t="s">
        <v>315</v>
      </c>
      <c r="D38" s="68">
        <v>0</v>
      </c>
      <c r="E38" s="54">
        <v>1238</v>
      </c>
      <c r="F38" s="54">
        <v>1238</v>
      </c>
      <c r="G38" s="54">
        <v>1238</v>
      </c>
    </row>
    <row r="39" spans="1:7" ht="14.45" customHeight="1">
      <c r="B39" s="57" t="s">
        <v>162</v>
      </c>
      <c r="C39" s="211" t="s">
        <v>311</v>
      </c>
      <c r="D39" s="56">
        <v>165</v>
      </c>
      <c r="E39" s="56">
        <v>165</v>
      </c>
      <c r="F39" s="56">
        <v>165</v>
      </c>
      <c r="G39" s="44">
        <v>165</v>
      </c>
    </row>
    <row r="40" spans="1:7" ht="14.45" customHeight="1">
      <c r="B40" s="57" t="s">
        <v>163</v>
      </c>
      <c r="C40" s="123" t="s">
        <v>310</v>
      </c>
      <c r="D40" s="56">
        <v>1238</v>
      </c>
      <c r="E40" s="56">
        <v>1238</v>
      </c>
      <c r="F40" s="56">
        <v>1238</v>
      </c>
      <c r="G40" s="44">
        <v>6938</v>
      </c>
    </row>
    <row r="41" spans="1:7" s="29" customFormat="1" ht="14.65" customHeight="1">
      <c r="A41" s="190"/>
      <c r="B41" s="57" t="s">
        <v>317</v>
      </c>
      <c r="C41" s="123" t="s">
        <v>316</v>
      </c>
      <c r="D41" s="68">
        <v>0</v>
      </c>
      <c r="E41" s="54">
        <v>1</v>
      </c>
      <c r="F41" s="54">
        <v>1</v>
      </c>
      <c r="G41" s="54">
        <v>1</v>
      </c>
    </row>
    <row r="42" spans="1:7" s="29" customFormat="1" ht="14.65" customHeight="1">
      <c r="A42" s="190"/>
      <c r="B42" s="57" t="s">
        <v>467</v>
      </c>
      <c r="C42" s="123" t="s">
        <v>357</v>
      </c>
      <c r="D42" s="68">
        <v>0</v>
      </c>
      <c r="E42" s="68">
        <v>0</v>
      </c>
      <c r="F42" s="54">
        <v>605</v>
      </c>
      <c r="G42" s="54">
        <v>1</v>
      </c>
    </row>
    <row r="43" spans="1:7" ht="14.45" customHeight="1">
      <c r="B43" s="57" t="s">
        <v>19</v>
      </c>
      <c r="C43" s="211" t="s">
        <v>20</v>
      </c>
      <c r="D43" s="56">
        <v>2832</v>
      </c>
      <c r="E43" s="46">
        <v>0</v>
      </c>
      <c r="F43" s="46">
        <v>0</v>
      </c>
      <c r="G43" s="68">
        <v>0</v>
      </c>
    </row>
    <row r="44" spans="1:7" s="3" customFormat="1" ht="14.45" customHeight="1">
      <c r="A44" s="191" t="s">
        <v>8</v>
      </c>
      <c r="B44" s="49">
        <v>44</v>
      </c>
      <c r="C44" s="47" t="s">
        <v>12</v>
      </c>
      <c r="D44" s="77">
        <f t="shared" ref="D44:F44" si="0">SUM(D26:D43)</f>
        <v>72410</v>
      </c>
      <c r="E44" s="77">
        <f t="shared" si="0"/>
        <v>81130</v>
      </c>
      <c r="F44" s="77">
        <f t="shared" si="0"/>
        <v>80219</v>
      </c>
      <c r="G44" s="77">
        <v>119657</v>
      </c>
    </row>
    <row r="45" spans="1:7">
      <c r="A45" s="191"/>
      <c r="B45" s="49"/>
      <c r="C45" s="6"/>
      <c r="D45" s="50"/>
      <c r="E45" s="51"/>
      <c r="F45" s="51"/>
      <c r="G45" s="51"/>
    </row>
    <row r="46" spans="1:7" ht="14.45" customHeight="1">
      <c r="A46" s="191"/>
      <c r="B46" s="49">
        <v>45</v>
      </c>
      <c r="C46" s="6" t="s">
        <v>229</v>
      </c>
      <c r="D46" s="50"/>
      <c r="E46" s="51"/>
      <c r="F46" s="51"/>
      <c r="G46" s="51"/>
    </row>
    <row r="47" spans="1:7" ht="14.45" customHeight="1">
      <c r="A47" s="191"/>
      <c r="B47" s="76" t="s">
        <v>21</v>
      </c>
      <c r="C47" s="6" t="s">
        <v>14</v>
      </c>
      <c r="D47" s="54">
        <f>46879-1</f>
        <v>46878</v>
      </c>
      <c r="E47" s="54">
        <v>28535</v>
      </c>
      <c r="F47" s="52">
        <v>28535</v>
      </c>
      <c r="G47" s="52">
        <v>15592</v>
      </c>
    </row>
    <row r="48" spans="1:7" s="29" customFormat="1" ht="14.65" customHeight="1">
      <c r="A48" s="190"/>
      <c r="B48" s="124" t="s">
        <v>323</v>
      </c>
      <c r="C48" s="123" t="s">
        <v>301</v>
      </c>
      <c r="D48" s="68">
        <v>0</v>
      </c>
      <c r="E48" s="54">
        <v>1</v>
      </c>
      <c r="F48" s="54">
        <v>1</v>
      </c>
      <c r="G48" s="54">
        <v>780</v>
      </c>
    </row>
    <row r="49" spans="1:7" s="29" customFormat="1" ht="14.65" customHeight="1">
      <c r="A49" s="190"/>
      <c r="B49" s="124" t="s">
        <v>324</v>
      </c>
      <c r="C49" s="123" t="s">
        <v>302</v>
      </c>
      <c r="D49" s="68">
        <v>0</v>
      </c>
      <c r="E49" s="54">
        <v>1</v>
      </c>
      <c r="F49" s="54">
        <v>1</v>
      </c>
      <c r="G49" s="54">
        <v>13107</v>
      </c>
    </row>
    <row r="50" spans="1:7" s="122" customFormat="1" ht="14.45" customHeight="1">
      <c r="A50" s="191"/>
      <c r="B50" s="76" t="s">
        <v>22</v>
      </c>
      <c r="C50" s="123" t="s">
        <v>309</v>
      </c>
      <c r="D50" s="54">
        <v>147</v>
      </c>
      <c r="E50" s="54">
        <v>147</v>
      </c>
      <c r="F50" s="54">
        <v>147</v>
      </c>
      <c r="G50" s="52">
        <v>147</v>
      </c>
    </row>
    <row r="51" spans="1:7" ht="14.45" customHeight="1">
      <c r="A51" s="192"/>
      <c r="B51" s="171" t="s">
        <v>23</v>
      </c>
      <c r="C51" s="141" t="s">
        <v>17</v>
      </c>
      <c r="D51" s="65">
        <v>90</v>
      </c>
      <c r="E51" s="65">
        <v>89</v>
      </c>
      <c r="F51" s="65">
        <v>89</v>
      </c>
      <c r="G51" s="53">
        <v>89</v>
      </c>
    </row>
    <row r="52" spans="1:7" s="3" customFormat="1" ht="14.45" customHeight="1">
      <c r="A52" s="191"/>
      <c r="B52" s="76" t="s">
        <v>24</v>
      </c>
      <c r="C52" s="123" t="s">
        <v>318</v>
      </c>
      <c r="D52" s="54">
        <v>806</v>
      </c>
      <c r="E52" s="54">
        <v>806</v>
      </c>
      <c r="F52" s="54">
        <v>806</v>
      </c>
      <c r="G52" s="54">
        <v>806</v>
      </c>
    </row>
    <row r="53" spans="1:7" ht="14.45" customHeight="1">
      <c r="A53" s="190"/>
      <c r="B53" s="124" t="s">
        <v>364</v>
      </c>
      <c r="C53" s="123" t="s">
        <v>315</v>
      </c>
      <c r="D53" s="70">
        <v>0</v>
      </c>
      <c r="E53" s="65">
        <v>1</v>
      </c>
      <c r="F53" s="65">
        <v>1</v>
      </c>
      <c r="G53" s="65">
        <v>1</v>
      </c>
    </row>
    <row r="54" spans="1:7" s="122" customFormat="1" ht="14.45" customHeight="1">
      <c r="A54" s="191" t="s">
        <v>8</v>
      </c>
      <c r="B54" s="49">
        <v>45</v>
      </c>
      <c r="C54" s="47" t="s">
        <v>229</v>
      </c>
      <c r="D54" s="65">
        <f t="shared" ref="D54:F54" si="1">SUM(D47:D53)</f>
        <v>47921</v>
      </c>
      <c r="E54" s="65">
        <f t="shared" si="1"/>
        <v>29580</v>
      </c>
      <c r="F54" s="65">
        <f t="shared" si="1"/>
        <v>29580</v>
      </c>
      <c r="G54" s="65">
        <v>30522</v>
      </c>
    </row>
    <row r="55" spans="1:7" ht="14.45" customHeight="1">
      <c r="A55" s="191"/>
      <c r="B55" s="49"/>
      <c r="C55" s="6"/>
      <c r="D55" s="50"/>
      <c r="E55" s="50"/>
      <c r="F55" s="50"/>
      <c r="G55" s="50"/>
    </row>
    <row r="56" spans="1:7" ht="14.45" customHeight="1">
      <c r="A56" s="191"/>
      <c r="B56" s="49">
        <v>46</v>
      </c>
      <c r="C56" s="6" t="s">
        <v>230</v>
      </c>
      <c r="D56" s="50"/>
      <c r="E56" s="51"/>
      <c r="F56" s="51"/>
      <c r="G56" s="51"/>
    </row>
    <row r="57" spans="1:7" s="29" customFormat="1" ht="15.6" customHeight="1">
      <c r="A57" s="191"/>
      <c r="B57" s="76" t="s">
        <v>25</v>
      </c>
      <c r="C57" s="6" t="s">
        <v>14</v>
      </c>
      <c r="D57" s="54">
        <v>27300</v>
      </c>
      <c r="E57" s="54">
        <v>15219</v>
      </c>
      <c r="F57" s="54">
        <f>15219-700</f>
        <v>14519</v>
      </c>
      <c r="G57" s="52">
        <v>8500</v>
      </c>
    </row>
    <row r="58" spans="1:7" s="29" customFormat="1" ht="14.65" customHeight="1">
      <c r="A58" s="190"/>
      <c r="B58" s="124" t="s">
        <v>325</v>
      </c>
      <c r="C58" s="123" t="s">
        <v>301</v>
      </c>
      <c r="D58" s="68">
        <v>0</v>
      </c>
      <c r="E58" s="54">
        <v>1</v>
      </c>
      <c r="F58" s="54">
        <v>1</v>
      </c>
      <c r="G58" s="54">
        <v>425</v>
      </c>
    </row>
    <row r="59" spans="1:7" s="29" customFormat="1" ht="14.65" customHeight="1">
      <c r="A59" s="190"/>
      <c r="B59" s="124" t="s">
        <v>326</v>
      </c>
      <c r="C59" s="123" t="s">
        <v>302</v>
      </c>
      <c r="D59" s="68">
        <v>0</v>
      </c>
      <c r="E59" s="54">
        <v>1</v>
      </c>
      <c r="F59" s="54">
        <v>1</v>
      </c>
      <c r="G59" s="54">
        <v>6793</v>
      </c>
    </row>
    <row r="60" spans="1:7" ht="13.9" customHeight="1">
      <c r="A60" s="191"/>
      <c r="B60" s="76" t="s">
        <v>26</v>
      </c>
      <c r="C60" s="123" t="s">
        <v>309</v>
      </c>
      <c r="D60" s="54">
        <v>150</v>
      </c>
      <c r="E60" s="56">
        <v>150</v>
      </c>
      <c r="F60" s="56">
        <v>150</v>
      </c>
      <c r="G60" s="44">
        <v>150</v>
      </c>
    </row>
    <row r="61" spans="1:7" ht="13.5" customHeight="1">
      <c r="A61" s="191"/>
      <c r="B61" s="76" t="s">
        <v>27</v>
      </c>
      <c r="C61" s="6" t="s">
        <v>17</v>
      </c>
      <c r="D61" s="54">
        <v>70</v>
      </c>
      <c r="E61" s="56">
        <v>69</v>
      </c>
      <c r="F61" s="56">
        <v>69</v>
      </c>
      <c r="G61" s="52">
        <v>69</v>
      </c>
    </row>
    <row r="62" spans="1:7" s="3" customFormat="1" ht="13.5" customHeight="1">
      <c r="A62" s="191"/>
      <c r="B62" s="76" t="s">
        <v>135</v>
      </c>
      <c r="C62" s="123" t="s">
        <v>318</v>
      </c>
      <c r="D62" s="54">
        <v>400</v>
      </c>
      <c r="E62" s="56">
        <v>421</v>
      </c>
      <c r="F62" s="56">
        <v>421</v>
      </c>
      <c r="G62" s="56">
        <v>421</v>
      </c>
    </row>
    <row r="63" spans="1:7" ht="14.45" customHeight="1">
      <c r="A63" s="190"/>
      <c r="B63" s="124" t="s">
        <v>365</v>
      </c>
      <c r="C63" s="123" t="s">
        <v>315</v>
      </c>
      <c r="D63" s="68">
        <v>0</v>
      </c>
      <c r="E63" s="54">
        <v>1</v>
      </c>
      <c r="F63" s="54">
        <v>1</v>
      </c>
      <c r="G63" s="54">
        <v>1</v>
      </c>
    </row>
    <row r="64" spans="1:7">
      <c r="A64" s="191" t="s">
        <v>8</v>
      </c>
      <c r="B64" s="49">
        <v>46</v>
      </c>
      <c r="C64" s="47" t="s">
        <v>230</v>
      </c>
      <c r="D64" s="77">
        <f t="shared" ref="D64:F64" si="2">SUM(D57:D63)</f>
        <v>27920</v>
      </c>
      <c r="E64" s="77">
        <f t="shared" si="2"/>
        <v>15862</v>
      </c>
      <c r="F64" s="77">
        <f t="shared" si="2"/>
        <v>15162</v>
      </c>
      <c r="G64" s="77">
        <v>16359</v>
      </c>
    </row>
    <row r="65" spans="1:7" ht="14.45" customHeight="1">
      <c r="A65" s="191"/>
      <c r="B65" s="76"/>
      <c r="C65" s="6"/>
      <c r="D65" s="58"/>
      <c r="E65" s="51"/>
      <c r="F65" s="51"/>
      <c r="G65" s="51"/>
    </row>
    <row r="66" spans="1:7" ht="14.45" customHeight="1">
      <c r="A66" s="191"/>
      <c r="B66" s="49">
        <v>47</v>
      </c>
      <c r="C66" s="6" t="s">
        <v>231</v>
      </c>
      <c r="D66" s="58"/>
      <c r="E66" s="51"/>
      <c r="F66" s="51"/>
      <c r="G66" s="51"/>
    </row>
    <row r="67" spans="1:7" s="29" customFormat="1" ht="14.65" customHeight="1">
      <c r="A67" s="191"/>
      <c r="B67" s="76" t="s">
        <v>28</v>
      </c>
      <c r="C67" s="6" t="s">
        <v>14</v>
      </c>
      <c r="D67" s="56">
        <f>7994-1</f>
        <v>7993</v>
      </c>
      <c r="E67" s="54">
        <v>8966</v>
      </c>
      <c r="F67" s="44">
        <f>8966-670</f>
        <v>8296</v>
      </c>
      <c r="G67" s="52">
        <v>4519</v>
      </c>
    </row>
    <row r="68" spans="1:7" s="29" customFormat="1" ht="14.65" customHeight="1">
      <c r="A68" s="190"/>
      <c r="B68" s="124" t="s">
        <v>327</v>
      </c>
      <c r="C68" s="123" t="s">
        <v>301</v>
      </c>
      <c r="D68" s="68">
        <v>0</v>
      </c>
      <c r="E68" s="54">
        <v>1</v>
      </c>
      <c r="F68" s="54">
        <v>1</v>
      </c>
      <c r="G68" s="54">
        <v>226</v>
      </c>
    </row>
    <row r="69" spans="1:7" s="29" customFormat="1" ht="14.65" customHeight="1">
      <c r="A69" s="190"/>
      <c r="B69" s="124" t="s">
        <v>328</v>
      </c>
      <c r="C69" s="123" t="s">
        <v>302</v>
      </c>
      <c r="D69" s="68">
        <v>0</v>
      </c>
      <c r="E69" s="54">
        <v>1</v>
      </c>
      <c r="F69" s="54">
        <v>1</v>
      </c>
      <c r="G69" s="54">
        <v>3911</v>
      </c>
    </row>
    <row r="70" spans="1:7" ht="14.45" customHeight="1">
      <c r="A70" s="191"/>
      <c r="B70" s="76" t="s">
        <v>29</v>
      </c>
      <c r="C70" s="123" t="s">
        <v>309</v>
      </c>
      <c r="D70" s="54">
        <v>105</v>
      </c>
      <c r="E70" s="54">
        <v>105</v>
      </c>
      <c r="F70" s="54">
        <v>105</v>
      </c>
      <c r="G70" s="52">
        <v>105</v>
      </c>
    </row>
    <row r="71" spans="1:7" ht="14.45" customHeight="1">
      <c r="A71" s="191"/>
      <c r="B71" s="76" t="s">
        <v>30</v>
      </c>
      <c r="C71" s="6" t="s">
        <v>17</v>
      </c>
      <c r="D71" s="54">
        <v>100</v>
      </c>
      <c r="E71" s="54">
        <v>99</v>
      </c>
      <c r="F71" s="54">
        <v>99</v>
      </c>
      <c r="G71" s="52">
        <v>99</v>
      </c>
    </row>
    <row r="72" spans="1:7" s="3" customFormat="1" ht="14.45" customHeight="1">
      <c r="A72" s="20"/>
      <c r="B72" s="57" t="s">
        <v>31</v>
      </c>
      <c r="C72" s="123" t="s">
        <v>318</v>
      </c>
      <c r="D72" s="56">
        <v>142</v>
      </c>
      <c r="E72" s="56">
        <v>146</v>
      </c>
      <c r="F72" s="56">
        <v>146</v>
      </c>
      <c r="G72" s="56">
        <v>146</v>
      </c>
    </row>
    <row r="73" spans="1:7" ht="14.45" customHeight="1">
      <c r="A73" s="190"/>
      <c r="B73" s="124" t="s">
        <v>366</v>
      </c>
      <c r="C73" s="123" t="s">
        <v>315</v>
      </c>
      <c r="D73" s="68">
        <v>0</v>
      </c>
      <c r="E73" s="54">
        <v>1</v>
      </c>
      <c r="F73" s="54">
        <v>1</v>
      </c>
      <c r="G73" s="54">
        <v>1</v>
      </c>
    </row>
    <row r="74" spans="1:7" ht="14.45" customHeight="1">
      <c r="A74" s="191" t="s">
        <v>8</v>
      </c>
      <c r="B74" s="49">
        <v>47</v>
      </c>
      <c r="C74" s="47" t="s">
        <v>231</v>
      </c>
      <c r="D74" s="77">
        <f t="shared" ref="D74:F74" si="3">SUM(D67:D73)</f>
        <v>8340</v>
      </c>
      <c r="E74" s="77">
        <f t="shared" si="3"/>
        <v>9319</v>
      </c>
      <c r="F74" s="77">
        <f t="shared" si="3"/>
        <v>8649</v>
      </c>
      <c r="G74" s="77">
        <v>9007</v>
      </c>
    </row>
    <row r="75" spans="1:7" ht="13.5" customHeight="1">
      <c r="B75" s="57"/>
      <c r="C75" s="211"/>
      <c r="D75" s="58"/>
      <c r="E75" s="51"/>
      <c r="F75" s="51"/>
      <c r="G75" s="51"/>
    </row>
    <row r="76" spans="1:7" ht="14.45" customHeight="1">
      <c r="B76" s="43">
        <v>48</v>
      </c>
      <c r="C76" s="211" t="s">
        <v>232</v>
      </c>
      <c r="D76" s="58"/>
      <c r="E76" s="59"/>
      <c r="F76" s="59"/>
      <c r="G76" s="59"/>
    </row>
    <row r="77" spans="1:7" ht="13.9" customHeight="1">
      <c r="A77" s="191"/>
      <c r="B77" s="76" t="s">
        <v>32</v>
      </c>
      <c r="C77" s="123" t="s">
        <v>309</v>
      </c>
      <c r="D77" s="54">
        <v>123</v>
      </c>
      <c r="E77" s="54">
        <v>123</v>
      </c>
      <c r="F77" s="54">
        <v>123</v>
      </c>
      <c r="G77" s="52">
        <v>123</v>
      </c>
    </row>
    <row r="78" spans="1:7" ht="14.45" customHeight="1">
      <c r="B78" s="57" t="s">
        <v>33</v>
      </c>
      <c r="C78" s="211" t="s">
        <v>17</v>
      </c>
      <c r="D78" s="54">
        <v>100</v>
      </c>
      <c r="E78" s="54">
        <v>99</v>
      </c>
      <c r="F78" s="54">
        <v>99</v>
      </c>
      <c r="G78" s="52">
        <v>99</v>
      </c>
    </row>
    <row r="79" spans="1:7" ht="14.45" customHeight="1">
      <c r="B79" s="57" t="s">
        <v>34</v>
      </c>
      <c r="C79" s="123" t="s">
        <v>318</v>
      </c>
      <c r="D79" s="54">
        <v>696</v>
      </c>
      <c r="E79" s="54">
        <v>696</v>
      </c>
      <c r="F79" s="54">
        <v>696</v>
      </c>
      <c r="G79" s="54">
        <v>696</v>
      </c>
    </row>
    <row r="80" spans="1:7" ht="14.45" customHeight="1">
      <c r="A80" s="190"/>
      <c r="B80" s="124" t="s">
        <v>367</v>
      </c>
      <c r="C80" s="123" t="s">
        <v>315</v>
      </c>
      <c r="D80" s="70">
        <v>0</v>
      </c>
      <c r="E80" s="65">
        <v>1</v>
      </c>
      <c r="F80" s="65">
        <v>1</v>
      </c>
      <c r="G80" s="65">
        <v>1</v>
      </c>
    </row>
    <row r="81" spans="1:7" ht="14.45" customHeight="1">
      <c r="A81" s="191" t="s">
        <v>8</v>
      </c>
      <c r="B81" s="43">
        <v>48</v>
      </c>
      <c r="C81" s="211" t="s">
        <v>232</v>
      </c>
      <c r="D81" s="65">
        <f t="shared" ref="D81:F81" si="4">SUM(D77:D80)</f>
        <v>919</v>
      </c>
      <c r="E81" s="65">
        <f t="shared" si="4"/>
        <v>919</v>
      </c>
      <c r="F81" s="65">
        <f t="shared" si="4"/>
        <v>919</v>
      </c>
      <c r="G81" s="65">
        <v>919</v>
      </c>
    </row>
    <row r="82" spans="1:7" ht="14.45" customHeight="1">
      <c r="B82" s="57"/>
      <c r="C82" s="211"/>
      <c r="D82" s="54"/>
      <c r="E82" s="54"/>
      <c r="F82" s="54"/>
      <c r="G82" s="54"/>
    </row>
    <row r="83" spans="1:7" ht="14.45" customHeight="1">
      <c r="B83" s="43">
        <v>49</v>
      </c>
      <c r="C83" s="211" t="s">
        <v>233</v>
      </c>
      <c r="D83" s="54"/>
      <c r="E83" s="54"/>
      <c r="F83" s="54"/>
      <c r="G83" s="54"/>
    </row>
    <row r="84" spans="1:7" s="29" customFormat="1" ht="14.65" customHeight="1">
      <c r="A84" s="20"/>
      <c r="B84" s="57" t="s">
        <v>234</v>
      </c>
      <c r="C84" s="211" t="s">
        <v>14</v>
      </c>
      <c r="D84" s="54">
        <v>4926</v>
      </c>
      <c r="E84" s="54">
        <v>31475</v>
      </c>
      <c r="F84" s="54">
        <f>31475-7084</f>
        <v>24391</v>
      </c>
      <c r="G84" s="54">
        <v>17534</v>
      </c>
    </row>
    <row r="85" spans="1:7" ht="14.45" customHeight="1">
      <c r="B85" s="57" t="s">
        <v>238</v>
      </c>
      <c r="C85" s="211" t="s">
        <v>39</v>
      </c>
      <c r="D85" s="68">
        <v>0</v>
      </c>
      <c r="E85" s="54">
        <v>1</v>
      </c>
      <c r="F85" s="54">
        <v>1</v>
      </c>
      <c r="G85" s="68">
        <v>0</v>
      </c>
    </row>
    <row r="86" spans="1:7" s="29" customFormat="1" ht="14.65" customHeight="1">
      <c r="A86" s="190"/>
      <c r="B86" s="124" t="s">
        <v>329</v>
      </c>
      <c r="C86" s="123" t="s">
        <v>301</v>
      </c>
      <c r="D86" s="68">
        <v>0</v>
      </c>
      <c r="E86" s="54">
        <v>1</v>
      </c>
      <c r="F86" s="54">
        <v>1</v>
      </c>
      <c r="G86" s="54">
        <v>877</v>
      </c>
    </row>
    <row r="87" spans="1:7" s="29" customFormat="1" ht="14.65" customHeight="1">
      <c r="A87" s="190"/>
      <c r="B87" s="124" t="s">
        <v>330</v>
      </c>
      <c r="C87" s="123" t="s">
        <v>302</v>
      </c>
      <c r="D87" s="68">
        <v>0</v>
      </c>
      <c r="E87" s="54">
        <v>1</v>
      </c>
      <c r="F87" s="54">
        <v>1</v>
      </c>
      <c r="G87" s="54">
        <v>14825</v>
      </c>
    </row>
    <row r="88" spans="1:7" ht="14.45" customHeight="1">
      <c r="A88" s="191"/>
      <c r="B88" s="76" t="s">
        <v>235</v>
      </c>
      <c r="C88" s="123" t="s">
        <v>309</v>
      </c>
      <c r="D88" s="54">
        <v>20</v>
      </c>
      <c r="E88" s="54">
        <v>20</v>
      </c>
      <c r="F88" s="54">
        <v>20</v>
      </c>
      <c r="G88" s="52">
        <v>20</v>
      </c>
    </row>
    <row r="89" spans="1:7" ht="14.45" customHeight="1">
      <c r="B89" s="57" t="s">
        <v>236</v>
      </c>
      <c r="C89" s="211" t="s">
        <v>17</v>
      </c>
      <c r="D89" s="54">
        <v>50</v>
      </c>
      <c r="E89" s="54">
        <v>49</v>
      </c>
      <c r="F89" s="54">
        <f>49+218</f>
        <v>267</v>
      </c>
      <c r="G89" s="52">
        <v>49</v>
      </c>
    </row>
    <row r="90" spans="1:7" ht="14.45" customHeight="1">
      <c r="B90" s="57" t="s">
        <v>237</v>
      </c>
      <c r="C90" s="123" t="s">
        <v>318</v>
      </c>
      <c r="D90" s="54">
        <v>200</v>
      </c>
      <c r="E90" s="54">
        <v>200</v>
      </c>
      <c r="F90" s="54">
        <f>200+988</f>
        <v>1188</v>
      </c>
      <c r="G90" s="54">
        <v>200</v>
      </c>
    </row>
    <row r="91" spans="1:7" ht="14.45" customHeight="1">
      <c r="A91" s="190"/>
      <c r="B91" s="124" t="s">
        <v>368</v>
      </c>
      <c r="C91" s="123" t="s">
        <v>315</v>
      </c>
      <c r="D91" s="70">
        <v>0</v>
      </c>
      <c r="E91" s="65">
        <v>1</v>
      </c>
      <c r="F91" s="65">
        <v>1</v>
      </c>
      <c r="G91" s="65">
        <v>1</v>
      </c>
    </row>
    <row r="92" spans="1:7" ht="14.45" customHeight="1">
      <c r="A92" s="191" t="s">
        <v>8</v>
      </c>
      <c r="B92" s="43">
        <v>49</v>
      </c>
      <c r="C92" s="211" t="s">
        <v>233</v>
      </c>
      <c r="D92" s="65">
        <f t="shared" ref="D92:F92" si="5">SUM(D84:D91)</f>
        <v>5196</v>
      </c>
      <c r="E92" s="65">
        <f t="shared" si="5"/>
        <v>31748</v>
      </c>
      <c r="F92" s="65">
        <f t="shared" si="5"/>
        <v>25870</v>
      </c>
      <c r="G92" s="65">
        <v>33506</v>
      </c>
    </row>
    <row r="93" spans="1:7" ht="14.45" customHeight="1">
      <c r="B93" s="43"/>
      <c r="C93" s="211"/>
      <c r="D93" s="54"/>
      <c r="E93" s="54"/>
      <c r="F93" s="54"/>
      <c r="G93" s="54"/>
    </row>
    <row r="94" spans="1:7" ht="14.45" customHeight="1">
      <c r="B94" s="43">
        <v>50</v>
      </c>
      <c r="C94" s="211" t="s">
        <v>239</v>
      </c>
      <c r="D94" s="54"/>
      <c r="E94" s="54"/>
      <c r="F94" s="54"/>
      <c r="G94" s="54"/>
    </row>
    <row r="95" spans="1:7" s="29" customFormat="1" ht="14.65" customHeight="1">
      <c r="A95" s="20"/>
      <c r="B95" s="57" t="s">
        <v>240</v>
      </c>
      <c r="C95" s="211" t="s">
        <v>14</v>
      </c>
      <c r="D95" s="54">
        <f>4999-1</f>
        <v>4998</v>
      </c>
      <c r="E95" s="54">
        <v>15386</v>
      </c>
      <c r="F95" s="54">
        <v>15386</v>
      </c>
      <c r="G95" s="54">
        <v>9099</v>
      </c>
    </row>
    <row r="96" spans="1:7" ht="14.45" customHeight="1">
      <c r="A96" s="191"/>
      <c r="B96" s="76" t="s">
        <v>244</v>
      </c>
      <c r="C96" s="6" t="s">
        <v>39</v>
      </c>
      <c r="D96" s="68">
        <v>0</v>
      </c>
      <c r="E96" s="54">
        <v>1</v>
      </c>
      <c r="F96" s="54">
        <v>1</v>
      </c>
      <c r="G96" s="68">
        <v>0</v>
      </c>
    </row>
    <row r="97" spans="1:7" s="29" customFormat="1" ht="14.65" customHeight="1">
      <c r="A97" s="193"/>
      <c r="B97" s="174" t="s">
        <v>331</v>
      </c>
      <c r="C97" s="172" t="s">
        <v>301</v>
      </c>
      <c r="D97" s="70">
        <v>0</v>
      </c>
      <c r="E97" s="65">
        <v>1</v>
      </c>
      <c r="F97" s="65">
        <v>1</v>
      </c>
      <c r="G97" s="65">
        <v>455</v>
      </c>
    </row>
    <row r="98" spans="1:7" s="159" customFormat="1" ht="14.65" customHeight="1">
      <c r="A98" s="190"/>
      <c r="B98" s="124" t="s">
        <v>332</v>
      </c>
      <c r="C98" s="123" t="s">
        <v>302</v>
      </c>
      <c r="D98" s="68">
        <v>0</v>
      </c>
      <c r="E98" s="54">
        <v>1</v>
      </c>
      <c r="F98" s="54">
        <v>1</v>
      </c>
      <c r="G98" s="54">
        <v>7260</v>
      </c>
    </row>
    <row r="99" spans="1:7" ht="14.45" customHeight="1">
      <c r="A99" s="191"/>
      <c r="B99" s="76" t="s">
        <v>241</v>
      </c>
      <c r="C99" s="123" t="s">
        <v>309</v>
      </c>
      <c r="D99" s="54">
        <v>25</v>
      </c>
      <c r="E99" s="54">
        <v>25</v>
      </c>
      <c r="F99" s="54">
        <v>25</v>
      </c>
      <c r="G99" s="52">
        <v>25</v>
      </c>
    </row>
    <row r="100" spans="1:7" ht="14.45" customHeight="1">
      <c r="B100" s="57" t="s">
        <v>242</v>
      </c>
      <c r="C100" s="211" t="s">
        <v>17</v>
      </c>
      <c r="D100" s="54">
        <v>30</v>
      </c>
      <c r="E100" s="54">
        <v>29</v>
      </c>
      <c r="F100" s="54">
        <v>29</v>
      </c>
      <c r="G100" s="52">
        <v>29</v>
      </c>
    </row>
    <row r="101" spans="1:7" ht="14.45" customHeight="1">
      <c r="A101" s="191"/>
      <c r="B101" s="76" t="s">
        <v>243</v>
      </c>
      <c r="C101" s="123" t="s">
        <v>318</v>
      </c>
      <c r="D101" s="54">
        <v>145</v>
      </c>
      <c r="E101" s="54">
        <v>150</v>
      </c>
      <c r="F101" s="54">
        <f>150+112</f>
        <v>262</v>
      </c>
      <c r="G101" s="54">
        <v>150</v>
      </c>
    </row>
    <row r="102" spans="1:7" ht="14.45" customHeight="1">
      <c r="A102" s="190"/>
      <c r="B102" s="124" t="s">
        <v>369</v>
      </c>
      <c r="C102" s="123" t="s">
        <v>315</v>
      </c>
      <c r="D102" s="68">
        <v>0</v>
      </c>
      <c r="E102" s="54">
        <v>1</v>
      </c>
      <c r="F102" s="54">
        <v>1</v>
      </c>
      <c r="G102" s="54">
        <v>1</v>
      </c>
    </row>
    <row r="103" spans="1:7" s="111" customFormat="1" ht="14.45" customHeight="1">
      <c r="A103" s="191" t="s">
        <v>8</v>
      </c>
      <c r="B103" s="49">
        <v>50</v>
      </c>
      <c r="C103" s="6" t="s">
        <v>239</v>
      </c>
      <c r="D103" s="77">
        <f t="shared" ref="D103:F103" si="6">SUM(D95:D102)</f>
        <v>5198</v>
      </c>
      <c r="E103" s="77">
        <f t="shared" si="6"/>
        <v>15594</v>
      </c>
      <c r="F103" s="77">
        <f t="shared" si="6"/>
        <v>15706</v>
      </c>
      <c r="G103" s="77">
        <v>17019</v>
      </c>
    </row>
    <row r="104" spans="1:7" s="3" customFormat="1" ht="14.45" customHeight="1">
      <c r="A104" s="191" t="s">
        <v>8</v>
      </c>
      <c r="B104" s="49">
        <v>60</v>
      </c>
      <c r="C104" s="47" t="s">
        <v>11</v>
      </c>
      <c r="D104" s="65">
        <f t="shared" ref="D104:F104" si="7">D74+D64+D54+D44+D81+D92+D103</f>
        <v>167904</v>
      </c>
      <c r="E104" s="65">
        <f t="shared" si="7"/>
        <v>184152</v>
      </c>
      <c r="F104" s="65">
        <f t="shared" si="7"/>
        <v>176105</v>
      </c>
      <c r="G104" s="65">
        <v>226989</v>
      </c>
    </row>
    <row r="105" spans="1:7">
      <c r="A105" s="191" t="s">
        <v>8</v>
      </c>
      <c r="B105" s="63">
        <v>1E-3</v>
      </c>
      <c r="C105" s="60" t="s">
        <v>113</v>
      </c>
      <c r="D105" s="77">
        <f t="shared" ref="D105:F105" si="8">D104</f>
        <v>167904</v>
      </c>
      <c r="E105" s="77">
        <f t="shared" si="8"/>
        <v>184152</v>
      </c>
      <c r="F105" s="77">
        <f t="shared" si="8"/>
        <v>176105</v>
      </c>
      <c r="G105" s="77">
        <v>226989</v>
      </c>
    </row>
    <row r="106" spans="1:7" ht="9.9499999999999993" customHeight="1">
      <c r="A106" s="191"/>
      <c r="B106" s="61"/>
      <c r="C106" s="62"/>
      <c r="D106" s="50"/>
      <c r="E106" s="51"/>
      <c r="F106" s="51"/>
      <c r="G106" s="51"/>
    </row>
    <row r="107" spans="1:7" ht="15" customHeight="1">
      <c r="A107" s="191"/>
      <c r="B107" s="63">
        <v>0.10100000000000001</v>
      </c>
      <c r="C107" s="62" t="s">
        <v>35</v>
      </c>
      <c r="D107" s="50"/>
      <c r="E107" s="51"/>
      <c r="F107" s="51"/>
      <c r="G107" s="51"/>
    </row>
    <row r="108" spans="1:7" ht="27.95" customHeight="1">
      <c r="A108" s="191"/>
      <c r="B108" s="64">
        <v>7</v>
      </c>
      <c r="C108" s="6" t="s">
        <v>146</v>
      </c>
      <c r="D108" s="50"/>
      <c r="E108" s="51"/>
      <c r="F108" s="51"/>
      <c r="G108" s="51"/>
    </row>
    <row r="109" spans="1:7" ht="14.45" customHeight="1">
      <c r="A109" s="191"/>
      <c r="B109" s="5" t="s">
        <v>501</v>
      </c>
      <c r="C109" s="115" t="s">
        <v>504</v>
      </c>
      <c r="D109" s="68">
        <v>0</v>
      </c>
      <c r="E109" s="68">
        <v>0</v>
      </c>
      <c r="F109" s="68">
        <v>0</v>
      </c>
      <c r="G109" s="54">
        <v>1</v>
      </c>
    </row>
    <row r="110" spans="1:7" ht="27" customHeight="1">
      <c r="A110" s="191"/>
      <c r="B110" s="5" t="s">
        <v>436</v>
      </c>
      <c r="C110" s="67" t="s">
        <v>503</v>
      </c>
      <c r="D110" s="68">
        <v>0</v>
      </c>
      <c r="E110" s="68">
        <v>0</v>
      </c>
      <c r="F110" s="68">
        <v>0</v>
      </c>
      <c r="G110" s="54">
        <v>1</v>
      </c>
    </row>
    <row r="111" spans="1:7" ht="27" customHeight="1">
      <c r="A111" s="191"/>
      <c r="B111" s="5" t="s">
        <v>411</v>
      </c>
      <c r="C111" s="66" t="s">
        <v>502</v>
      </c>
      <c r="D111" s="68">
        <v>0</v>
      </c>
      <c r="E111" s="68">
        <v>0</v>
      </c>
      <c r="F111" s="68">
        <v>0</v>
      </c>
      <c r="G111" s="54">
        <v>1</v>
      </c>
    </row>
    <row r="112" spans="1:7" ht="27" customHeight="1">
      <c r="A112" s="191"/>
      <c r="B112" s="5" t="s">
        <v>413</v>
      </c>
      <c r="C112" s="67" t="s">
        <v>500</v>
      </c>
      <c r="D112" s="68">
        <v>0</v>
      </c>
      <c r="E112" s="68">
        <v>0</v>
      </c>
      <c r="F112" s="68">
        <v>0</v>
      </c>
      <c r="G112" s="54">
        <v>1</v>
      </c>
    </row>
    <row r="113" spans="1:7" ht="27" customHeight="1">
      <c r="A113" s="191"/>
      <c r="B113" s="5" t="s">
        <v>414</v>
      </c>
      <c r="C113" s="47" t="s">
        <v>522</v>
      </c>
      <c r="D113" s="68">
        <v>0</v>
      </c>
      <c r="E113" s="68">
        <v>0</v>
      </c>
      <c r="F113" s="68">
        <v>0</v>
      </c>
      <c r="G113" s="54">
        <v>3353</v>
      </c>
    </row>
    <row r="114" spans="1:7" ht="14.45" customHeight="1">
      <c r="A114" s="191"/>
      <c r="B114" s="5" t="s">
        <v>418</v>
      </c>
      <c r="C114" s="6" t="s">
        <v>499</v>
      </c>
      <c r="D114" s="68">
        <v>0</v>
      </c>
      <c r="E114" s="68">
        <v>0</v>
      </c>
      <c r="F114" s="68">
        <v>0</v>
      </c>
      <c r="G114" s="54">
        <v>1</v>
      </c>
    </row>
    <row r="115" spans="1:7" s="3" customFormat="1">
      <c r="A115" s="191"/>
      <c r="B115" s="5" t="s">
        <v>452</v>
      </c>
      <c r="C115" s="116" t="s">
        <v>438</v>
      </c>
      <c r="D115" s="68">
        <v>0</v>
      </c>
      <c r="E115" s="54">
        <v>43498</v>
      </c>
      <c r="F115" s="54">
        <f>43498-40586</f>
        <v>2912</v>
      </c>
      <c r="G115" s="54">
        <v>11650</v>
      </c>
    </row>
    <row r="116" spans="1:7" s="3" customFormat="1">
      <c r="A116" s="191"/>
      <c r="B116" s="5" t="s">
        <v>453</v>
      </c>
      <c r="C116" s="116" t="s">
        <v>454</v>
      </c>
      <c r="D116" s="68">
        <v>0</v>
      </c>
      <c r="E116" s="54">
        <v>8353</v>
      </c>
      <c r="F116" s="54">
        <f>8353-7908</f>
        <v>445</v>
      </c>
      <c r="G116" s="54">
        <v>1437</v>
      </c>
    </row>
    <row r="117" spans="1:7">
      <c r="A117" s="191"/>
      <c r="B117" s="5" t="s">
        <v>148</v>
      </c>
      <c r="C117" s="6" t="s">
        <v>164</v>
      </c>
      <c r="D117" s="68">
        <v>0</v>
      </c>
      <c r="E117" s="54">
        <v>1</v>
      </c>
      <c r="F117" s="54">
        <v>1</v>
      </c>
      <c r="G117" s="54">
        <v>1</v>
      </c>
    </row>
    <row r="118" spans="1:7" s="122" customFormat="1" ht="25.5">
      <c r="A118" s="191"/>
      <c r="B118" s="5" t="s">
        <v>149</v>
      </c>
      <c r="C118" s="47" t="s">
        <v>412</v>
      </c>
      <c r="D118" s="54">
        <v>10764</v>
      </c>
      <c r="E118" s="54">
        <v>7051</v>
      </c>
      <c r="F118" s="54">
        <v>7051</v>
      </c>
      <c r="G118" s="54">
        <v>49992</v>
      </c>
    </row>
    <row r="119" spans="1:7" ht="27" customHeight="1">
      <c r="A119" s="191"/>
      <c r="B119" s="5" t="s">
        <v>188</v>
      </c>
      <c r="C119" s="67" t="s">
        <v>191</v>
      </c>
      <c r="D119" s="68">
        <v>0</v>
      </c>
      <c r="E119" s="68">
        <v>0</v>
      </c>
      <c r="F119" s="68">
        <v>0</v>
      </c>
      <c r="G119" s="54">
        <v>6594</v>
      </c>
    </row>
    <row r="120" spans="1:7" ht="25.5">
      <c r="A120" s="191"/>
      <c r="B120" s="5" t="s">
        <v>441</v>
      </c>
      <c r="C120" s="47" t="s">
        <v>515</v>
      </c>
      <c r="D120" s="54">
        <v>1030</v>
      </c>
      <c r="E120" s="54">
        <v>19617</v>
      </c>
      <c r="F120" s="54">
        <f>19617-14439</f>
        <v>5178</v>
      </c>
      <c r="G120" s="68">
        <v>0</v>
      </c>
    </row>
    <row r="121" spans="1:7" ht="27" customHeight="1">
      <c r="A121" s="191"/>
      <c r="B121" s="5" t="s">
        <v>363</v>
      </c>
      <c r="C121" s="67" t="s">
        <v>417</v>
      </c>
      <c r="D121" s="68">
        <v>0</v>
      </c>
      <c r="E121" s="54">
        <v>35598</v>
      </c>
      <c r="F121" s="54">
        <f>35598-27909</f>
        <v>7689</v>
      </c>
      <c r="G121" s="54">
        <v>1</v>
      </c>
    </row>
    <row r="122" spans="1:7" s="3" customFormat="1" ht="27" customHeight="1">
      <c r="A122" s="191"/>
      <c r="B122" s="5" t="s">
        <v>410</v>
      </c>
      <c r="C122" s="67" t="s">
        <v>416</v>
      </c>
      <c r="D122" s="68">
        <v>0</v>
      </c>
      <c r="E122" s="54">
        <v>8050</v>
      </c>
      <c r="F122" s="54">
        <v>8050</v>
      </c>
      <c r="G122" s="54">
        <v>1</v>
      </c>
    </row>
    <row r="123" spans="1:7" ht="28.9" customHeight="1">
      <c r="A123" s="191" t="s">
        <v>8</v>
      </c>
      <c r="B123" s="64">
        <v>7</v>
      </c>
      <c r="C123" s="47" t="s">
        <v>146</v>
      </c>
      <c r="D123" s="77">
        <f>SUM(D109:D122)</f>
        <v>11794</v>
      </c>
      <c r="E123" s="77">
        <f t="shared" ref="E123:F123" si="9">SUM(E109:E122)</f>
        <v>122168</v>
      </c>
      <c r="F123" s="77">
        <f t="shared" si="9"/>
        <v>31326</v>
      </c>
      <c r="G123" s="77">
        <v>73034</v>
      </c>
    </row>
    <row r="124" spans="1:7" ht="9.9499999999999993" customHeight="1">
      <c r="A124" s="191"/>
      <c r="B124" s="63"/>
      <c r="C124" s="62"/>
      <c r="D124" s="54"/>
      <c r="E124" s="52"/>
      <c r="F124" s="52"/>
      <c r="G124" s="52"/>
    </row>
    <row r="125" spans="1:7" ht="13.9" customHeight="1">
      <c r="A125" s="191"/>
      <c r="B125" s="64">
        <v>9</v>
      </c>
      <c r="C125" s="6" t="s">
        <v>264</v>
      </c>
      <c r="D125" s="50"/>
      <c r="E125" s="51"/>
      <c r="F125" s="51"/>
      <c r="G125" s="51"/>
    </row>
    <row r="126" spans="1:7" ht="13.9" customHeight="1">
      <c r="A126" s="191"/>
      <c r="B126" s="64" t="s">
        <v>266</v>
      </c>
      <c r="C126" s="116" t="s">
        <v>228</v>
      </c>
      <c r="D126" s="54">
        <v>11188</v>
      </c>
      <c r="E126" s="68">
        <v>0</v>
      </c>
      <c r="F126" s="68">
        <v>0</v>
      </c>
      <c r="G126" s="68">
        <v>0</v>
      </c>
    </row>
    <row r="127" spans="1:7" ht="13.9" customHeight="1">
      <c r="A127" s="191"/>
      <c r="B127" s="64" t="s">
        <v>268</v>
      </c>
      <c r="C127" s="116" t="s">
        <v>440</v>
      </c>
      <c r="D127" s="65">
        <v>1123</v>
      </c>
      <c r="E127" s="70">
        <v>0</v>
      </c>
      <c r="F127" s="70">
        <v>0</v>
      </c>
      <c r="G127" s="70">
        <v>0</v>
      </c>
    </row>
    <row r="128" spans="1:7">
      <c r="A128" s="191" t="s">
        <v>8</v>
      </c>
      <c r="B128" s="64">
        <v>9</v>
      </c>
      <c r="C128" s="6" t="s">
        <v>264</v>
      </c>
      <c r="D128" s="65">
        <f t="shared" ref="D128:F128" si="10">SUM(D126:D127)</f>
        <v>12311</v>
      </c>
      <c r="E128" s="70">
        <f t="shared" si="10"/>
        <v>0</v>
      </c>
      <c r="F128" s="70">
        <f t="shared" si="10"/>
        <v>0</v>
      </c>
      <c r="G128" s="70">
        <v>0</v>
      </c>
    </row>
    <row r="129" spans="1:7" ht="9.9499999999999993" customHeight="1">
      <c r="A129" s="191"/>
      <c r="B129" s="69"/>
      <c r="C129" s="6"/>
      <c r="D129" s="50"/>
      <c r="E129" s="51"/>
      <c r="F129" s="51"/>
      <c r="G129" s="51"/>
    </row>
    <row r="130" spans="1:7" ht="13.9" customHeight="1">
      <c r="A130" s="191"/>
      <c r="B130" s="5">
        <v>61</v>
      </c>
      <c r="C130" s="6" t="s">
        <v>36</v>
      </c>
      <c r="D130" s="50"/>
      <c r="E130" s="51"/>
      <c r="F130" s="51"/>
      <c r="G130" s="51"/>
    </row>
    <row r="131" spans="1:7" ht="13.9" customHeight="1">
      <c r="A131" s="191"/>
      <c r="B131" s="5">
        <v>44</v>
      </c>
      <c r="C131" s="6" t="s">
        <v>12</v>
      </c>
      <c r="D131" s="50"/>
      <c r="E131" s="51"/>
      <c r="F131" s="51"/>
      <c r="G131" s="51"/>
    </row>
    <row r="132" spans="1:7" ht="13.9" customHeight="1">
      <c r="A132" s="191"/>
      <c r="B132" s="76" t="s">
        <v>37</v>
      </c>
      <c r="C132" s="6" t="s">
        <v>14</v>
      </c>
      <c r="D132" s="54">
        <f>77616-1</f>
        <v>77615</v>
      </c>
      <c r="E132" s="54">
        <v>86845</v>
      </c>
      <c r="F132" s="54">
        <v>86845</v>
      </c>
      <c r="G132" s="52">
        <v>48324</v>
      </c>
    </row>
    <row r="133" spans="1:7" s="29" customFormat="1" ht="14.65" customHeight="1">
      <c r="A133" s="191"/>
      <c r="B133" s="76" t="s">
        <v>38</v>
      </c>
      <c r="C133" s="6" t="s">
        <v>39</v>
      </c>
      <c r="D133" s="54">
        <v>12447</v>
      </c>
      <c r="E133" s="54">
        <v>12355</v>
      </c>
      <c r="F133" s="54">
        <v>12355</v>
      </c>
      <c r="G133" s="52">
        <v>12886</v>
      </c>
    </row>
    <row r="134" spans="1:7" s="159" customFormat="1" ht="14.65" customHeight="1">
      <c r="A134" s="190"/>
      <c r="B134" s="124" t="s">
        <v>353</v>
      </c>
      <c r="C134" s="123" t="s">
        <v>301</v>
      </c>
      <c r="D134" s="68">
        <v>0</v>
      </c>
      <c r="E134" s="54">
        <v>1</v>
      </c>
      <c r="F134" s="54">
        <v>1</v>
      </c>
      <c r="G134" s="54">
        <v>2416</v>
      </c>
    </row>
    <row r="135" spans="1:7" s="29" customFormat="1" ht="14.65" customHeight="1">
      <c r="A135" s="193"/>
      <c r="B135" s="174" t="s">
        <v>354</v>
      </c>
      <c r="C135" s="172" t="s">
        <v>302</v>
      </c>
      <c r="D135" s="70">
        <v>0</v>
      </c>
      <c r="E135" s="65">
        <v>1</v>
      </c>
      <c r="F135" s="65">
        <v>1</v>
      </c>
      <c r="G135" s="65">
        <v>38695</v>
      </c>
    </row>
    <row r="136" spans="1:7" s="122" customFormat="1" ht="14.45" customHeight="1">
      <c r="A136" s="191"/>
      <c r="B136" s="76" t="s">
        <v>40</v>
      </c>
      <c r="C136" s="123" t="s">
        <v>309</v>
      </c>
      <c r="D136" s="54">
        <v>103</v>
      </c>
      <c r="E136" s="54">
        <v>110</v>
      </c>
      <c r="F136" s="54">
        <v>110</v>
      </c>
      <c r="G136" s="52">
        <v>110</v>
      </c>
    </row>
    <row r="137" spans="1:7" ht="14.45" customHeight="1">
      <c r="A137" s="191"/>
      <c r="B137" s="76" t="s">
        <v>41</v>
      </c>
      <c r="C137" s="6" t="s">
        <v>17</v>
      </c>
      <c r="D137" s="54">
        <v>200</v>
      </c>
      <c r="E137" s="54">
        <v>196</v>
      </c>
      <c r="F137" s="54">
        <v>196</v>
      </c>
      <c r="G137" s="52">
        <v>196</v>
      </c>
    </row>
    <row r="138" spans="1:7" s="120" customFormat="1" ht="13.9" customHeight="1">
      <c r="A138" s="190"/>
      <c r="B138" s="124" t="s">
        <v>371</v>
      </c>
      <c r="C138" s="123" t="s">
        <v>314</v>
      </c>
      <c r="D138" s="68">
        <v>0</v>
      </c>
      <c r="E138" s="54">
        <v>1</v>
      </c>
      <c r="F138" s="54">
        <v>1</v>
      </c>
      <c r="G138" s="54">
        <v>1</v>
      </c>
    </row>
    <row r="139" spans="1:7" s="120" customFormat="1" ht="13.9" customHeight="1">
      <c r="A139" s="190"/>
      <c r="B139" s="124" t="s">
        <v>372</v>
      </c>
      <c r="C139" s="123" t="s">
        <v>319</v>
      </c>
      <c r="D139" s="68">
        <v>0</v>
      </c>
      <c r="E139" s="54">
        <v>1</v>
      </c>
      <c r="F139" s="54">
        <v>1</v>
      </c>
      <c r="G139" s="54">
        <v>1</v>
      </c>
    </row>
    <row r="140" spans="1:7" s="120" customFormat="1" ht="13.9" customHeight="1">
      <c r="A140" s="190"/>
      <c r="B140" s="124" t="s">
        <v>370</v>
      </c>
      <c r="C140" s="123" t="s">
        <v>315</v>
      </c>
      <c r="D140" s="68">
        <v>0</v>
      </c>
      <c r="E140" s="54">
        <v>1</v>
      </c>
      <c r="F140" s="54">
        <v>1</v>
      </c>
      <c r="G140" s="54">
        <v>1</v>
      </c>
    </row>
    <row r="141" spans="1:7" s="120" customFormat="1" ht="13.9" customHeight="1">
      <c r="A141" s="190"/>
      <c r="B141" s="124" t="s">
        <v>373</v>
      </c>
      <c r="C141" s="123" t="s">
        <v>316</v>
      </c>
      <c r="D141" s="68">
        <v>0</v>
      </c>
      <c r="E141" s="54">
        <v>1</v>
      </c>
      <c r="F141" s="54">
        <v>1</v>
      </c>
      <c r="G141" s="54">
        <v>1</v>
      </c>
    </row>
    <row r="142" spans="1:7" s="122" customFormat="1" ht="14.45" customHeight="1">
      <c r="A142" s="191"/>
      <c r="B142" s="76" t="s">
        <v>42</v>
      </c>
      <c r="C142" s="6" t="s">
        <v>355</v>
      </c>
      <c r="D142" s="54">
        <v>1456</v>
      </c>
      <c r="E142" s="54">
        <v>8000</v>
      </c>
      <c r="F142" s="54">
        <v>8000</v>
      </c>
      <c r="G142" s="54">
        <v>13000</v>
      </c>
    </row>
    <row r="143" spans="1:7" s="122" customFormat="1" ht="14.45" customHeight="1">
      <c r="A143" s="191"/>
      <c r="B143" s="76" t="s">
        <v>210</v>
      </c>
      <c r="C143" s="123" t="s">
        <v>310</v>
      </c>
      <c r="D143" s="54">
        <v>2478</v>
      </c>
      <c r="E143" s="54">
        <v>6500</v>
      </c>
      <c r="F143" s="54">
        <v>6500</v>
      </c>
      <c r="G143" s="68">
        <v>0</v>
      </c>
    </row>
    <row r="144" spans="1:7" s="122" customFormat="1" ht="14.45" customHeight="1">
      <c r="A144" s="191"/>
      <c r="B144" s="76" t="s">
        <v>482</v>
      </c>
      <c r="C144" s="123" t="s">
        <v>470</v>
      </c>
      <c r="D144" s="68">
        <v>0</v>
      </c>
      <c r="E144" s="68">
        <v>0</v>
      </c>
      <c r="F144" s="68">
        <v>0</v>
      </c>
      <c r="G144" s="54">
        <v>5000</v>
      </c>
    </row>
    <row r="145" spans="1:7" ht="14.45" customHeight="1">
      <c r="A145" s="191"/>
      <c r="B145" s="76" t="s">
        <v>356</v>
      </c>
      <c r="C145" s="6" t="s">
        <v>357</v>
      </c>
      <c r="D145" s="68">
        <v>0</v>
      </c>
      <c r="E145" s="54">
        <v>2296</v>
      </c>
      <c r="F145" s="54">
        <v>2296</v>
      </c>
      <c r="G145" s="54">
        <v>2296</v>
      </c>
    </row>
    <row r="146" spans="1:7" ht="14.45" customHeight="1">
      <c r="A146" s="191"/>
      <c r="B146" s="76" t="s">
        <v>142</v>
      </c>
      <c r="C146" s="6" t="s">
        <v>18</v>
      </c>
      <c r="D146" s="54">
        <v>3296</v>
      </c>
      <c r="E146" s="68">
        <v>0</v>
      </c>
      <c r="F146" s="68">
        <v>0</v>
      </c>
      <c r="G146" s="68">
        <v>0</v>
      </c>
    </row>
    <row r="147" spans="1:7" ht="15" customHeight="1">
      <c r="A147" s="191"/>
      <c r="B147" s="76" t="s">
        <v>132</v>
      </c>
      <c r="C147" s="6" t="s">
        <v>131</v>
      </c>
      <c r="D147" s="54">
        <v>5000</v>
      </c>
      <c r="E147" s="68">
        <v>0</v>
      </c>
      <c r="F147" s="68">
        <v>0</v>
      </c>
      <c r="G147" s="68">
        <v>0</v>
      </c>
    </row>
    <row r="148" spans="1:7" ht="27.6" customHeight="1">
      <c r="A148" s="191"/>
      <c r="B148" s="76" t="s">
        <v>185</v>
      </c>
      <c r="C148" s="6" t="s">
        <v>189</v>
      </c>
      <c r="D148" s="54">
        <v>3000</v>
      </c>
      <c r="E148" s="68">
        <v>0</v>
      </c>
      <c r="F148" s="68">
        <v>0</v>
      </c>
      <c r="G148" s="68">
        <v>0</v>
      </c>
    </row>
    <row r="149" spans="1:7" ht="14.45" customHeight="1">
      <c r="A149" s="191"/>
      <c r="B149" s="76" t="s">
        <v>186</v>
      </c>
      <c r="C149" s="47" t="s">
        <v>187</v>
      </c>
      <c r="D149" s="54">
        <v>892</v>
      </c>
      <c r="E149" s="68">
        <v>0</v>
      </c>
      <c r="F149" s="68">
        <v>0</v>
      </c>
      <c r="G149" s="68">
        <v>0</v>
      </c>
    </row>
    <row r="150" spans="1:7" ht="14.45" customHeight="1">
      <c r="A150" s="191"/>
      <c r="B150" s="76" t="s">
        <v>217</v>
      </c>
      <c r="C150" s="47" t="s">
        <v>287</v>
      </c>
      <c r="D150" s="54">
        <v>5949</v>
      </c>
      <c r="E150" s="68">
        <v>0</v>
      </c>
      <c r="F150" s="68">
        <v>0</v>
      </c>
      <c r="G150" s="68">
        <v>0</v>
      </c>
    </row>
    <row r="151" spans="1:7" s="3" customFormat="1" ht="14.45" customHeight="1">
      <c r="A151" s="191"/>
      <c r="B151" s="76" t="s">
        <v>271</v>
      </c>
      <c r="C151" s="47" t="s">
        <v>272</v>
      </c>
      <c r="D151" s="54">
        <v>1985</v>
      </c>
      <c r="E151" s="68">
        <v>0</v>
      </c>
      <c r="F151" s="68">
        <v>0</v>
      </c>
      <c r="G151" s="68">
        <v>0</v>
      </c>
    </row>
    <row r="152" spans="1:7" ht="14.45" customHeight="1">
      <c r="A152" s="20" t="s">
        <v>8</v>
      </c>
      <c r="B152" s="1">
        <v>44</v>
      </c>
      <c r="C152" s="47" t="s">
        <v>12</v>
      </c>
      <c r="D152" s="77">
        <f t="shared" ref="D152:F152" si="11">SUM(D132:D151)</f>
        <v>114421</v>
      </c>
      <c r="E152" s="77">
        <f t="shared" si="11"/>
        <v>116308</v>
      </c>
      <c r="F152" s="77">
        <f t="shared" si="11"/>
        <v>116308</v>
      </c>
      <c r="G152" s="77">
        <v>122927</v>
      </c>
    </row>
    <row r="153" spans="1:7" ht="9.9499999999999993" customHeight="1">
      <c r="C153" s="6"/>
      <c r="D153" s="50"/>
      <c r="E153" s="51"/>
      <c r="F153" s="51"/>
      <c r="G153" s="51"/>
    </row>
    <row r="154" spans="1:7" ht="14.45" customHeight="1">
      <c r="B154" s="1">
        <v>45</v>
      </c>
      <c r="C154" s="6" t="s">
        <v>229</v>
      </c>
      <c r="D154" s="50"/>
      <c r="E154" s="51"/>
      <c r="F154" s="51"/>
      <c r="G154" s="51"/>
    </row>
    <row r="155" spans="1:7" ht="14.45" customHeight="1">
      <c r="B155" s="57" t="s">
        <v>43</v>
      </c>
      <c r="C155" s="211" t="s">
        <v>14</v>
      </c>
      <c r="D155" s="56">
        <v>73347</v>
      </c>
      <c r="E155" s="54">
        <v>39726</v>
      </c>
      <c r="F155" s="54">
        <f>39726-2290</f>
        <v>37436</v>
      </c>
      <c r="G155" s="44">
        <v>19921</v>
      </c>
    </row>
    <row r="156" spans="1:7" s="29" customFormat="1" ht="14.65" customHeight="1">
      <c r="A156" s="20"/>
      <c r="B156" s="57" t="s">
        <v>44</v>
      </c>
      <c r="C156" s="211" t="s">
        <v>39</v>
      </c>
      <c r="D156" s="56">
        <v>13515</v>
      </c>
      <c r="E156" s="54">
        <v>8900</v>
      </c>
      <c r="F156" s="52">
        <v>8900</v>
      </c>
      <c r="G156" s="56">
        <v>9856</v>
      </c>
    </row>
    <row r="157" spans="1:7" s="29" customFormat="1" ht="14.65" customHeight="1">
      <c r="A157" s="190"/>
      <c r="B157" s="124" t="s">
        <v>333</v>
      </c>
      <c r="C157" s="123" t="s">
        <v>301</v>
      </c>
      <c r="D157" s="68">
        <v>0</v>
      </c>
      <c r="E157" s="54">
        <v>1</v>
      </c>
      <c r="F157" s="54">
        <v>1</v>
      </c>
      <c r="G157" s="54">
        <v>996</v>
      </c>
    </row>
    <row r="158" spans="1:7" s="29" customFormat="1" ht="14.65" customHeight="1">
      <c r="A158" s="190"/>
      <c r="B158" s="124" t="s">
        <v>334</v>
      </c>
      <c r="C158" s="123" t="s">
        <v>302</v>
      </c>
      <c r="D158" s="68">
        <v>0</v>
      </c>
      <c r="E158" s="54">
        <v>1</v>
      </c>
      <c r="F158" s="54">
        <v>1</v>
      </c>
      <c r="G158" s="54">
        <v>15906</v>
      </c>
    </row>
    <row r="159" spans="1:7" ht="14.45" customHeight="1">
      <c r="B159" s="57" t="s">
        <v>45</v>
      </c>
      <c r="C159" s="123" t="s">
        <v>309</v>
      </c>
      <c r="D159" s="56">
        <v>80</v>
      </c>
      <c r="E159" s="54">
        <v>80</v>
      </c>
      <c r="F159" s="54">
        <v>80</v>
      </c>
      <c r="G159" s="44">
        <v>80</v>
      </c>
    </row>
    <row r="160" spans="1:7" s="3" customFormat="1" ht="14.45" customHeight="1">
      <c r="A160" s="191"/>
      <c r="B160" s="76" t="s">
        <v>46</v>
      </c>
      <c r="C160" s="6" t="s">
        <v>17</v>
      </c>
      <c r="D160" s="54">
        <v>75</v>
      </c>
      <c r="E160" s="54">
        <v>74</v>
      </c>
      <c r="F160" s="54">
        <v>74</v>
      </c>
      <c r="G160" s="52">
        <v>74</v>
      </c>
    </row>
    <row r="161" spans="1:7" s="120" customFormat="1" ht="13.9" customHeight="1">
      <c r="A161" s="190"/>
      <c r="B161" s="124" t="s">
        <v>374</v>
      </c>
      <c r="C161" s="123" t="s">
        <v>315</v>
      </c>
      <c r="D161" s="68">
        <v>0</v>
      </c>
      <c r="E161" s="54">
        <v>1</v>
      </c>
      <c r="F161" s="54">
        <v>1</v>
      </c>
      <c r="G161" s="54">
        <v>1</v>
      </c>
    </row>
    <row r="162" spans="1:7" ht="14.45" customHeight="1">
      <c r="A162" s="191" t="s">
        <v>8</v>
      </c>
      <c r="B162" s="5">
        <v>45</v>
      </c>
      <c r="C162" s="47" t="s">
        <v>229</v>
      </c>
      <c r="D162" s="77">
        <f t="shared" ref="D162:F162" si="12">SUM(D155:D161)</f>
        <v>87017</v>
      </c>
      <c r="E162" s="77">
        <f t="shared" si="12"/>
        <v>48783</v>
      </c>
      <c r="F162" s="77">
        <f t="shared" si="12"/>
        <v>46493</v>
      </c>
      <c r="G162" s="77">
        <v>46834</v>
      </c>
    </row>
    <row r="163" spans="1:7" ht="9.9499999999999993" customHeight="1">
      <c r="A163" s="191"/>
      <c r="B163" s="5"/>
      <c r="C163" s="6"/>
      <c r="D163" s="50"/>
      <c r="E163" s="51"/>
      <c r="F163" s="51"/>
      <c r="G163" s="51"/>
    </row>
    <row r="164" spans="1:7" ht="14.45" customHeight="1">
      <c r="A164" s="191"/>
      <c r="B164" s="5">
        <v>46</v>
      </c>
      <c r="C164" s="6" t="s">
        <v>230</v>
      </c>
      <c r="D164" s="50"/>
      <c r="E164" s="51"/>
      <c r="F164" s="51"/>
      <c r="G164" s="51"/>
    </row>
    <row r="165" spans="1:7" ht="14.45" customHeight="1">
      <c r="A165" s="191"/>
      <c r="B165" s="76" t="s">
        <v>47</v>
      </c>
      <c r="C165" s="6" t="s">
        <v>14</v>
      </c>
      <c r="D165" s="56">
        <v>52110</v>
      </c>
      <c r="E165" s="54">
        <v>27958</v>
      </c>
      <c r="F165" s="54">
        <f>27958-1370-680</f>
        <v>25908</v>
      </c>
      <c r="G165" s="44">
        <v>14942</v>
      </c>
    </row>
    <row r="166" spans="1:7" s="29" customFormat="1" ht="14.65" customHeight="1">
      <c r="A166" s="191"/>
      <c r="B166" s="76" t="s">
        <v>48</v>
      </c>
      <c r="C166" s="6" t="s">
        <v>39</v>
      </c>
      <c r="D166" s="56">
        <f>14983-1</f>
        <v>14982</v>
      </c>
      <c r="E166" s="54">
        <v>11717</v>
      </c>
      <c r="F166" s="52">
        <f>11717+468</f>
        <v>12185</v>
      </c>
      <c r="G166" s="56">
        <v>12418</v>
      </c>
    </row>
    <row r="167" spans="1:7" s="29" customFormat="1" ht="14.65" customHeight="1">
      <c r="A167" s="190"/>
      <c r="B167" s="124" t="s">
        <v>335</v>
      </c>
      <c r="C167" s="123" t="s">
        <v>301</v>
      </c>
      <c r="D167" s="68">
        <v>0</v>
      </c>
      <c r="E167" s="54">
        <v>1</v>
      </c>
      <c r="F167" s="54">
        <v>1</v>
      </c>
      <c r="G167" s="54">
        <v>747</v>
      </c>
    </row>
    <row r="168" spans="1:7" s="29" customFormat="1" ht="14.65" customHeight="1">
      <c r="A168" s="190"/>
      <c r="B168" s="124" t="s">
        <v>336</v>
      </c>
      <c r="C168" s="123" t="s">
        <v>302</v>
      </c>
      <c r="D168" s="68">
        <v>0</v>
      </c>
      <c r="E168" s="54">
        <v>1</v>
      </c>
      <c r="F168" s="54">
        <v>1</v>
      </c>
      <c r="G168" s="54">
        <v>12755</v>
      </c>
    </row>
    <row r="169" spans="1:7" ht="14.45" customHeight="1">
      <c r="A169" s="191"/>
      <c r="B169" s="76" t="s">
        <v>49</v>
      </c>
      <c r="C169" s="123" t="s">
        <v>309</v>
      </c>
      <c r="D169" s="56">
        <v>40</v>
      </c>
      <c r="E169" s="54">
        <v>40</v>
      </c>
      <c r="F169" s="54">
        <v>40</v>
      </c>
      <c r="G169" s="44">
        <v>40</v>
      </c>
    </row>
    <row r="170" spans="1:7" s="3" customFormat="1" ht="14.45" customHeight="1">
      <c r="A170" s="191"/>
      <c r="B170" s="76" t="s">
        <v>50</v>
      </c>
      <c r="C170" s="6" t="s">
        <v>17</v>
      </c>
      <c r="D170" s="54">
        <v>55</v>
      </c>
      <c r="E170" s="54">
        <v>54</v>
      </c>
      <c r="F170" s="54">
        <v>54</v>
      </c>
      <c r="G170" s="52">
        <v>54</v>
      </c>
    </row>
    <row r="171" spans="1:7" s="120" customFormat="1" ht="13.9" customHeight="1">
      <c r="A171" s="190"/>
      <c r="B171" s="124" t="s">
        <v>375</v>
      </c>
      <c r="C171" s="123" t="s">
        <v>315</v>
      </c>
      <c r="D171" s="68">
        <v>0</v>
      </c>
      <c r="E171" s="54">
        <v>1</v>
      </c>
      <c r="F171" s="54">
        <v>1</v>
      </c>
      <c r="G171" s="54">
        <v>1</v>
      </c>
    </row>
    <row r="172" spans="1:7" ht="14.45" customHeight="1">
      <c r="A172" s="191" t="s">
        <v>8</v>
      </c>
      <c r="B172" s="5">
        <v>46</v>
      </c>
      <c r="C172" s="47" t="s">
        <v>230</v>
      </c>
      <c r="D172" s="77">
        <f t="shared" ref="D172:F172" si="13">SUM(D165:D171)</f>
        <v>67187</v>
      </c>
      <c r="E172" s="77">
        <f t="shared" si="13"/>
        <v>39772</v>
      </c>
      <c r="F172" s="77">
        <f t="shared" si="13"/>
        <v>38190</v>
      </c>
      <c r="G172" s="77">
        <v>40957</v>
      </c>
    </row>
    <row r="173" spans="1:7" ht="9.9499999999999993" customHeight="1">
      <c r="A173" s="191"/>
      <c r="B173" s="5"/>
      <c r="C173" s="6"/>
      <c r="D173" s="50"/>
      <c r="E173" s="51"/>
      <c r="F173" s="51"/>
      <c r="G173" s="51"/>
    </row>
    <row r="174" spans="1:7" ht="14.45" customHeight="1">
      <c r="A174" s="191"/>
      <c r="B174" s="5">
        <v>47</v>
      </c>
      <c r="C174" s="6" t="s">
        <v>231</v>
      </c>
      <c r="D174" s="50"/>
      <c r="E174" s="51"/>
      <c r="F174" s="51"/>
      <c r="G174" s="51"/>
    </row>
    <row r="175" spans="1:7" ht="14.45" customHeight="1">
      <c r="A175" s="191"/>
      <c r="B175" s="76" t="s">
        <v>51</v>
      </c>
      <c r="C175" s="6" t="s">
        <v>14</v>
      </c>
      <c r="D175" s="54">
        <v>38110</v>
      </c>
      <c r="E175" s="54">
        <v>41819</v>
      </c>
      <c r="F175" s="54">
        <f>41819-1690</f>
        <v>40129</v>
      </c>
      <c r="G175" s="52">
        <v>23966</v>
      </c>
    </row>
    <row r="176" spans="1:7" s="29" customFormat="1" ht="14.65" customHeight="1">
      <c r="A176" s="191"/>
      <c r="B176" s="76" t="s">
        <v>52</v>
      </c>
      <c r="C176" s="6" t="s">
        <v>39</v>
      </c>
      <c r="D176" s="56">
        <f>10783-1</f>
        <v>10782</v>
      </c>
      <c r="E176" s="54">
        <v>10927</v>
      </c>
      <c r="F176" s="52">
        <v>10927</v>
      </c>
      <c r="G176" s="56">
        <v>11725</v>
      </c>
    </row>
    <row r="177" spans="1:7" s="29" customFormat="1" ht="14.65" customHeight="1">
      <c r="A177" s="190"/>
      <c r="B177" s="124" t="s">
        <v>337</v>
      </c>
      <c r="C177" s="123" t="s">
        <v>301</v>
      </c>
      <c r="D177" s="68">
        <v>0</v>
      </c>
      <c r="E177" s="54">
        <v>1</v>
      </c>
      <c r="F177" s="54">
        <v>1</v>
      </c>
      <c r="G177" s="54">
        <v>1198</v>
      </c>
    </row>
    <row r="178" spans="1:7" s="29" customFormat="1" ht="14.65" customHeight="1">
      <c r="A178" s="190"/>
      <c r="B178" s="124" t="s">
        <v>338</v>
      </c>
      <c r="C178" s="123" t="s">
        <v>302</v>
      </c>
      <c r="D178" s="68">
        <v>0</v>
      </c>
      <c r="E178" s="54">
        <v>1</v>
      </c>
      <c r="F178" s="54">
        <v>1</v>
      </c>
      <c r="G178" s="54">
        <v>20248</v>
      </c>
    </row>
    <row r="179" spans="1:7" s="122" customFormat="1" ht="14.45" customHeight="1">
      <c r="A179" s="191"/>
      <c r="B179" s="76" t="s">
        <v>53</v>
      </c>
      <c r="C179" s="123" t="s">
        <v>309</v>
      </c>
      <c r="D179" s="54">
        <v>40</v>
      </c>
      <c r="E179" s="54">
        <v>40</v>
      </c>
      <c r="F179" s="54">
        <v>40</v>
      </c>
      <c r="G179" s="52">
        <v>40</v>
      </c>
    </row>
    <row r="180" spans="1:7" s="3" customFormat="1" ht="14.45" customHeight="1">
      <c r="A180" s="191"/>
      <c r="B180" s="76" t="s">
        <v>54</v>
      </c>
      <c r="C180" s="6" t="s">
        <v>17</v>
      </c>
      <c r="D180" s="54">
        <v>60</v>
      </c>
      <c r="E180" s="54">
        <v>59</v>
      </c>
      <c r="F180" s="54">
        <v>59</v>
      </c>
      <c r="G180" s="52">
        <v>59</v>
      </c>
    </row>
    <row r="181" spans="1:7" s="120" customFormat="1" ht="13.9" customHeight="1">
      <c r="A181" s="190"/>
      <c r="B181" s="124" t="s">
        <v>376</v>
      </c>
      <c r="C181" s="123" t="s">
        <v>315</v>
      </c>
      <c r="D181" s="68">
        <v>0</v>
      </c>
      <c r="E181" s="54">
        <v>1</v>
      </c>
      <c r="F181" s="54">
        <v>1</v>
      </c>
      <c r="G181" s="54">
        <v>1</v>
      </c>
    </row>
    <row r="182" spans="1:7" ht="14.45" customHeight="1">
      <c r="A182" s="192" t="s">
        <v>8</v>
      </c>
      <c r="B182" s="113">
        <v>47</v>
      </c>
      <c r="C182" s="112" t="s">
        <v>231</v>
      </c>
      <c r="D182" s="77">
        <f t="shared" ref="D182:F182" si="14">SUM(D175:D181)</f>
        <v>48992</v>
      </c>
      <c r="E182" s="77">
        <f t="shared" si="14"/>
        <v>52848</v>
      </c>
      <c r="F182" s="77">
        <f t="shared" si="14"/>
        <v>51158</v>
      </c>
      <c r="G182" s="77">
        <v>57237</v>
      </c>
    </row>
    <row r="183" spans="1:7">
      <c r="A183" s="191"/>
      <c r="B183" s="5"/>
      <c r="C183" s="6"/>
      <c r="D183" s="50"/>
      <c r="E183" s="51"/>
      <c r="F183" s="51"/>
      <c r="G183" s="51"/>
    </row>
    <row r="184" spans="1:7" ht="14.45" customHeight="1">
      <c r="A184" s="191"/>
      <c r="B184" s="5">
        <v>48</v>
      </c>
      <c r="C184" s="6" t="s">
        <v>232</v>
      </c>
      <c r="D184" s="50"/>
      <c r="E184" s="51"/>
      <c r="F184" s="51"/>
      <c r="G184" s="51"/>
    </row>
    <row r="185" spans="1:7" ht="14.45" customHeight="1">
      <c r="A185" s="191"/>
      <c r="B185" s="76" t="s">
        <v>55</v>
      </c>
      <c r="C185" s="6" t="s">
        <v>14</v>
      </c>
      <c r="D185" s="54">
        <v>73601</v>
      </c>
      <c r="E185" s="54">
        <v>75577</v>
      </c>
      <c r="F185" s="54">
        <f>75577-1610</f>
        <v>73967</v>
      </c>
      <c r="G185" s="52">
        <v>42865</v>
      </c>
    </row>
    <row r="186" spans="1:7" s="29" customFormat="1" ht="14.65" customHeight="1">
      <c r="A186" s="191"/>
      <c r="B186" s="76" t="s">
        <v>56</v>
      </c>
      <c r="C186" s="6" t="s">
        <v>39</v>
      </c>
      <c r="D186" s="54">
        <v>16774</v>
      </c>
      <c r="E186" s="54">
        <v>19101</v>
      </c>
      <c r="F186" s="52">
        <f>19101+2702</f>
        <v>21803</v>
      </c>
      <c r="G186" s="54">
        <v>21947</v>
      </c>
    </row>
    <row r="187" spans="1:7" s="29" customFormat="1" ht="14.65" customHeight="1">
      <c r="A187" s="190"/>
      <c r="B187" s="124" t="s">
        <v>339</v>
      </c>
      <c r="C187" s="123" t="s">
        <v>301</v>
      </c>
      <c r="D187" s="68">
        <v>0</v>
      </c>
      <c r="E187" s="54">
        <v>1</v>
      </c>
      <c r="F187" s="54">
        <v>1</v>
      </c>
      <c r="G187" s="54">
        <v>2143</v>
      </c>
    </row>
    <row r="188" spans="1:7" s="29" customFormat="1" ht="14.65" customHeight="1">
      <c r="A188" s="190"/>
      <c r="B188" s="124" t="s">
        <v>340</v>
      </c>
      <c r="C188" s="123" t="s">
        <v>302</v>
      </c>
      <c r="D188" s="68">
        <v>0</v>
      </c>
      <c r="E188" s="54">
        <v>1</v>
      </c>
      <c r="F188" s="54">
        <v>1</v>
      </c>
      <c r="G188" s="54">
        <v>35602</v>
      </c>
    </row>
    <row r="189" spans="1:7">
      <c r="A189" s="191"/>
      <c r="B189" s="76" t="s">
        <v>57</v>
      </c>
      <c r="C189" s="123" t="s">
        <v>309</v>
      </c>
      <c r="D189" s="54">
        <v>50</v>
      </c>
      <c r="E189" s="54">
        <v>50</v>
      </c>
      <c r="F189" s="54">
        <v>50</v>
      </c>
      <c r="G189" s="52">
        <v>50</v>
      </c>
    </row>
    <row r="190" spans="1:7" s="2" customFormat="1">
      <c r="A190" s="191"/>
      <c r="B190" s="76" t="s">
        <v>58</v>
      </c>
      <c r="C190" s="6" t="s">
        <v>17</v>
      </c>
      <c r="D190" s="54">
        <v>80</v>
      </c>
      <c r="E190" s="54">
        <v>79</v>
      </c>
      <c r="F190" s="54">
        <v>79</v>
      </c>
      <c r="G190" s="52">
        <v>79</v>
      </c>
    </row>
    <row r="191" spans="1:7" s="120" customFormat="1" ht="13.9" customHeight="1">
      <c r="A191" s="190"/>
      <c r="B191" s="124" t="s">
        <v>377</v>
      </c>
      <c r="C191" s="123" t="s">
        <v>315</v>
      </c>
      <c r="D191" s="68">
        <v>0</v>
      </c>
      <c r="E191" s="54">
        <v>1</v>
      </c>
      <c r="F191" s="54">
        <v>1</v>
      </c>
      <c r="G191" s="54">
        <v>1</v>
      </c>
    </row>
    <row r="192" spans="1:7" s="120" customFormat="1" ht="13.9" customHeight="1">
      <c r="A192" s="190"/>
      <c r="B192" s="124" t="s">
        <v>484</v>
      </c>
      <c r="C192" s="123" t="s">
        <v>485</v>
      </c>
      <c r="D192" s="70">
        <v>0</v>
      </c>
      <c r="E192" s="70">
        <v>0</v>
      </c>
      <c r="F192" s="70">
        <v>0</v>
      </c>
      <c r="G192" s="65">
        <v>1000</v>
      </c>
    </row>
    <row r="193" spans="1:7" s="2" customFormat="1">
      <c r="A193" s="191" t="s">
        <v>8</v>
      </c>
      <c r="B193" s="5">
        <v>48</v>
      </c>
      <c r="C193" s="47" t="s">
        <v>232</v>
      </c>
      <c r="D193" s="77">
        <f>SUM(D185:D192)</f>
        <v>90505</v>
      </c>
      <c r="E193" s="77">
        <f t="shared" ref="E193:F193" si="15">SUM(E185:E192)</f>
        <v>94810</v>
      </c>
      <c r="F193" s="77">
        <f t="shared" si="15"/>
        <v>95902</v>
      </c>
      <c r="G193" s="77">
        <v>103687</v>
      </c>
    </row>
    <row r="194" spans="1:7" s="2" customFormat="1">
      <c r="A194" s="191"/>
      <c r="B194" s="5"/>
      <c r="C194" s="47"/>
      <c r="D194" s="54"/>
      <c r="E194" s="54"/>
      <c r="F194" s="54"/>
      <c r="G194" s="54"/>
    </row>
    <row r="195" spans="1:7" s="3" customFormat="1">
      <c r="A195" s="20"/>
      <c r="B195" s="43">
        <v>49</v>
      </c>
      <c r="C195" s="211" t="s">
        <v>233</v>
      </c>
      <c r="D195" s="54"/>
      <c r="E195" s="54"/>
      <c r="F195" s="54"/>
      <c r="G195" s="54"/>
    </row>
    <row r="196" spans="1:7" s="3" customFormat="1">
      <c r="A196" s="20"/>
      <c r="B196" s="57" t="s">
        <v>245</v>
      </c>
      <c r="C196" s="211" t="s">
        <v>14</v>
      </c>
      <c r="D196" s="54">
        <f>4758-1</f>
        <v>4757</v>
      </c>
      <c r="E196" s="54">
        <v>38311</v>
      </c>
      <c r="F196" s="54">
        <f>38311-5875</f>
        <v>32436</v>
      </c>
      <c r="G196" s="52">
        <v>20291</v>
      </c>
    </row>
    <row r="197" spans="1:7" s="29" customFormat="1" ht="14.65" customHeight="1">
      <c r="A197" s="20"/>
      <c r="B197" s="57" t="s">
        <v>246</v>
      </c>
      <c r="C197" s="211" t="s">
        <v>39</v>
      </c>
      <c r="D197" s="54">
        <v>1470</v>
      </c>
      <c r="E197" s="54">
        <v>7643</v>
      </c>
      <c r="F197" s="54">
        <v>7643</v>
      </c>
      <c r="G197" s="54">
        <v>7980</v>
      </c>
    </row>
    <row r="198" spans="1:7" s="29" customFormat="1" ht="14.65" customHeight="1">
      <c r="A198" s="190"/>
      <c r="B198" s="124" t="s">
        <v>341</v>
      </c>
      <c r="C198" s="123" t="s">
        <v>301</v>
      </c>
      <c r="D198" s="68">
        <v>0</v>
      </c>
      <c r="E198" s="54">
        <v>1</v>
      </c>
      <c r="F198" s="54">
        <v>1</v>
      </c>
      <c r="G198" s="54">
        <v>1015</v>
      </c>
    </row>
    <row r="199" spans="1:7" s="29" customFormat="1" ht="14.65" customHeight="1">
      <c r="A199" s="190"/>
      <c r="B199" s="124" t="s">
        <v>342</v>
      </c>
      <c r="C199" s="123" t="s">
        <v>302</v>
      </c>
      <c r="D199" s="68">
        <v>0</v>
      </c>
      <c r="E199" s="54">
        <v>1</v>
      </c>
      <c r="F199" s="54">
        <v>1</v>
      </c>
      <c r="G199" s="54">
        <v>16210</v>
      </c>
    </row>
    <row r="200" spans="1:7" s="3" customFormat="1">
      <c r="A200" s="191"/>
      <c r="B200" s="76" t="s">
        <v>247</v>
      </c>
      <c r="C200" s="123" t="s">
        <v>309</v>
      </c>
      <c r="D200" s="54">
        <v>10</v>
      </c>
      <c r="E200" s="54">
        <v>10</v>
      </c>
      <c r="F200" s="54">
        <v>10</v>
      </c>
      <c r="G200" s="52">
        <v>10</v>
      </c>
    </row>
    <row r="201" spans="1:7" s="3" customFormat="1">
      <c r="A201" s="20"/>
      <c r="B201" s="57" t="s">
        <v>248</v>
      </c>
      <c r="C201" s="211" t="s">
        <v>17</v>
      </c>
      <c r="D201" s="54">
        <v>25</v>
      </c>
      <c r="E201" s="54">
        <v>24</v>
      </c>
      <c r="F201" s="54">
        <v>24</v>
      </c>
      <c r="G201" s="52">
        <v>24</v>
      </c>
    </row>
    <row r="202" spans="1:7" s="120" customFormat="1" ht="13.9" customHeight="1">
      <c r="A202" s="190"/>
      <c r="B202" s="124" t="s">
        <v>378</v>
      </c>
      <c r="C202" s="123" t="s">
        <v>315</v>
      </c>
      <c r="D202" s="70">
        <v>0</v>
      </c>
      <c r="E202" s="65">
        <v>1</v>
      </c>
      <c r="F202" s="65">
        <v>1</v>
      </c>
      <c r="G202" s="65">
        <v>1</v>
      </c>
    </row>
    <row r="203" spans="1:7" s="3" customFormat="1">
      <c r="A203" s="191" t="s">
        <v>8</v>
      </c>
      <c r="B203" s="43">
        <v>49</v>
      </c>
      <c r="C203" s="211" t="s">
        <v>233</v>
      </c>
      <c r="D203" s="65">
        <f t="shared" ref="D203:F203" si="16">SUM(D196:D202)</f>
        <v>6262</v>
      </c>
      <c r="E203" s="65">
        <f t="shared" si="16"/>
        <v>45991</v>
      </c>
      <c r="F203" s="65">
        <f t="shared" si="16"/>
        <v>40116</v>
      </c>
      <c r="G203" s="65">
        <v>45531</v>
      </c>
    </row>
    <row r="204" spans="1:7" s="3" customFormat="1">
      <c r="A204" s="20"/>
      <c r="B204" s="43"/>
      <c r="C204" s="211"/>
      <c r="D204" s="54"/>
      <c r="E204" s="54"/>
      <c r="F204" s="54"/>
      <c r="G204" s="54"/>
    </row>
    <row r="205" spans="1:7" s="3" customFormat="1">
      <c r="A205" s="20"/>
      <c r="B205" s="43">
        <v>50</v>
      </c>
      <c r="C205" s="211" t="s">
        <v>239</v>
      </c>
      <c r="D205" s="54"/>
      <c r="E205" s="54"/>
      <c r="F205" s="54"/>
      <c r="G205" s="54"/>
    </row>
    <row r="206" spans="1:7" s="3" customFormat="1">
      <c r="A206" s="20"/>
      <c r="B206" s="57" t="s">
        <v>249</v>
      </c>
      <c r="C206" s="211" t="s">
        <v>14</v>
      </c>
      <c r="D206" s="54">
        <v>2778</v>
      </c>
      <c r="E206" s="54">
        <v>37440</v>
      </c>
      <c r="F206" s="54">
        <f>37440-8000</f>
        <v>29440</v>
      </c>
      <c r="G206" s="52">
        <v>21123</v>
      </c>
    </row>
    <row r="207" spans="1:7" s="29" customFormat="1" ht="14.65" customHeight="1">
      <c r="A207" s="20"/>
      <c r="B207" s="57" t="s">
        <v>250</v>
      </c>
      <c r="C207" s="211" t="s">
        <v>39</v>
      </c>
      <c r="D207" s="54">
        <v>1492</v>
      </c>
      <c r="E207" s="54">
        <v>9437</v>
      </c>
      <c r="F207" s="54">
        <v>9437</v>
      </c>
      <c r="G207" s="54">
        <v>9876</v>
      </c>
    </row>
    <row r="208" spans="1:7" s="29" customFormat="1" ht="14.65" customHeight="1">
      <c r="A208" s="190"/>
      <c r="B208" s="124" t="s">
        <v>343</v>
      </c>
      <c r="C208" s="123" t="s">
        <v>301</v>
      </c>
      <c r="D208" s="68">
        <v>0</v>
      </c>
      <c r="E208" s="54">
        <v>1</v>
      </c>
      <c r="F208" s="54">
        <v>1</v>
      </c>
      <c r="G208" s="54">
        <v>1056</v>
      </c>
    </row>
    <row r="209" spans="1:7" s="29" customFormat="1" ht="14.65" customHeight="1">
      <c r="A209" s="190"/>
      <c r="B209" s="124" t="s">
        <v>344</v>
      </c>
      <c r="C209" s="123" t="s">
        <v>302</v>
      </c>
      <c r="D209" s="68">
        <v>0</v>
      </c>
      <c r="E209" s="54">
        <v>1</v>
      </c>
      <c r="F209" s="54">
        <v>1</v>
      </c>
      <c r="G209" s="54">
        <v>18134</v>
      </c>
    </row>
    <row r="210" spans="1:7" s="3" customFormat="1">
      <c r="A210" s="191"/>
      <c r="B210" s="76" t="s">
        <v>251</v>
      </c>
      <c r="C210" s="123" t="s">
        <v>309</v>
      </c>
      <c r="D210" s="54">
        <v>10</v>
      </c>
      <c r="E210" s="54">
        <v>10</v>
      </c>
      <c r="F210" s="54">
        <v>10</v>
      </c>
      <c r="G210" s="52">
        <v>10</v>
      </c>
    </row>
    <row r="211" spans="1:7" s="3" customFormat="1">
      <c r="A211" s="20"/>
      <c r="B211" s="57" t="s">
        <v>252</v>
      </c>
      <c r="C211" s="211" t="s">
        <v>17</v>
      </c>
      <c r="D211" s="54">
        <v>25</v>
      </c>
      <c r="E211" s="54">
        <v>24</v>
      </c>
      <c r="F211" s="54">
        <v>24</v>
      </c>
      <c r="G211" s="52">
        <v>24</v>
      </c>
    </row>
    <row r="212" spans="1:7" s="120" customFormat="1" ht="13.9" customHeight="1">
      <c r="A212" s="190"/>
      <c r="B212" s="124" t="s">
        <v>379</v>
      </c>
      <c r="C212" s="123" t="s">
        <v>315</v>
      </c>
      <c r="D212" s="70">
        <v>0</v>
      </c>
      <c r="E212" s="65">
        <v>1</v>
      </c>
      <c r="F212" s="65">
        <v>1</v>
      </c>
      <c r="G212" s="65">
        <v>1</v>
      </c>
    </row>
    <row r="213" spans="1:7" s="3" customFormat="1">
      <c r="A213" s="191" t="s">
        <v>8</v>
      </c>
      <c r="B213" s="43">
        <v>50</v>
      </c>
      <c r="C213" s="211" t="s">
        <v>239</v>
      </c>
      <c r="D213" s="65">
        <f t="shared" ref="D213:F213" si="17">SUM(D206:D212)</f>
        <v>4305</v>
      </c>
      <c r="E213" s="65">
        <f t="shared" si="17"/>
        <v>46914</v>
      </c>
      <c r="F213" s="65">
        <f t="shared" si="17"/>
        <v>38914</v>
      </c>
      <c r="G213" s="65">
        <v>50224</v>
      </c>
    </row>
    <row r="214" spans="1:7" s="3" customFormat="1" ht="14.25" customHeight="1">
      <c r="A214" s="191"/>
      <c r="B214" s="43"/>
      <c r="C214" s="211"/>
      <c r="D214" s="68"/>
      <c r="E214" s="54"/>
      <c r="F214" s="54"/>
      <c r="G214" s="54"/>
    </row>
    <row r="215" spans="1:7" s="3" customFormat="1">
      <c r="A215" s="191"/>
      <c r="B215" s="43">
        <v>60</v>
      </c>
      <c r="C215" s="6" t="s">
        <v>131</v>
      </c>
      <c r="D215" s="68"/>
      <c r="E215" s="54"/>
      <c r="F215" s="54"/>
      <c r="G215" s="54"/>
    </row>
    <row r="216" spans="1:7" s="3" customFormat="1">
      <c r="A216" s="191"/>
      <c r="B216" s="43" t="s">
        <v>437</v>
      </c>
      <c r="C216" s="211" t="s">
        <v>357</v>
      </c>
      <c r="D216" s="68">
        <v>0</v>
      </c>
      <c r="E216" s="54">
        <v>5000</v>
      </c>
      <c r="F216" s="54">
        <v>5000</v>
      </c>
      <c r="G216" s="52">
        <v>5000</v>
      </c>
    </row>
    <row r="217" spans="1:7" s="3" customFormat="1">
      <c r="A217" s="191" t="s">
        <v>8</v>
      </c>
      <c r="B217" s="43">
        <v>60</v>
      </c>
      <c r="C217" s="6" t="s">
        <v>131</v>
      </c>
      <c r="D217" s="48">
        <f t="shared" ref="D217:F217" si="18">D216</f>
        <v>0</v>
      </c>
      <c r="E217" s="77">
        <f t="shared" si="18"/>
        <v>5000</v>
      </c>
      <c r="F217" s="77">
        <f t="shared" si="18"/>
        <v>5000</v>
      </c>
      <c r="G217" s="77">
        <v>5000</v>
      </c>
    </row>
    <row r="218" spans="1:7" s="3" customFormat="1" ht="13.5" customHeight="1">
      <c r="A218" s="191"/>
      <c r="B218" s="43"/>
      <c r="C218" s="6"/>
      <c r="D218" s="109"/>
      <c r="E218" s="109"/>
      <c r="F218" s="109"/>
      <c r="G218" s="110"/>
    </row>
    <row r="219" spans="1:7" s="3" customFormat="1">
      <c r="A219" s="191"/>
      <c r="B219" s="43">
        <v>61</v>
      </c>
      <c r="C219" s="6" t="s">
        <v>272</v>
      </c>
      <c r="D219" s="68"/>
      <c r="E219" s="68"/>
      <c r="F219" s="68"/>
      <c r="G219" s="54"/>
    </row>
    <row r="220" spans="1:7" s="3" customFormat="1">
      <c r="A220" s="191"/>
      <c r="B220" s="43" t="s">
        <v>450</v>
      </c>
      <c r="C220" s="6" t="s">
        <v>357</v>
      </c>
      <c r="D220" s="68">
        <v>0</v>
      </c>
      <c r="E220" s="54">
        <v>1000</v>
      </c>
      <c r="F220" s="54">
        <v>1000</v>
      </c>
      <c r="G220" s="54">
        <v>5000</v>
      </c>
    </row>
    <row r="221" spans="1:7" s="3" customFormat="1">
      <c r="A221" s="191" t="s">
        <v>8</v>
      </c>
      <c r="B221" s="43">
        <v>61</v>
      </c>
      <c r="C221" s="6" t="s">
        <v>272</v>
      </c>
      <c r="D221" s="48">
        <f t="shared" ref="D221:F221" si="19">D220</f>
        <v>0</v>
      </c>
      <c r="E221" s="77">
        <f t="shared" si="19"/>
        <v>1000</v>
      </c>
      <c r="F221" s="77">
        <f t="shared" si="19"/>
        <v>1000</v>
      </c>
      <c r="G221" s="77">
        <v>5000</v>
      </c>
    </row>
    <row r="222" spans="1:7" s="3" customFormat="1">
      <c r="A222" s="191"/>
      <c r="B222" s="43"/>
      <c r="C222" s="6"/>
      <c r="D222" s="109"/>
      <c r="E222" s="110"/>
      <c r="F222" s="110"/>
      <c r="G222" s="109"/>
    </row>
    <row r="223" spans="1:7" s="3" customFormat="1">
      <c r="A223" s="191"/>
      <c r="B223" s="43">
        <v>62</v>
      </c>
      <c r="C223" s="6" t="s">
        <v>478</v>
      </c>
      <c r="D223" s="68"/>
      <c r="E223" s="68"/>
      <c r="F223" s="68"/>
      <c r="G223" s="54"/>
    </row>
    <row r="224" spans="1:7" s="3" customFormat="1">
      <c r="A224" s="191"/>
      <c r="B224" s="49" t="s">
        <v>479</v>
      </c>
      <c r="C224" s="6" t="s">
        <v>357</v>
      </c>
      <c r="D224" s="68">
        <v>0</v>
      </c>
      <c r="E224" s="68">
        <v>0</v>
      </c>
      <c r="F224" s="68">
        <v>0</v>
      </c>
      <c r="G224" s="54">
        <v>3000</v>
      </c>
    </row>
    <row r="225" spans="1:7" s="3" customFormat="1">
      <c r="A225" s="191" t="s">
        <v>8</v>
      </c>
      <c r="B225" s="49">
        <v>62</v>
      </c>
      <c r="C225" s="6" t="s">
        <v>478</v>
      </c>
      <c r="D225" s="48">
        <f t="shared" ref="D225:F225" si="20">D224</f>
        <v>0</v>
      </c>
      <c r="E225" s="48">
        <f t="shared" si="20"/>
        <v>0</v>
      </c>
      <c r="F225" s="48">
        <f t="shared" si="20"/>
        <v>0</v>
      </c>
      <c r="G225" s="77">
        <v>3000</v>
      </c>
    </row>
    <row r="226" spans="1:7" s="3" customFormat="1">
      <c r="A226" s="191"/>
      <c r="B226" s="43"/>
      <c r="C226" s="6"/>
      <c r="D226" s="68"/>
      <c r="E226" s="54"/>
      <c r="F226" s="54"/>
      <c r="G226" s="54"/>
    </row>
    <row r="227" spans="1:7" s="3" customFormat="1">
      <c r="A227" s="191"/>
      <c r="B227" s="43">
        <v>63</v>
      </c>
      <c r="C227" s="6" t="s">
        <v>496</v>
      </c>
      <c r="D227" s="68"/>
      <c r="E227" s="68"/>
      <c r="F227" s="68"/>
      <c r="G227" s="54"/>
    </row>
    <row r="228" spans="1:7" s="3" customFormat="1">
      <c r="A228" s="191"/>
      <c r="B228" s="49" t="s">
        <v>495</v>
      </c>
      <c r="C228" s="6" t="s">
        <v>357</v>
      </c>
      <c r="D228" s="70">
        <v>0</v>
      </c>
      <c r="E228" s="70">
        <v>0</v>
      </c>
      <c r="F228" s="70">
        <v>0</v>
      </c>
      <c r="G228" s="65">
        <v>2000</v>
      </c>
    </row>
    <row r="229" spans="1:7" s="3" customFormat="1">
      <c r="A229" s="192" t="s">
        <v>8</v>
      </c>
      <c r="B229" s="139">
        <v>63</v>
      </c>
      <c r="C229" s="141" t="s">
        <v>496</v>
      </c>
      <c r="D229" s="70">
        <f t="shared" ref="D229:F229" si="21">D228</f>
        <v>0</v>
      </c>
      <c r="E229" s="70">
        <f t="shared" si="21"/>
        <v>0</v>
      </c>
      <c r="F229" s="70">
        <f t="shared" si="21"/>
        <v>0</v>
      </c>
      <c r="G229" s="65">
        <v>2000</v>
      </c>
    </row>
    <row r="230" spans="1:7" s="3" customFormat="1">
      <c r="A230" s="191" t="s">
        <v>8</v>
      </c>
      <c r="B230" s="5">
        <v>61</v>
      </c>
      <c r="C230" s="47" t="s">
        <v>36</v>
      </c>
      <c r="D230" s="77">
        <f>D193+D182+D172+D162+D152+D203+D213+D217+D221+D225+D229</f>
        <v>418689</v>
      </c>
      <c r="E230" s="77">
        <f t="shared" ref="E230:F230" si="22">E193+E182+E172+E162+E152+E203+E213+E217+E221+E225+E229</f>
        <v>451426</v>
      </c>
      <c r="F230" s="77">
        <f t="shared" si="22"/>
        <v>433081</v>
      </c>
      <c r="G230" s="77">
        <v>482397</v>
      </c>
    </row>
    <row r="231" spans="1:7">
      <c r="A231" s="191" t="s">
        <v>8</v>
      </c>
      <c r="B231" s="63">
        <v>0.10100000000000001</v>
      </c>
      <c r="C231" s="71" t="s">
        <v>35</v>
      </c>
      <c r="D231" s="77">
        <f t="shared" ref="D231:F231" si="23">D230+D123+D128</f>
        <v>442794</v>
      </c>
      <c r="E231" s="77">
        <f t="shared" si="23"/>
        <v>573594</v>
      </c>
      <c r="F231" s="77">
        <f t="shared" si="23"/>
        <v>464407</v>
      </c>
      <c r="G231" s="77">
        <v>555431</v>
      </c>
    </row>
    <row r="232" spans="1:7" ht="12.95" customHeight="1">
      <c r="A232" s="191"/>
      <c r="B232" s="63"/>
      <c r="C232" s="62"/>
      <c r="D232" s="50"/>
      <c r="E232" s="51"/>
      <c r="F232" s="51"/>
      <c r="G232" s="51"/>
    </row>
    <row r="233" spans="1:7" ht="14.45" customHeight="1">
      <c r="A233" s="191"/>
      <c r="B233" s="63">
        <v>0.10199999999999999</v>
      </c>
      <c r="C233" s="62" t="s">
        <v>59</v>
      </c>
      <c r="D233" s="58"/>
      <c r="E233" s="51"/>
      <c r="F233" s="51"/>
      <c r="G233" s="51"/>
    </row>
    <row r="234" spans="1:7" ht="16.149999999999999" customHeight="1">
      <c r="A234" s="191"/>
      <c r="B234" s="64">
        <v>9</v>
      </c>
      <c r="C234" s="6" t="s">
        <v>267</v>
      </c>
      <c r="D234" s="50"/>
      <c r="E234" s="50"/>
      <c r="F234" s="50"/>
      <c r="G234" s="50"/>
    </row>
    <row r="235" spans="1:7" s="122" customFormat="1" ht="40.15" customHeight="1">
      <c r="A235" s="191"/>
      <c r="B235" s="69" t="s">
        <v>268</v>
      </c>
      <c r="C235" s="6" t="s">
        <v>523</v>
      </c>
      <c r="D235" s="54">
        <v>2750</v>
      </c>
      <c r="E235" s="54">
        <v>5074</v>
      </c>
      <c r="F235" s="54">
        <f>5074+762</f>
        <v>5836</v>
      </c>
      <c r="G235" s="54">
        <v>5200</v>
      </c>
    </row>
    <row r="236" spans="1:7" s="122" customFormat="1" ht="27.95" customHeight="1">
      <c r="A236" s="191"/>
      <c r="B236" s="69" t="s">
        <v>269</v>
      </c>
      <c r="C236" s="6" t="s">
        <v>178</v>
      </c>
      <c r="D236" s="54">
        <v>3446</v>
      </c>
      <c r="E236" s="68">
        <v>0</v>
      </c>
      <c r="F236" s="68">
        <v>0</v>
      </c>
      <c r="G236" s="68">
        <v>0</v>
      </c>
    </row>
    <row r="237" spans="1:7" ht="27.95" customHeight="1">
      <c r="A237" s="191"/>
      <c r="B237" s="69" t="s">
        <v>276</v>
      </c>
      <c r="C237" s="6" t="s">
        <v>277</v>
      </c>
      <c r="D237" s="54">
        <v>3389</v>
      </c>
      <c r="E237" s="68">
        <v>0</v>
      </c>
      <c r="F237" s="68">
        <v>0</v>
      </c>
      <c r="G237" s="68">
        <v>0</v>
      </c>
    </row>
    <row r="238" spans="1:7" ht="39" customHeight="1">
      <c r="A238" s="191"/>
      <c r="B238" s="69" t="s">
        <v>419</v>
      </c>
      <c r="C238" s="6" t="s">
        <v>524</v>
      </c>
      <c r="D238" s="68">
        <v>0</v>
      </c>
      <c r="E238" s="54">
        <v>598</v>
      </c>
      <c r="F238" s="54">
        <f>598+302</f>
        <v>900</v>
      </c>
      <c r="G238" s="54">
        <v>1298</v>
      </c>
    </row>
    <row r="239" spans="1:7" ht="27.95" customHeight="1">
      <c r="A239" s="191"/>
      <c r="B239" s="69" t="s">
        <v>455</v>
      </c>
      <c r="C239" s="6" t="s">
        <v>182</v>
      </c>
      <c r="D239" s="70">
        <v>0</v>
      </c>
      <c r="E239" s="65">
        <v>530</v>
      </c>
      <c r="F239" s="65">
        <v>530</v>
      </c>
      <c r="G239" s="65">
        <v>591</v>
      </c>
    </row>
    <row r="240" spans="1:7" ht="14.45" customHeight="1">
      <c r="A240" s="191" t="s">
        <v>8</v>
      </c>
      <c r="B240" s="64">
        <v>9</v>
      </c>
      <c r="C240" s="6" t="s">
        <v>267</v>
      </c>
      <c r="D240" s="65">
        <f t="shared" ref="D240:F240" si="24">SUM(D235:D239)</f>
        <v>9585</v>
      </c>
      <c r="E240" s="65">
        <f t="shared" si="24"/>
        <v>6202</v>
      </c>
      <c r="F240" s="65">
        <f t="shared" si="24"/>
        <v>7266</v>
      </c>
      <c r="G240" s="65">
        <v>7089</v>
      </c>
    </row>
    <row r="241" spans="1:7" ht="12.95" customHeight="1">
      <c r="A241" s="191"/>
      <c r="B241" s="64"/>
      <c r="C241" s="6"/>
      <c r="D241" s="50"/>
      <c r="E241" s="50"/>
      <c r="F241" s="50"/>
      <c r="G241" s="50"/>
    </row>
    <row r="242" spans="1:7" ht="14.45" customHeight="1">
      <c r="A242" s="191"/>
      <c r="B242" s="5">
        <v>63</v>
      </c>
      <c r="C242" s="6" t="s">
        <v>60</v>
      </c>
      <c r="D242" s="58"/>
      <c r="E242" s="59"/>
      <c r="F242" s="59"/>
      <c r="G242" s="59"/>
    </row>
    <row r="243" spans="1:7" ht="14.45" customHeight="1">
      <c r="A243" s="191"/>
      <c r="B243" s="5">
        <v>44</v>
      </c>
      <c r="C243" s="6" t="s">
        <v>12</v>
      </c>
      <c r="D243" s="50"/>
      <c r="E243" s="51"/>
      <c r="F243" s="51"/>
      <c r="G243" s="51"/>
    </row>
    <row r="244" spans="1:7" ht="14.45" customHeight="1">
      <c r="A244" s="191"/>
      <c r="B244" s="76" t="s">
        <v>61</v>
      </c>
      <c r="C244" s="123" t="s">
        <v>309</v>
      </c>
      <c r="D244" s="68">
        <v>0</v>
      </c>
      <c r="E244" s="54">
        <v>25</v>
      </c>
      <c r="F244" s="54">
        <v>25</v>
      </c>
      <c r="G244" s="52">
        <v>25</v>
      </c>
    </row>
    <row r="245" spans="1:7" ht="14.45" customHeight="1">
      <c r="A245" s="191"/>
      <c r="B245" s="76" t="s">
        <v>62</v>
      </c>
      <c r="C245" s="6" t="s">
        <v>17</v>
      </c>
      <c r="D245" s="54">
        <v>50</v>
      </c>
      <c r="E245" s="54">
        <v>50</v>
      </c>
      <c r="F245" s="54">
        <v>50</v>
      </c>
      <c r="G245" s="52">
        <v>50</v>
      </c>
    </row>
    <row r="246" spans="1:7" s="120" customFormat="1" ht="13.9" customHeight="1">
      <c r="A246" s="190"/>
      <c r="B246" s="124" t="s">
        <v>386</v>
      </c>
      <c r="C246" s="123" t="s">
        <v>314</v>
      </c>
      <c r="D246" s="68">
        <v>0</v>
      </c>
      <c r="E246" s="54">
        <v>1</v>
      </c>
      <c r="F246" s="54">
        <v>1</v>
      </c>
      <c r="G246" s="54">
        <v>1</v>
      </c>
    </row>
    <row r="247" spans="1:7" s="120" customFormat="1" ht="13.9" customHeight="1">
      <c r="A247" s="190"/>
      <c r="B247" s="124" t="s">
        <v>387</v>
      </c>
      <c r="C247" s="123" t="s">
        <v>319</v>
      </c>
      <c r="D247" s="68">
        <v>0</v>
      </c>
      <c r="E247" s="54">
        <v>1</v>
      </c>
      <c r="F247" s="54">
        <v>1</v>
      </c>
      <c r="G247" s="54">
        <v>1</v>
      </c>
    </row>
    <row r="248" spans="1:7" s="29" customFormat="1" ht="14.65" customHeight="1">
      <c r="A248" s="190"/>
      <c r="B248" s="124" t="s">
        <v>380</v>
      </c>
      <c r="C248" s="123" t="s">
        <v>315</v>
      </c>
      <c r="D248" s="68">
        <v>0</v>
      </c>
      <c r="E248" s="54">
        <v>1</v>
      </c>
      <c r="F248" s="54">
        <v>1</v>
      </c>
      <c r="G248" s="54">
        <v>1</v>
      </c>
    </row>
    <row r="249" spans="1:7" s="120" customFormat="1" ht="13.9" customHeight="1">
      <c r="A249" s="190"/>
      <c r="B249" s="124" t="s">
        <v>388</v>
      </c>
      <c r="C249" s="123" t="s">
        <v>316</v>
      </c>
      <c r="D249" s="68">
        <v>0</v>
      </c>
      <c r="E249" s="54">
        <v>1</v>
      </c>
      <c r="F249" s="54">
        <v>1</v>
      </c>
      <c r="G249" s="54">
        <v>1</v>
      </c>
    </row>
    <row r="250" spans="1:7" ht="14.45" customHeight="1">
      <c r="A250" s="191"/>
      <c r="B250" s="76" t="s">
        <v>206</v>
      </c>
      <c r="C250" s="6" t="s">
        <v>355</v>
      </c>
      <c r="D250" s="68">
        <v>0</v>
      </c>
      <c r="E250" s="54">
        <v>1</v>
      </c>
      <c r="F250" s="54">
        <v>1</v>
      </c>
      <c r="G250" s="52">
        <v>1</v>
      </c>
    </row>
    <row r="251" spans="1:7" s="3" customFormat="1" ht="14.45" customHeight="1">
      <c r="A251" s="191"/>
      <c r="B251" s="132" t="s">
        <v>143</v>
      </c>
      <c r="C251" s="72" t="s">
        <v>141</v>
      </c>
      <c r="D251" s="54">
        <v>6500</v>
      </c>
      <c r="E251" s="68">
        <v>0</v>
      </c>
      <c r="F251" s="68">
        <v>0</v>
      </c>
      <c r="G251" s="68">
        <v>0</v>
      </c>
    </row>
    <row r="252" spans="1:7" ht="14.45" customHeight="1">
      <c r="A252" s="191" t="s">
        <v>8</v>
      </c>
      <c r="B252" s="5">
        <v>44</v>
      </c>
      <c r="C252" s="47" t="s">
        <v>12</v>
      </c>
      <c r="D252" s="77">
        <f t="shared" ref="D252:F252" si="25">SUM(D244:D251)</f>
        <v>6550</v>
      </c>
      <c r="E252" s="77">
        <f>SUM(E244:E251)</f>
        <v>80</v>
      </c>
      <c r="F252" s="77">
        <f t="shared" si="25"/>
        <v>80</v>
      </c>
      <c r="G252" s="77">
        <v>80</v>
      </c>
    </row>
    <row r="253" spans="1:7" ht="12.95" customHeight="1">
      <c r="A253" s="191"/>
      <c r="B253" s="5"/>
      <c r="C253" s="6"/>
      <c r="D253" s="58"/>
      <c r="E253" s="51"/>
      <c r="F253" s="51"/>
      <c r="G253" s="51"/>
    </row>
    <row r="254" spans="1:7" ht="14.45" customHeight="1">
      <c r="B254" s="1">
        <v>46</v>
      </c>
      <c r="C254" s="211" t="s">
        <v>230</v>
      </c>
      <c r="D254" s="58"/>
      <c r="E254" s="51"/>
      <c r="F254" s="51"/>
      <c r="G254" s="51"/>
    </row>
    <row r="255" spans="1:7" ht="14.45" customHeight="1">
      <c r="A255" s="191"/>
      <c r="B255" s="76" t="s">
        <v>63</v>
      </c>
      <c r="C255" s="123" t="s">
        <v>309</v>
      </c>
      <c r="D255" s="54">
        <v>10</v>
      </c>
      <c r="E255" s="54">
        <v>10</v>
      </c>
      <c r="F255" s="54">
        <v>10</v>
      </c>
      <c r="G255" s="52">
        <v>10</v>
      </c>
    </row>
    <row r="256" spans="1:7" s="3" customFormat="1" ht="14.45" customHeight="1">
      <c r="A256" s="191"/>
      <c r="B256" s="76" t="s">
        <v>64</v>
      </c>
      <c r="C256" s="6" t="s">
        <v>17</v>
      </c>
      <c r="D256" s="54">
        <v>15</v>
      </c>
      <c r="E256" s="54">
        <v>15</v>
      </c>
      <c r="F256" s="54">
        <v>15</v>
      </c>
      <c r="G256" s="52">
        <v>15</v>
      </c>
    </row>
    <row r="257" spans="1:7" s="29" customFormat="1" ht="14.65" customHeight="1">
      <c r="A257" s="190"/>
      <c r="B257" s="124" t="s">
        <v>381</v>
      </c>
      <c r="C257" s="123" t="s">
        <v>315</v>
      </c>
      <c r="D257" s="68">
        <v>0</v>
      </c>
      <c r="E257" s="54">
        <v>1</v>
      </c>
      <c r="F257" s="54">
        <v>1</v>
      </c>
      <c r="G257" s="54">
        <v>1</v>
      </c>
    </row>
    <row r="258" spans="1:7" ht="14.45" customHeight="1">
      <c r="A258" s="20" t="s">
        <v>8</v>
      </c>
      <c r="B258" s="1">
        <v>46</v>
      </c>
      <c r="C258" s="45" t="s">
        <v>230</v>
      </c>
      <c r="D258" s="77">
        <f t="shared" ref="D258:F258" si="26">SUM(D255:D257)</f>
        <v>25</v>
      </c>
      <c r="E258" s="77">
        <f t="shared" si="26"/>
        <v>26</v>
      </c>
      <c r="F258" s="77">
        <f t="shared" si="26"/>
        <v>26</v>
      </c>
      <c r="G258" s="77">
        <v>26</v>
      </c>
    </row>
    <row r="259" spans="1:7" ht="12.95" customHeight="1">
      <c r="C259" s="211"/>
      <c r="D259" s="58"/>
      <c r="E259" s="51"/>
      <c r="F259" s="51"/>
      <c r="G259" s="51"/>
    </row>
    <row r="260" spans="1:7" ht="14.45" customHeight="1">
      <c r="B260" s="1">
        <v>47</v>
      </c>
      <c r="C260" s="211" t="s">
        <v>231</v>
      </c>
      <c r="D260" s="58"/>
      <c r="E260" s="51"/>
      <c r="F260" s="51"/>
      <c r="G260" s="51"/>
    </row>
    <row r="261" spans="1:7" ht="14.45" customHeight="1">
      <c r="A261" s="191"/>
      <c r="B261" s="76" t="s">
        <v>65</v>
      </c>
      <c r="C261" s="123" t="s">
        <v>309</v>
      </c>
      <c r="D261" s="54">
        <v>15</v>
      </c>
      <c r="E261" s="54">
        <v>15</v>
      </c>
      <c r="F261" s="54">
        <v>15</v>
      </c>
      <c r="G261" s="52">
        <v>15</v>
      </c>
    </row>
    <row r="262" spans="1:7" s="3" customFormat="1" ht="14.45" customHeight="1">
      <c r="A262" s="191"/>
      <c r="B262" s="76" t="s">
        <v>66</v>
      </c>
      <c r="C262" s="6" t="s">
        <v>17</v>
      </c>
      <c r="D262" s="56">
        <v>30</v>
      </c>
      <c r="E262" s="54">
        <v>30</v>
      </c>
      <c r="F262" s="54">
        <v>30</v>
      </c>
      <c r="G262" s="44">
        <v>30</v>
      </c>
    </row>
    <row r="263" spans="1:7" s="29" customFormat="1" ht="14.65" customHeight="1">
      <c r="A263" s="190"/>
      <c r="B263" s="124" t="s">
        <v>382</v>
      </c>
      <c r="C263" s="123" t="s">
        <v>315</v>
      </c>
      <c r="D263" s="68">
        <v>0</v>
      </c>
      <c r="E263" s="54">
        <v>1</v>
      </c>
      <c r="F263" s="54">
        <v>1</v>
      </c>
      <c r="G263" s="54">
        <v>1</v>
      </c>
    </row>
    <row r="264" spans="1:7" ht="14.45" customHeight="1">
      <c r="A264" s="191" t="s">
        <v>8</v>
      </c>
      <c r="B264" s="5">
        <v>47</v>
      </c>
      <c r="C264" s="47" t="s">
        <v>231</v>
      </c>
      <c r="D264" s="77">
        <f t="shared" ref="D264:F264" si="27">SUM(D261:D263)</f>
        <v>45</v>
      </c>
      <c r="E264" s="77">
        <f t="shared" si="27"/>
        <v>46</v>
      </c>
      <c r="F264" s="77">
        <f t="shared" si="27"/>
        <v>46</v>
      </c>
      <c r="G264" s="77">
        <v>46</v>
      </c>
    </row>
    <row r="265" spans="1:7" ht="12.95" customHeight="1">
      <c r="A265" s="191"/>
      <c r="B265" s="5"/>
      <c r="C265" s="6"/>
      <c r="D265" s="58"/>
      <c r="E265" s="51"/>
      <c r="F265" s="51"/>
      <c r="G265" s="51"/>
    </row>
    <row r="266" spans="1:7" ht="14.45" customHeight="1">
      <c r="A266" s="191"/>
      <c r="B266" s="5">
        <v>48</v>
      </c>
      <c r="C266" s="6" t="s">
        <v>232</v>
      </c>
      <c r="D266" s="54"/>
      <c r="E266" s="52"/>
      <c r="F266" s="52"/>
      <c r="G266" s="52"/>
    </row>
    <row r="267" spans="1:7" ht="14.45" customHeight="1">
      <c r="A267" s="191"/>
      <c r="B267" s="76" t="s">
        <v>384</v>
      </c>
      <c r="C267" s="123" t="s">
        <v>309</v>
      </c>
      <c r="D267" s="68">
        <v>0</v>
      </c>
      <c r="E267" s="54">
        <v>15</v>
      </c>
      <c r="F267" s="54">
        <v>15</v>
      </c>
      <c r="G267" s="52">
        <v>15</v>
      </c>
    </row>
    <row r="268" spans="1:7" s="3" customFormat="1" ht="14.45" customHeight="1">
      <c r="A268" s="191"/>
      <c r="B268" s="76" t="s">
        <v>67</v>
      </c>
      <c r="C268" s="6" t="s">
        <v>17</v>
      </c>
      <c r="D268" s="54">
        <v>20</v>
      </c>
      <c r="E268" s="54">
        <v>20</v>
      </c>
      <c r="F268" s="54">
        <v>20</v>
      </c>
      <c r="G268" s="52">
        <v>20</v>
      </c>
    </row>
    <row r="269" spans="1:7" s="29" customFormat="1" ht="14.65" customHeight="1">
      <c r="A269" s="190"/>
      <c r="B269" s="124" t="s">
        <v>383</v>
      </c>
      <c r="C269" s="123" t="s">
        <v>315</v>
      </c>
      <c r="D269" s="70">
        <v>0</v>
      </c>
      <c r="E269" s="65">
        <v>1</v>
      </c>
      <c r="F269" s="65">
        <v>1</v>
      </c>
      <c r="G269" s="65">
        <v>1</v>
      </c>
    </row>
    <row r="270" spans="1:7" s="3" customFormat="1" ht="14.45" customHeight="1">
      <c r="A270" s="192" t="s">
        <v>8</v>
      </c>
      <c r="B270" s="113">
        <v>48</v>
      </c>
      <c r="C270" s="112" t="s">
        <v>232</v>
      </c>
      <c r="D270" s="65">
        <f t="shared" ref="D270:F270" si="28">SUM(D267:D269)</f>
        <v>20</v>
      </c>
      <c r="E270" s="65">
        <f t="shared" si="28"/>
        <v>36</v>
      </c>
      <c r="F270" s="65">
        <f t="shared" si="28"/>
        <v>36</v>
      </c>
      <c r="G270" s="65">
        <v>36</v>
      </c>
    </row>
    <row r="271" spans="1:7" s="3" customFormat="1">
      <c r="A271" s="191"/>
      <c r="B271" s="5"/>
      <c r="C271" s="47"/>
      <c r="D271" s="54"/>
      <c r="E271" s="54"/>
      <c r="F271" s="54"/>
      <c r="G271" s="54"/>
    </row>
    <row r="272" spans="1:7" s="3" customFormat="1" ht="15" customHeight="1">
      <c r="A272" s="191"/>
      <c r="B272" s="5">
        <v>50</v>
      </c>
      <c r="C272" s="6" t="s">
        <v>239</v>
      </c>
      <c r="D272" s="54"/>
      <c r="E272" s="54"/>
      <c r="F272" s="54"/>
      <c r="G272" s="54"/>
    </row>
    <row r="273" spans="1:7" s="3" customFormat="1" ht="15" customHeight="1">
      <c r="A273" s="191"/>
      <c r="B273" s="5" t="s">
        <v>254</v>
      </c>
      <c r="C273" s="123" t="s">
        <v>309</v>
      </c>
      <c r="D273" s="54">
        <v>10</v>
      </c>
      <c r="E273" s="54">
        <v>10</v>
      </c>
      <c r="F273" s="54">
        <v>10</v>
      </c>
      <c r="G273" s="52">
        <v>10</v>
      </c>
    </row>
    <row r="274" spans="1:7" s="3" customFormat="1" ht="15" customHeight="1">
      <c r="A274" s="191"/>
      <c r="B274" s="76" t="s">
        <v>253</v>
      </c>
      <c r="C274" s="6" t="s">
        <v>17</v>
      </c>
      <c r="D274" s="54">
        <v>15</v>
      </c>
      <c r="E274" s="54">
        <v>15</v>
      </c>
      <c r="F274" s="54">
        <v>15</v>
      </c>
      <c r="G274" s="52">
        <v>15</v>
      </c>
    </row>
    <row r="275" spans="1:7" s="29" customFormat="1" ht="15" customHeight="1">
      <c r="A275" s="190"/>
      <c r="B275" s="124" t="s">
        <v>385</v>
      </c>
      <c r="C275" s="123" t="s">
        <v>315</v>
      </c>
      <c r="D275" s="70">
        <v>0</v>
      </c>
      <c r="E275" s="65">
        <v>1</v>
      </c>
      <c r="F275" s="65">
        <v>1</v>
      </c>
      <c r="G275" s="65">
        <v>1</v>
      </c>
    </row>
    <row r="276" spans="1:7" s="3" customFormat="1" ht="15" customHeight="1">
      <c r="A276" s="191" t="s">
        <v>8</v>
      </c>
      <c r="B276" s="5">
        <v>50</v>
      </c>
      <c r="C276" s="6" t="s">
        <v>239</v>
      </c>
      <c r="D276" s="77">
        <f t="shared" ref="D276:F276" si="29">SUM(D273:D275)</f>
        <v>25</v>
      </c>
      <c r="E276" s="77">
        <f t="shared" si="29"/>
        <v>26</v>
      </c>
      <c r="F276" s="77">
        <f t="shared" si="29"/>
        <v>26</v>
      </c>
      <c r="G276" s="77">
        <v>26</v>
      </c>
    </row>
    <row r="277" spans="1:7" s="122" customFormat="1" ht="15" customHeight="1">
      <c r="A277" s="191" t="s">
        <v>8</v>
      </c>
      <c r="B277" s="5">
        <v>63</v>
      </c>
      <c r="C277" s="47" t="s">
        <v>60</v>
      </c>
      <c r="D277" s="65">
        <f t="shared" ref="D277:E277" si="30">D270+D264+D258+D252+D276</f>
        <v>6665</v>
      </c>
      <c r="E277" s="65">
        <f t="shared" si="30"/>
        <v>214</v>
      </c>
      <c r="F277" s="65">
        <f>F270+F264+F258+F252+F276</f>
        <v>214</v>
      </c>
      <c r="G277" s="65">
        <v>214</v>
      </c>
    </row>
    <row r="278" spans="1:7" s="122" customFormat="1">
      <c r="A278" s="191"/>
      <c r="B278" s="5"/>
      <c r="C278" s="6"/>
      <c r="D278" s="50"/>
      <c r="E278" s="51"/>
      <c r="F278" s="51"/>
      <c r="G278" s="51"/>
    </row>
    <row r="279" spans="1:7" ht="15" customHeight="1">
      <c r="A279" s="191"/>
      <c r="B279" s="73">
        <v>67</v>
      </c>
      <c r="C279" s="6" t="s">
        <v>68</v>
      </c>
      <c r="D279" s="50"/>
      <c r="E279" s="51"/>
      <c r="F279" s="51"/>
      <c r="G279" s="51"/>
    </row>
    <row r="280" spans="1:7" ht="15" customHeight="1">
      <c r="A280" s="191"/>
      <c r="B280" s="73" t="s">
        <v>69</v>
      </c>
      <c r="C280" s="6" t="s">
        <v>14</v>
      </c>
      <c r="D280" s="54">
        <v>17293</v>
      </c>
      <c r="E280" s="54">
        <v>18467</v>
      </c>
      <c r="F280" s="54">
        <v>18467</v>
      </c>
      <c r="G280" s="52">
        <v>11377</v>
      </c>
    </row>
    <row r="281" spans="1:7" s="29" customFormat="1" ht="15" customHeight="1">
      <c r="A281" s="191"/>
      <c r="B281" s="76" t="s">
        <v>70</v>
      </c>
      <c r="C281" s="6" t="s">
        <v>39</v>
      </c>
      <c r="D281" s="54">
        <v>3663</v>
      </c>
      <c r="E281" s="54">
        <v>3659</v>
      </c>
      <c r="F281" s="52">
        <v>3659</v>
      </c>
      <c r="G281" s="54">
        <v>3481</v>
      </c>
    </row>
    <row r="282" spans="1:7" s="29" customFormat="1" ht="15" customHeight="1">
      <c r="A282" s="190"/>
      <c r="B282" s="124" t="s">
        <v>345</v>
      </c>
      <c r="C282" s="123" t="s">
        <v>301</v>
      </c>
      <c r="D282" s="68">
        <v>0</v>
      </c>
      <c r="E282" s="54">
        <v>1</v>
      </c>
      <c r="F282" s="54">
        <v>1</v>
      </c>
      <c r="G282" s="54">
        <v>569</v>
      </c>
    </row>
    <row r="283" spans="1:7" s="29" customFormat="1" ht="15" customHeight="1">
      <c r="A283" s="190"/>
      <c r="B283" s="124" t="s">
        <v>346</v>
      </c>
      <c r="C283" s="123" t="s">
        <v>302</v>
      </c>
      <c r="D283" s="68">
        <v>0</v>
      </c>
      <c r="E283" s="54">
        <v>1</v>
      </c>
      <c r="F283" s="54">
        <v>1</v>
      </c>
      <c r="G283" s="54">
        <v>9577</v>
      </c>
    </row>
    <row r="284" spans="1:7" s="122" customFormat="1" ht="15" customHeight="1">
      <c r="A284" s="191"/>
      <c r="B284" s="76" t="s">
        <v>71</v>
      </c>
      <c r="C284" s="123" t="s">
        <v>309</v>
      </c>
      <c r="D284" s="54">
        <v>48</v>
      </c>
      <c r="E284" s="54">
        <v>48</v>
      </c>
      <c r="F284" s="54">
        <v>48</v>
      </c>
      <c r="G284" s="54">
        <v>48</v>
      </c>
    </row>
    <row r="285" spans="1:7" s="2" customFormat="1" ht="15" customHeight="1">
      <c r="A285" s="191"/>
      <c r="B285" s="76" t="s">
        <v>72</v>
      </c>
      <c r="C285" s="6" t="s">
        <v>17</v>
      </c>
      <c r="D285" s="54">
        <v>80</v>
      </c>
      <c r="E285" s="54">
        <v>80</v>
      </c>
      <c r="F285" s="54">
        <v>80</v>
      </c>
      <c r="G285" s="54">
        <v>80</v>
      </c>
    </row>
    <row r="286" spans="1:7" s="120" customFormat="1" ht="15" customHeight="1">
      <c r="A286" s="190"/>
      <c r="B286" s="124" t="s">
        <v>389</v>
      </c>
      <c r="C286" s="123" t="s">
        <v>315</v>
      </c>
      <c r="D286" s="68">
        <v>0</v>
      </c>
      <c r="E286" s="54">
        <v>1</v>
      </c>
      <c r="F286" s="54">
        <v>1</v>
      </c>
      <c r="G286" s="54">
        <v>1</v>
      </c>
    </row>
    <row r="287" spans="1:7" s="3" customFormat="1" ht="15" customHeight="1">
      <c r="A287" s="191" t="s">
        <v>8</v>
      </c>
      <c r="B287" s="73">
        <v>67</v>
      </c>
      <c r="C287" s="47" t="s">
        <v>68</v>
      </c>
      <c r="D287" s="77">
        <f t="shared" ref="D287:F287" si="31">SUM(D280:D286)</f>
        <v>21084</v>
      </c>
      <c r="E287" s="77">
        <f t="shared" si="31"/>
        <v>22257</v>
      </c>
      <c r="F287" s="77">
        <f t="shared" si="31"/>
        <v>22257</v>
      </c>
      <c r="G287" s="77">
        <v>25133</v>
      </c>
    </row>
    <row r="288" spans="1:7" s="3" customFormat="1">
      <c r="A288" s="191"/>
      <c r="B288" s="73"/>
      <c r="C288" s="47"/>
      <c r="D288" s="55"/>
      <c r="E288" s="55"/>
      <c r="F288" s="55"/>
      <c r="G288" s="55"/>
    </row>
    <row r="289" spans="1:7" s="3" customFormat="1" ht="15" customHeight="1">
      <c r="A289" s="191"/>
      <c r="B289" s="73">
        <v>69</v>
      </c>
      <c r="C289" s="72" t="s">
        <v>141</v>
      </c>
      <c r="D289" s="50"/>
      <c r="E289" s="50"/>
      <c r="F289" s="50"/>
      <c r="G289" s="50"/>
    </row>
    <row r="290" spans="1:7" s="3" customFormat="1" ht="15" customHeight="1">
      <c r="A290" s="191"/>
      <c r="B290" s="73" t="s">
        <v>475</v>
      </c>
      <c r="C290" s="47" t="s">
        <v>434</v>
      </c>
      <c r="D290" s="68">
        <v>0</v>
      </c>
      <c r="E290" s="54">
        <v>7500</v>
      </c>
      <c r="F290" s="54">
        <v>7500</v>
      </c>
      <c r="G290" s="56">
        <v>6000</v>
      </c>
    </row>
    <row r="291" spans="1:7" s="3" customFormat="1" ht="15" customHeight="1">
      <c r="A291" s="191" t="s">
        <v>8</v>
      </c>
      <c r="B291" s="73">
        <v>69</v>
      </c>
      <c r="C291" s="72" t="s">
        <v>141</v>
      </c>
      <c r="D291" s="48">
        <f t="shared" ref="D291:F291" si="32">D290</f>
        <v>0</v>
      </c>
      <c r="E291" s="77">
        <f t="shared" si="32"/>
        <v>7500</v>
      </c>
      <c r="F291" s="77">
        <f t="shared" si="32"/>
        <v>7500</v>
      </c>
      <c r="G291" s="77">
        <v>6000</v>
      </c>
    </row>
    <row r="292" spans="1:7" ht="15" customHeight="1">
      <c r="A292" s="191" t="s">
        <v>8</v>
      </c>
      <c r="B292" s="63">
        <v>0.10199999999999999</v>
      </c>
      <c r="C292" s="71" t="s">
        <v>59</v>
      </c>
      <c r="D292" s="77">
        <f>D287+D277+D240+D291</f>
        <v>37334</v>
      </c>
      <c r="E292" s="77">
        <f t="shared" ref="E292:F292" si="33">E287+E277+E240+E291</f>
        <v>36173</v>
      </c>
      <c r="F292" s="77">
        <f t="shared" si="33"/>
        <v>37237</v>
      </c>
      <c r="G292" s="77">
        <v>38436</v>
      </c>
    </row>
    <row r="293" spans="1:7">
      <c r="A293" s="191"/>
      <c r="B293" s="74"/>
      <c r="C293" s="62"/>
      <c r="D293" s="50"/>
      <c r="E293" s="51"/>
      <c r="F293" s="51"/>
      <c r="G293" s="51"/>
    </row>
    <row r="294" spans="1:7" ht="15" customHeight="1">
      <c r="A294" s="191"/>
      <c r="B294" s="63">
        <v>0.10299999999999999</v>
      </c>
      <c r="C294" s="62" t="s">
        <v>73</v>
      </c>
      <c r="D294" s="58"/>
      <c r="E294" s="59"/>
      <c r="F294" s="59"/>
      <c r="G294" s="59"/>
    </row>
    <row r="295" spans="1:7" ht="15" customHeight="1">
      <c r="A295" s="191"/>
      <c r="B295" s="64">
        <v>9</v>
      </c>
      <c r="C295" s="6" t="s">
        <v>267</v>
      </c>
      <c r="D295" s="68"/>
      <c r="E295" s="54"/>
      <c r="F295" s="54"/>
      <c r="G295" s="54"/>
    </row>
    <row r="296" spans="1:7" s="3" customFormat="1" ht="15" customHeight="1">
      <c r="A296" s="191"/>
      <c r="B296" s="5" t="s">
        <v>268</v>
      </c>
      <c r="C296" s="125" t="s">
        <v>420</v>
      </c>
      <c r="D296" s="68">
        <v>0</v>
      </c>
      <c r="E296" s="54">
        <v>1</v>
      </c>
      <c r="F296" s="54">
        <v>1</v>
      </c>
      <c r="G296" s="54">
        <v>1</v>
      </c>
    </row>
    <row r="297" spans="1:7" s="3" customFormat="1" ht="15" customHeight="1">
      <c r="A297" s="191"/>
      <c r="B297" s="5" t="s">
        <v>269</v>
      </c>
      <c r="C297" s="125" t="s">
        <v>505</v>
      </c>
      <c r="D297" s="68">
        <v>0</v>
      </c>
      <c r="E297" s="68">
        <v>0</v>
      </c>
      <c r="F297" s="68">
        <v>0</v>
      </c>
      <c r="G297" s="54">
        <v>1</v>
      </c>
    </row>
    <row r="298" spans="1:7" ht="15" customHeight="1">
      <c r="A298" s="191" t="s">
        <v>8</v>
      </c>
      <c r="B298" s="64">
        <v>9</v>
      </c>
      <c r="C298" s="6" t="s">
        <v>267</v>
      </c>
      <c r="D298" s="48">
        <f>SUM(D296:D297)</f>
        <v>0</v>
      </c>
      <c r="E298" s="77">
        <f t="shared" ref="E298:F298" si="34">SUM(E296:E297)</f>
        <v>1</v>
      </c>
      <c r="F298" s="77">
        <f t="shared" si="34"/>
        <v>1</v>
      </c>
      <c r="G298" s="77">
        <v>2</v>
      </c>
    </row>
    <row r="299" spans="1:7" ht="12" customHeight="1">
      <c r="A299" s="191"/>
      <c r="B299" s="63"/>
      <c r="C299" s="62"/>
      <c r="D299" s="58"/>
      <c r="E299" s="59"/>
      <c r="F299" s="59"/>
      <c r="G299" s="59"/>
    </row>
    <row r="300" spans="1:7" ht="15" customHeight="1">
      <c r="A300" s="191"/>
      <c r="B300" s="5">
        <v>68</v>
      </c>
      <c r="C300" s="6" t="s">
        <v>74</v>
      </c>
      <c r="D300" s="58"/>
      <c r="E300" s="59"/>
      <c r="F300" s="59"/>
      <c r="G300" s="59"/>
    </row>
    <row r="301" spans="1:7" ht="15" customHeight="1">
      <c r="A301" s="191"/>
      <c r="B301" s="5">
        <v>44</v>
      </c>
      <c r="C301" s="6" t="s">
        <v>12</v>
      </c>
      <c r="D301" s="50"/>
      <c r="E301" s="51"/>
      <c r="F301" s="51"/>
      <c r="G301" s="51"/>
    </row>
    <row r="302" spans="1:7" ht="15" customHeight="1">
      <c r="A302" s="191"/>
      <c r="B302" s="76" t="s">
        <v>75</v>
      </c>
      <c r="C302" s="123" t="s">
        <v>309</v>
      </c>
      <c r="D302" s="54">
        <v>29</v>
      </c>
      <c r="E302" s="54">
        <v>30</v>
      </c>
      <c r="F302" s="54">
        <v>30</v>
      </c>
      <c r="G302" s="52">
        <v>30</v>
      </c>
    </row>
    <row r="303" spans="1:7" ht="15" customHeight="1">
      <c r="A303" s="191"/>
      <c r="B303" s="76" t="s">
        <v>76</v>
      </c>
      <c r="C303" s="6" t="s">
        <v>17</v>
      </c>
      <c r="D303" s="54">
        <v>50</v>
      </c>
      <c r="E303" s="54">
        <v>50</v>
      </c>
      <c r="F303" s="54">
        <v>50</v>
      </c>
      <c r="G303" s="52">
        <v>50</v>
      </c>
    </row>
    <row r="304" spans="1:7" s="120" customFormat="1" ht="15" customHeight="1">
      <c r="A304" s="190"/>
      <c r="B304" s="124" t="s">
        <v>390</v>
      </c>
      <c r="C304" s="123" t="s">
        <v>314</v>
      </c>
      <c r="D304" s="68">
        <v>0</v>
      </c>
      <c r="E304" s="54">
        <v>1</v>
      </c>
      <c r="F304" s="54">
        <v>1</v>
      </c>
      <c r="G304" s="54">
        <v>1</v>
      </c>
    </row>
    <row r="305" spans="1:7" s="29" customFormat="1" ht="15" customHeight="1">
      <c r="A305" s="190"/>
      <c r="B305" s="124" t="s">
        <v>391</v>
      </c>
      <c r="C305" s="123" t="s">
        <v>315</v>
      </c>
      <c r="D305" s="68">
        <v>0</v>
      </c>
      <c r="E305" s="54">
        <v>1</v>
      </c>
      <c r="F305" s="54">
        <v>1</v>
      </c>
      <c r="G305" s="54">
        <v>1</v>
      </c>
    </row>
    <row r="306" spans="1:7" s="120" customFormat="1" ht="15" customHeight="1">
      <c r="A306" s="190"/>
      <c r="B306" s="124" t="s">
        <v>392</v>
      </c>
      <c r="C306" s="123" t="s">
        <v>316</v>
      </c>
      <c r="D306" s="68">
        <v>0</v>
      </c>
      <c r="E306" s="54">
        <v>1</v>
      </c>
      <c r="F306" s="54">
        <v>1</v>
      </c>
      <c r="G306" s="54">
        <v>1</v>
      </c>
    </row>
    <row r="307" spans="1:7" s="120" customFormat="1" ht="15" customHeight="1">
      <c r="A307" s="190"/>
      <c r="B307" s="124" t="s">
        <v>486</v>
      </c>
      <c r="C307" s="123" t="s">
        <v>487</v>
      </c>
      <c r="D307" s="68">
        <v>0</v>
      </c>
      <c r="E307" s="68">
        <v>0</v>
      </c>
      <c r="F307" s="68">
        <v>0</v>
      </c>
      <c r="G307" s="169">
        <v>2500</v>
      </c>
    </row>
    <row r="308" spans="1:7" s="3" customFormat="1" ht="15" customHeight="1">
      <c r="A308" s="191"/>
      <c r="B308" s="76" t="s">
        <v>138</v>
      </c>
      <c r="C308" s="114" t="s">
        <v>139</v>
      </c>
      <c r="D308" s="65">
        <v>887</v>
      </c>
      <c r="E308" s="70">
        <v>0</v>
      </c>
      <c r="F308" s="70">
        <v>0</v>
      </c>
      <c r="G308" s="70">
        <v>0</v>
      </c>
    </row>
    <row r="309" spans="1:7" ht="15" customHeight="1">
      <c r="A309" s="191" t="s">
        <v>8</v>
      </c>
      <c r="B309" s="5">
        <v>44</v>
      </c>
      <c r="C309" s="47" t="s">
        <v>12</v>
      </c>
      <c r="D309" s="65">
        <f t="shared" ref="D309:F309" si="35">SUM(D302:D308)</f>
        <v>966</v>
      </c>
      <c r="E309" s="65">
        <f t="shared" si="35"/>
        <v>83</v>
      </c>
      <c r="F309" s="65">
        <f t="shared" si="35"/>
        <v>83</v>
      </c>
      <c r="G309" s="65">
        <v>2583</v>
      </c>
    </row>
    <row r="310" spans="1:7" ht="12" customHeight="1">
      <c r="A310" s="191"/>
      <c r="B310" s="5"/>
      <c r="C310" s="6"/>
      <c r="D310" s="50"/>
      <c r="E310" s="51"/>
      <c r="F310" s="51"/>
      <c r="G310" s="51"/>
    </row>
    <row r="311" spans="1:7" ht="14.45" customHeight="1">
      <c r="A311" s="191"/>
      <c r="B311" s="5">
        <v>45</v>
      </c>
      <c r="C311" s="6" t="s">
        <v>229</v>
      </c>
      <c r="D311" s="50"/>
      <c r="E311" s="51"/>
      <c r="F311" s="51"/>
      <c r="G311" s="51"/>
    </row>
    <row r="312" spans="1:7" ht="14.45" customHeight="1">
      <c r="A312" s="191"/>
      <c r="B312" s="76" t="s">
        <v>77</v>
      </c>
      <c r="C312" s="123" t="s">
        <v>309</v>
      </c>
      <c r="D312" s="54">
        <v>5</v>
      </c>
      <c r="E312" s="54">
        <v>5</v>
      </c>
      <c r="F312" s="54">
        <v>5</v>
      </c>
      <c r="G312" s="52">
        <v>5</v>
      </c>
    </row>
    <row r="313" spans="1:7" s="3" customFormat="1" ht="14.45" customHeight="1">
      <c r="A313" s="191"/>
      <c r="B313" s="76" t="s">
        <v>78</v>
      </c>
      <c r="C313" s="6" t="s">
        <v>17</v>
      </c>
      <c r="D313" s="54">
        <v>10</v>
      </c>
      <c r="E313" s="54">
        <v>10</v>
      </c>
      <c r="F313" s="54">
        <v>10</v>
      </c>
      <c r="G313" s="52">
        <v>10</v>
      </c>
    </row>
    <row r="314" spans="1:7" s="29" customFormat="1" ht="14.65" customHeight="1">
      <c r="A314" s="190"/>
      <c r="B314" s="124" t="s">
        <v>393</v>
      </c>
      <c r="C314" s="123" t="s">
        <v>315</v>
      </c>
      <c r="D314" s="70">
        <v>0</v>
      </c>
      <c r="E314" s="65">
        <v>1</v>
      </c>
      <c r="F314" s="65">
        <v>1</v>
      </c>
      <c r="G314" s="65">
        <v>1</v>
      </c>
    </row>
    <row r="315" spans="1:7" ht="14.45" customHeight="1">
      <c r="A315" s="192" t="s">
        <v>8</v>
      </c>
      <c r="B315" s="113">
        <v>45</v>
      </c>
      <c r="C315" s="112" t="s">
        <v>229</v>
      </c>
      <c r="D315" s="65">
        <f t="shared" ref="D315:F315" si="36">SUM(D312:D314)</f>
        <v>15</v>
      </c>
      <c r="E315" s="65">
        <f t="shared" si="36"/>
        <v>16</v>
      </c>
      <c r="F315" s="65">
        <f t="shared" si="36"/>
        <v>16</v>
      </c>
      <c r="G315" s="65">
        <v>16</v>
      </c>
    </row>
    <row r="316" spans="1:7" ht="12" customHeight="1">
      <c r="A316" s="191"/>
      <c r="B316" s="5"/>
      <c r="C316" s="6"/>
      <c r="D316" s="58"/>
      <c r="E316" s="59"/>
      <c r="F316" s="59"/>
      <c r="G316" s="59"/>
    </row>
    <row r="317" spans="1:7" ht="14.45" customHeight="1">
      <c r="A317" s="191"/>
      <c r="B317" s="5">
        <v>47</v>
      </c>
      <c r="C317" s="6" t="s">
        <v>231</v>
      </c>
      <c r="D317" s="50"/>
      <c r="E317" s="51"/>
      <c r="F317" s="51"/>
      <c r="G317" s="51"/>
    </row>
    <row r="318" spans="1:7" ht="14.45" customHeight="1">
      <c r="A318" s="191"/>
      <c r="B318" s="76" t="s">
        <v>79</v>
      </c>
      <c r="C318" s="123" t="s">
        <v>309</v>
      </c>
      <c r="D318" s="54">
        <v>10</v>
      </c>
      <c r="E318" s="54">
        <v>10</v>
      </c>
      <c r="F318" s="54">
        <v>10</v>
      </c>
      <c r="G318" s="52">
        <v>10</v>
      </c>
    </row>
    <row r="319" spans="1:7" s="3" customFormat="1" ht="14.45" customHeight="1">
      <c r="A319" s="191"/>
      <c r="B319" s="76" t="s">
        <v>80</v>
      </c>
      <c r="C319" s="6" t="s">
        <v>17</v>
      </c>
      <c r="D319" s="54">
        <v>20</v>
      </c>
      <c r="E319" s="54">
        <v>20</v>
      </c>
      <c r="F319" s="54">
        <v>20</v>
      </c>
      <c r="G319" s="52">
        <v>20</v>
      </c>
    </row>
    <row r="320" spans="1:7" s="29" customFormat="1" ht="14.65" customHeight="1">
      <c r="A320" s="190"/>
      <c r="B320" s="124" t="s">
        <v>394</v>
      </c>
      <c r="C320" s="123" t="s">
        <v>315</v>
      </c>
      <c r="D320" s="70">
        <v>0</v>
      </c>
      <c r="E320" s="65">
        <v>1</v>
      </c>
      <c r="F320" s="65">
        <v>1</v>
      </c>
      <c r="G320" s="65">
        <v>1</v>
      </c>
    </row>
    <row r="321" spans="1:7" s="122" customFormat="1" ht="14.45" customHeight="1">
      <c r="A321" s="191" t="s">
        <v>8</v>
      </c>
      <c r="B321" s="5">
        <v>47</v>
      </c>
      <c r="C321" s="47" t="s">
        <v>231</v>
      </c>
      <c r="D321" s="77">
        <f t="shared" ref="D321:F321" si="37">SUM(D318:D320)</f>
        <v>30</v>
      </c>
      <c r="E321" s="77">
        <f t="shared" si="37"/>
        <v>31</v>
      </c>
      <c r="F321" s="77">
        <f t="shared" si="37"/>
        <v>31</v>
      </c>
      <c r="G321" s="77">
        <v>31</v>
      </c>
    </row>
    <row r="322" spans="1:7" s="122" customFormat="1" ht="14.45" customHeight="1">
      <c r="A322" s="191"/>
      <c r="B322" s="5"/>
      <c r="C322" s="6"/>
      <c r="D322" s="50"/>
      <c r="E322" s="51"/>
      <c r="F322" s="50"/>
      <c r="G322" s="51"/>
    </row>
    <row r="323" spans="1:7" ht="14.45" customHeight="1">
      <c r="A323" s="191"/>
      <c r="B323" s="5">
        <v>48</v>
      </c>
      <c r="C323" s="6" t="s">
        <v>232</v>
      </c>
      <c r="D323" s="50"/>
      <c r="E323" s="51"/>
      <c r="F323" s="50"/>
      <c r="G323" s="51"/>
    </row>
    <row r="324" spans="1:7" ht="14.45" customHeight="1">
      <c r="A324" s="191"/>
      <c r="B324" s="76" t="s">
        <v>81</v>
      </c>
      <c r="C324" s="123" t="s">
        <v>309</v>
      </c>
      <c r="D324" s="54">
        <v>20</v>
      </c>
      <c r="E324" s="54">
        <v>20</v>
      </c>
      <c r="F324" s="54">
        <v>20</v>
      </c>
      <c r="G324" s="52">
        <v>20</v>
      </c>
    </row>
    <row r="325" spans="1:7" s="3" customFormat="1" ht="14.45" customHeight="1">
      <c r="A325" s="20"/>
      <c r="B325" s="76" t="s">
        <v>82</v>
      </c>
      <c r="C325" s="6" t="s">
        <v>17</v>
      </c>
      <c r="D325" s="56">
        <v>22</v>
      </c>
      <c r="E325" s="56">
        <v>22</v>
      </c>
      <c r="F325" s="56">
        <v>22</v>
      </c>
      <c r="G325" s="44">
        <v>22</v>
      </c>
    </row>
    <row r="326" spans="1:7" s="29" customFormat="1" ht="14.65" customHeight="1">
      <c r="A326" s="190"/>
      <c r="B326" s="124" t="s">
        <v>395</v>
      </c>
      <c r="C326" s="123" t="s">
        <v>315</v>
      </c>
      <c r="D326" s="68">
        <v>0</v>
      </c>
      <c r="E326" s="54">
        <v>1</v>
      </c>
      <c r="F326" s="54">
        <v>1</v>
      </c>
      <c r="G326" s="54">
        <v>1</v>
      </c>
    </row>
    <row r="327" spans="1:7" s="3" customFormat="1" ht="14.45" customHeight="1">
      <c r="A327" s="20" t="s">
        <v>8</v>
      </c>
      <c r="B327" s="1">
        <v>48</v>
      </c>
      <c r="C327" s="45" t="s">
        <v>232</v>
      </c>
      <c r="D327" s="77">
        <f t="shared" ref="D327:F327" si="38">SUM(D324:D326)</f>
        <v>42</v>
      </c>
      <c r="E327" s="77">
        <f t="shared" si="38"/>
        <v>43</v>
      </c>
      <c r="F327" s="77">
        <f t="shared" si="38"/>
        <v>43</v>
      </c>
      <c r="G327" s="77">
        <v>43</v>
      </c>
    </row>
    <row r="328" spans="1:7" s="3" customFormat="1" ht="14.45" customHeight="1">
      <c r="A328" s="20"/>
      <c r="B328" s="1"/>
      <c r="C328" s="45"/>
      <c r="D328" s="110"/>
      <c r="E328" s="110"/>
      <c r="F328" s="110"/>
      <c r="G328" s="110"/>
    </row>
    <row r="329" spans="1:7" s="3" customFormat="1" ht="14.45" customHeight="1">
      <c r="A329" s="20"/>
      <c r="B329" s="43">
        <v>49</v>
      </c>
      <c r="C329" s="211" t="s">
        <v>233</v>
      </c>
      <c r="D329" s="54"/>
      <c r="E329" s="54"/>
      <c r="F329" s="54"/>
      <c r="G329" s="54"/>
    </row>
    <row r="330" spans="1:7" s="3" customFormat="1" ht="14.45" customHeight="1">
      <c r="A330" s="191"/>
      <c r="B330" s="57" t="s">
        <v>255</v>
      </c>
      <c r="C330" s="123" t="s">
        <v>309</v>
      </c>
      <c r="D330" s="54">
        <v>5</v>
      </c>
      <c r="E330" s="54">
        <v>5</v>
      </c>
      <c r="F330" s="54">
        <v>5</v>
      </c>
      <c r="G330" s="52">
        <v>5</v>
      </c>
    </row>
    <row r="331" spans="1:7" s="3" customFormat="1" ht="14.45" customHeight="1">
      <c r="A331" s="20"/>
      <c r="B331" s="57" t="s">
        <v>256</v>
      </c>
      <c r="C331" s="211" t="s">
        <v>17</v>
      </c>
      <c r="D331" s="54">
        <v>10</v>
      </c>
      <c r="E331" s="54">
        <v>10</v>
      </c>
      <c r="F331" s="54">
        <v>10</v>
      </c>
      <c r="G331" s="52">
        <v>10</v>
      </c>
    </row>
    <row r="332" spans="1:7" s="29" customFormat="1" ht="14.65" customHeight="1">
      <c r="A332" s="190"/>
      <c r="B332" s="124" t="s">
        <v>396</v>
      </c>
      <c r="C332" s="123" t="s">
        <v>315</v>
      </c>
      <c r="D332" s="70">
        <v>0</v>
      </c>
      <c r="E332" s="65">
        <v>1</v>
      </c>
      <c r="F332" s="65">
        <v>1</v>
      </c>
      <c r="G332" s="65">
        <v>1</v>
      </c>
    </row>
    <row r="333" spans="1:7" s="3" customFormat="1" ht="14.45" customHeight="1">
      <c r="A333" s="191" t="s">
        <v>8</v>
      </c>
      <c r="B333" s="43">
        <v>49</v>
      </c>
      <c r="C333" s="211" t="s">
        <v>233</v>
      </c>
      <c r="D333" s="65">
        <f t="shared" ref="D333:F333" si="39">SUM(D330:D332)</f>
        <v>15</v>
      </c>
      <c r="E333" s="65">
        <f t="shared" si="39"/>
        <v>16</v>
      </c>
      <c r="F333" s="65">
        <f t="shared" si="39"/>
        <v>16</v>
      </c>
      <c r="G333" s="65">
        <v>16</v>
      </c>
    </row>
    <row r="334" spans="1:7" s="3" customFormat="1" ht="14.45" customHeight="1">
      <c r="A334" s="191"/>
      <c r="B334" s="43"/>
      <c r="C334" s="211"/>
      <c r="D334" s="68"/>
      <c r="E334" s="68"/>
      <c r="F334" s="68"/>
      <c r="G334" s="68"/>
    </row>
    <row r="335" spans="1:7" s="3" customFormat="1" ht="14.45" customHeight="1">
      <c r="A335" s="191"/>
      <c r="B335" s="43">
        <v>60</v>
      </c>
      <c r="C335" s="211" t="s">
        <v>430</v>
      </c>
      <c r="D335" s="68"/>
      <c r="E335" s="68"/>
      <c r="F335" s="68"/>
      <c r="G335" s="68"/>
    </row>
    <row r="336" spans="1:7" s="3" customFormat="1" ht="14.45" customHeight="1">
      <c r="A336" s="191"/>
      <c r="B336" s="43" t="s">
        <v>431</v>
      </c>
      <c r="C336" s="211" t="s">
        <v>432</v>
      </c>
      <c r="D336" s="68">
        <v>0</v>
      </c>
      <c r="E336" s="54">
        <v>700</v>
      </c>
      <c r="F336" s="54">
        <v>700</v>
      </c>
      <c r="G336" s="54">
        <v>400</v>
      </c>
    </row>
    <row r="337" spans="1:7" s="3" customFormat="1" ht="14.45" customHeight="1">
      <c r="A337" s="191" t="s">
        <v>8</v>
      </c>
      <c r="B337" s="43">
        <v>60</v>
      </c>
      <c r="C337" s="211" t="s">
        <v>430</v>
      </c>
      <c r="D337" s="48">
        <f t="shared" ref="D337:F337" si="40">SUM(D336)</f>
        <v>0</v>
      </c>
      <c r="E337" s="77">
        <f t="shared" si="40"/>
        <v>700</v>
      </c>
      <c r="F337" s="77">
        <f t="shared" si="40"/>
        <v>700</v>
      </c>
      <c r="G337" s="77">
        <v>400</v>
      </c>
    </row>
    <row r="338" spans="1:7" s="3" customFormat="1" ht="14.45" customHeight="1">
      <c r="A338" s="191" t="s">
        <v>8</v>
      </c>
      <c r="B338" s="5">
        <v>68</v>
      </c>
      <c r="C338" s="47" t="s">
        <v>74</v>
      </c>
      <c r="D338" s="77">
        <f>D327+D321+D315+D309+D333+D337</f>
        <v>1068</v>
      </c>
      <c r="E338" s="77">
        <f t="shared" ref="E338:F338" si="41">E327+E321+E315+E309+E333+E337</f>
        <v>889</v>
      </c>
      <c r="F338" s="77">
        <f t="shared" si="41"/>
        <v>889</v>
      </c>
      <c r="G338" s="77">
        <v>3089</v>
      </c>
    </row>
    <row r="339" spans="1:7" ht="15" customHeight="1">
      <c r="A339" s="191" t="s">
        <v>8</v>
      </c>
      <c r="B339" s="75">
        <v>0.10299999999999999</v>
      </c>
      <c r="C339" s="71" t="s">
        <v>73</v>
      </c>
      <c r="D339" s="77">
        <f t="shared" ref="D339:F339" si="42">D338+D298</f>
        <v>1068</v>
      </c>
      <c r="E339" s="77">
        <f t="shared" si="42"/>
        <v>890</v>
      </c>
      <c r="F339" s="77">
        <f t="shared" si="42"/>
        <v>890</v>
      </c>
      <c r="G339" s="77">
        <v>3091</v>
      </c>
    </row>
    <row r="340" spans="1:7" ht="14.45" customHeight="1">
      <c r="A340" s="191"/>
      <c r="B340" s="74"/>
      <c r="C340" s="62"/>
      <c r="D340" s="50"/>
      <c r="E340" s="51"/>
      <c r="F340" s="51"/>
      <c r="G340" s="51"/>
    </row>
    <row r="341" spans="1:7" ht="14.45" customHeight="1">
      <c r="B341" s="75">
        <v>0.104</v>
      </c>
      <c r="C341" s="35" t="s">
        <v>83</v>
      </c>
      <c r="D341" s="58"/>
      <c r="E341" s="51"/>
      <c r="F341" s="51"/>
      <c r="G341" s="51"/>
    </row>
    <row r="342" spans="1:7" ht="14.45" customHeight="1">
      <c r="B342" s="1">
        <v>69</v>
      </c>
      <c r="C342" s="211" t="s">
        <v>84</v>
      </c>
      <c r="D342" s="58"/>
      <c r="E342" s="59"/>
      <c r="F342" s="59"/>
      <c r="G342" s="59"/>
    </row>
    <row r="343" spans="1:7" ht="14.45" customHeight="1">
      <c r="A343" s="191"/>
      <c r="B343" s="5">
        <v>45</v>
      </c>
      <c r="C343" s="6" t="s">
        <v>229</v>
      </c>
      <c r="D343" s="50"/>
      <c r="E343" s="51"/>
      <c r="F343" s="51"/>
      <c r="G343" s="51"/>
    </row>
    <row r="344" spans="1:7" s="3" customFormat="1" ht="14.45" customHeight="1">
      <c r="A344" s="191"/>
      <c r="B344" s="76" t="s">
        <v>85</v>
      </c>
      <c r="C344" s="123" t="s">
        <v>309</v>
      </c>
      <c r="D344" s="65">
        <v>4</v>
      </c>
      <c r="E344" s="65">
        <v>4</v>
      </c>
      <c r="F344" s="65">
        <v>4</v>
      </c>
      <c r="G344" s="53">
        <v>4</v>
      </c>
    </row>
    <row r="345" spans="1:7" ht="14.45" customHeight="1">
      <c r="A345" s="191" t="s">
        <v>8</v>
      </c>
      <c r="B345" s="5">
        <v>45</v>
      </c>
      <c r="C345" s="47" t="s">
        <v>229</v>
      </c>
      <c r="D345" s="65">
        <f t="shared" ref="D345:F345" si="43">SUM(D344:D344)</f>
        <v>4</v>
      </c>
      <c r="E345" s="65">
        <f t="shared" si="43"/>
        <v>4</v>
      </c>
      <c r="F345" s="65">
        <f t="shared" si="43"/>
        <v>4</v>
      </c>
      <c r="G345" s="65">
        <v>4</v>
      </c>
    </row>
    <row r="346" spans="1:7" ht="12" customHeight="1">
      <c r="A346" s="191"/>
      <c r="B346" s="76"/>
      <c r="C346" s="6"/>
      <c r="D346" s="50"/>
      <c r="E346" s="51"/>
      <c r="F346" s="51"/>
      <c r="G346" s="51"/>
    </row>
    <row r="347" spans="1:7" ht="14.45" customHeight="1">
      <c r="A347" s="191"/>
      <c r="B347" s="5">
        <v>46</v>
      </c>
      <c r="C347" s="6" t="s">
        <v>230</v>
      </c>
      <c r="D347" s="50"/>
      <c r="E347" s="51"/>
      <c r="F347" s="51"/>
      <c r="G347" s="51"/>
    </row>
    <row r="348" spans="1:7" s="3" customFormat="1" ht="14.45" customHeight="1">
      <c r="A348" s="191"/>
      <c r="B348" s="76" t="s">
        <v>86</v>
      </c>
      <c r="C348" s="123" t="s">
        <v>309</v>
      </c>
      <c r="D348" s="56">
        <v>10</v>
      </c>
      <c r="E348" s="56">
        <v>10</v>
      </c>
      <c r="F348" s="56">
        <v>10</v>
      </c>
      <c r="G348" s="52">
        <v>10</v>
      </c>
    </row>
    <row r="349" spans="1:7" ht="14.45" customHeight="1">
      <c r="A349" s="191" t="s">
        <v>8</v>
      </c>
      <c r="B349" s="5">
        <v>46</v>
      </c>
      <c r="C349" s="47" t="s">
        <v>230</v>
      </c>
      <c r="D349" s="77">
        <f t="shared" ref="D349:F349" si="44">SUM(D348:D348)</f>
        <v>10</v>
      </c>
      <c r="E349" s="77">
        <f t="shared" si="44"/>
        <v>10</v>
      </c>
      <c r="F349" s="77">
        <f t="shared" si="44"/>
        <v>10</v>
      </c>
      <c r="G349" s="77">
        <v>10</v>
      </c>
    </row>
    <row r="350" spans="1:7" ht="12" customHeight="1">
      <c r="A350" s="191"/>
      <c r="B350" s="76"/>
      <c r="C350" s="6"/>
      <c r="D350" s="50"/>
      <c r="E350" s="50"/>
      <c r="F350" s="51"/>
      <c r="G350" s="51"/>
    </row>
    <row r="351" spans="1:7" ht="14.45" customHeight="1">
      <c r="A351" s="191"/>
      <c r="B351" s="5">
        <v>47</v>
      </c>
      <c r="C351" s="6" t="s">
        <v>231</v>
      </c>
      <c r="D351" s="50"/>
      <c r="E351" s="50"/>
      <c r="F351" s="51"/>
      <c r="G351" s="51"/>
    </row>
    <row r="352" spans="1:7" s="3" customFormat="1" ht="14.45" customHeight="1">
      <c r="A352" s="191"/>
      <c r="B352" s="76" t="s">
        <v>87</v>
      </c>
      <c r="C352" s="123" t="s">
        <v>309</v>
      </c>
      <c r="D352" s="65">
        <v>12</v>
      </c>
      <c r="E352" s="65">
        <v>12</v>
      </c>
      <c r="F352" s="65">
        <v>12</v>
      </c>
      <c r="G352" s="53">
        <v>12</v>
      </c>
    </row>
    <row r="353" spans="1:7" s="3" customFormat="1" ht="14.45" customHeight="1">
      <c r="A353" s="191" t="s">
        <v>8</v>
      </c>
      <c r="B353" s="5">
        <v>47</v>
      </c>
      <c r="C353" s="47" t="s">
        <v>231</v>
      </c>
      <c r="D353" s="65">
        <f t="shared" ref="D353:F353" si="45">SUM(D352:D352)</f>
        <v>12</v>
      </c>
      <c r="E353" s="65">
        <f t="shared" si="45"/>
        <v>12</v>
      </c>
      <c r="F353" s="65">
        <f t="shared" si="45"/>
        <v>12</v>
      </c>
      <c r="G353" s="65">
        <v>12</v>
      </c>
    </row>
    <row r="354" spans="1:7" s="3" customFormat="1" ht="12" customHeight="1">
      <c r="A354" s="191"/>
      <c r="B354" s="5"/>
      <c r="C354" s="47"/>
      <c r="D354" s="54"/>
      <c r="E354" s="54"/>
      <c r="F354" s="54"/>
      <c r="G354" s="54"/>
    </row>
    <row r="355" spans="1:7" s="3" customFormat="1" ht="14.45" customHeight="1">
      <c r="A355" s="20"/>
      <c r="B355" s="43">
        <v>49</v>
      </c>
      <c r="C355" s="211" t="s">
        <v>233</v>
      </c>
      <c r="D355" s="54"/>
      <c r="E355" s="54"/>
      <c r="F355" s="54"/>
      <c r="G355" s="54"/>
    </row>
    <row r="356" spans="1:7" s="3" customFormat="1" ht="14.45" customHeight="1">
      <c r="A356" s="191"/>
      <c r="B356" s="76" t="s">
        <v>257</v>
      </c>
      <c r="C356" s="123" t="s">
        <v>309</v>
      </c>
      <c r="D356" s="65">
        <v>3</v>
      </c>
      <c r="E356" s="65">
        <v>3</v>
      </c>
      <c r="F356" s="65">
        <v>3</v>
      </c>
      <c r="G356" s="53">
        <v>3</v>
      </c>
    </row>
    <row r="357" spans="1:7" s="3" customFormat="1" ht="14.45" customHeight="1">
      <c r="A357" s="191" t="s">
        <v>8</v>
      </c>
      <c r="B357" s="49">
        <v>49</v>
      </c>
      <c r="C357" s="6" t="s">
        <v>233</v>
      </c>
      <c r="D357" s="65">
        <f t="shared" ref="D357:F357" si="46">SUM(D356)</f>
        <v>3</v>
      </c>
      <c r="E357" s="65">
        <f t="shared" si="46"/>
        <v>3</v>
      </c>
      <c r="F357" s="65">
        <f t="shared" si="46"/>
        <v>3</v>
      </c>
      <c r="G357" s="65">
        <v>3</v>
      </c>
    </row>
    <row r="358" spans="1:7" s="3" customFormat="1" ht="14.45" customHeight="1">
      <c r="A358" s="20"/>
      <c r="B358" s="43"/>
      <c r="C358" s="211"/>
      <c r="D358" s="54"/>
      <c r="E358" s="54"/>
      <c r="F358" s="54"/>
      <c r="G358" s="54"/>
    </row>
    <row r="359" spans="1:7" s="3" customFormat="1" ht="14.45" customHeight="1">
      <c r="A359" s="20"/>
      <c r="B359" s="43">
        <v>50</v>
      </c>
      <c r="C359" s="211" t="s">
        <v>239</v>
      </c>
      <c r="D359" s="54"/>
      <c r="E359" s="54"/>
      <c r="F359" s="54"/>
      <c r="G359" s="54"/>
    </row>
    <row r="360" spans="1:7" s="3" customFormat="1" ht="14.45" customHeight="1">
      <c r="A360" s="191"/>
      <c r="B360" s="76" t="s">
        <v>258</v>
      </c>
      <c r="C360" s="123" t="s">
        <v>309</v>
      </c>
      <c r="D360" s="65">
        <v>10</v>
      </c>
      <c r="E360" s="65">
        <v>10</v>
      </c>
      <c r="F360" s="65">
        <v>10</v>
      </c>
      <c r="G360" s="53">
        <v>10</v>
      </c>
    </row>
    <row r="361" spans="1:7" s="3" customFormat="1" ht="14.45" customHeight="1">
      <c r="A361" s="191" t="s">
        <v>8</v>
      </c>
      <c r="B361" s="43">
        <v>50</v>
      </c>
      <c r="C361" s="211" t="s">
        <v>239</v>
      </c>
      <c r="D361" s="65">
        <f t="shared" ref="D361:F361" si="47">SUM(D360)</f>
        <v>10</v>
      </c>
      <c r="E361" s="65">
        <f t="shared" si="47"/>
        <v>10</v>
      </c>
      <c r="F361" s="65">
        <f t="shared" si="47"/>
        <v>10</v>
      </c>
      <c r="G361" s="65">
        <v>10</v>
      </c>
    </row>
    <row r="362" spans="1:7" s="3" customFormat="1" ht="14.45" customHeight="1">
      <c r="A362" s="191" t="s">
        <v>8</v>
      </c>
      <c r="B362" s="5">
        <v>69</v>
      </c>
      <c r="C362" s="47" t="s">
        <v>84</v>
      </c>
      <c r="D362" s="77">
        <f t="shared" ref="D362:F362" si="48">D353+D349+D345+D357+D361</f>
        <v>39</v>
      </c>
      <c r="E362" s="77">
        <f t="shared" si="48"/>
        <v>39</v>
      </c>
      <c r="F362" s="77">
        <f t="shared" si="48"/>
        <v>39</v>
      </c>
      <c r="G362" s="77">
        <v>39</v>
      </c>
    </row>
    <row r="363" spans="1:7">
      <c r="A363" s="192" t="s">
        <v>8</v>
      </c>
      <c r="B363" s="142">
        <v>0.104</v>
      </c>
      <c r="C363" s="143" t="s">
        <v>83</v>
      </c>
      <c r="D363" s="77">
        <f t="shared" ref="D363:F363" si="49">D362</f>
        <v>39</v>
      </c>
      <c r="E363" s="77">
        <f t="shared" si="49"/>
        <v>39</v>
      </c>
      <c r="F363" s="77">
        <f t="shared" si="49"/>
        <v>39</v>
      </c>
      <c r="G363" s="77">
        <v>39</v>
      </c>
    </row>
    <row r="364" spans="1:7" ht="15" customHeight="1">
      <c r="A364" s="191"/>
      <c r="B364" s="74"/>
      <c r="C364" s="62"/>
      <c r="D364" s="50"/>
      <c r="E364" s="51"/>
      <c r="F364" s="51"/>
      <c r="G364" s="51"/>
    </row>
    <row r="365" spans="1:7" ht="15" customHeight="1">
      <c r="A365" s="191"/>
      <c r="B365" s="75">
        <v>0.105</v>
      </c>
      <c r="C365" s="62" t="s">
        <v>93</v>
      </c>
      <c r="D365" s="58"/>
      <c r="E365" s="59"/>
      <c r="F365" s="59"/>
      <c r="G365" s="59"/>
    </row>
    <row r="366" spans="1:7" s="126" customFormat="1">
      <c r="A366" s="191"/>
      <c r="B366" s="64">
        <v>8</v>
      </c>
      <c r="C366" s="6" t="s">
        <v>147</v>
      </c>
      <c r="D366" s="58"/>
      <c r="E366" s="59"/>
      <c r="F366" s="59"/>
      <c r="G366" s="59"/>
    </row>
    <row r="367" spans="1:7" s="2" customFormat="1" ht="27.95" customHeight="1">
      <c r="A367" s="191"/>
      <c r="B367" s="5" t="s">
        <v>151</v>
      </c>
      <c r="C367" s="47" t="s">
        <v>170</v>
      </c>
      <c r="D367" s="54">
        <v>630</v>
      </c>
      <c r="E367" s="68">
        <v>0</v>
      </c>
      <c r="F367" s="54">
        <f>0+70</f>
        <v>70</v>
      </c>
      <c r="G367" s="68">
        <v>0</v>
      </c>
    </row>
    <row r="368" spans="1:7" s="3" customFormat="1" ht="27.95" customHeight="1">
      <c r="A368" s="191"/>
      <c r="B368" s="5" t="s">
        <v>152</v>
      </c>
      <c r="C368" s="47" t="s">
        <v>175</v>
      </c>
      <c r="D368" s="54">
        <v>6295</v>
      </c>
      <c r="E368" s="68">
        <v>0</v>
      </c>
      <c r="F368" s="68">
        <v>0</v>
      </c>
      <c r="G368" s="68">
        <v>0</v>
      </c>
    </row>
    <row r="369" spans="1:7" ht="15" customHeight="1">
      <c r="A369" s="191" t="s">
        <v>8</v>
      </c>
      <c r="B369" s="64">
        <v>8</v>
      </c>
      <c r="C369" s="47" t="s">
        <v>147</v>
      </c>
      <c r="D369" s="77">
        <f t="shared" ref="D369:F369" si="50">SUM(D367:D368)</f>
        <v>6925</v>
      </c>
      <c r="E369" s="48">
        <f t="shared" si="50"/>
        <v>0</v>
      </c>
      <c r="F369" s="77">
        <f t="shared" si="50"/>
        <v>70</v>
      </c>
      <c r="G369" s="48">
        <v>0</v>
      </c>
    </row>
    <row r="370" spans="1:7">
      <c r="A370" s="191"/>
      <c r="B370" s="75"/>
      <c r="C370" s="62"/>
      <c r="D370" s="56"/>
      <c r="E370" s="44"/>
      <c r="F370" s="44"/>
      <c r="G370" s="44"/>
    </row>
    <row r="371" spans="1:7" s="126" customFormat="1" ht="15" customHeight="1">
      <c r="A371" s="191"/>
      <c r="B371" s="64">
        <v>9</v>
      </c>
      <c r="C371" s="6" t="s">
        <v>267</v>
      </c>
      <c r="D371" s="56"/>
      <c r="E371" s="44"/>
      <c r="F371" s="44"/>
      <c r="G371" s="44"/>
    </row>
    <row r="372" spans="1:7" ht="27" customHeight="1">
      <c r="A372" s="191"/>
      <c r="B372" s="5" t="s">
        <v>268</v>
      </c>
      <c r="C372" s="47" t="s">
        <v>175</v>
      </c>
      <c r="D372" s="68">
        <v>0</v>
      </c>
      <c r="E372" s="54">
        <v>1</v>
      </c>
      <c r="F372" s="54">
        <v>1</v>
      </c>
      <c r="G372" s="54">
        <v>9321</v>
      </c>
    </row>
    <row r="373" spans="1:7" ht="28.5" customHeight="1">
      <c r="A373" s="191"/>
      <c r="B373" s="5" t="s">
        <v>278</v>
      </c>
      <c r="C373" s="47" t="s">
        <v>474</v>
      </c>
      <c r="D373" s="68">
        <v>0</v>
      </c>
      <c r="E373" s="68">
        <v>0</v>
      </c>
      <c r="F373" s="68">
        <v>0</v>
      </c>
      <c r="G373" s="54">
        <v>5500</v>
      </c>
    </row>
    <row r="374" spans="1:7" ht="28.5" customHeight="1">
      <c r="A374" s="191"/>
      <c r="B374" s="5" t="s">
        <v>419</v>
      </c>
      <c r="C374" s="47" t="s">
        <v>508</v>
      </c>
      <c r="D374" s="68">
        <v>0</v>
      </c>
      <c r="E374" s="68">
        <v>0</v>
      </c>
      <c r="F374" s="68">
        <v>0</v>
      </c>
      <c r="G374" s="54">
        <v>612</v>
      </c>
    </row>
    <row r="375" spans="1:7" ht="15" customHeight="1">
      <c r="A375" s="191"/>
      <c r="B375" s="5" t="s">
        <v>507</v>
      </c>
      <c r="C375" s="47" t="s">
        <v>506</v>
      </c>
      <c r="D375" s="68">
        <v>0</v>
      </c>
      <c r="E375" s="68">
        <v>0</v>
      </c>
      <c r="F375" s="68">
        <v>0</v>
      </c>
      <c r="G375" s="54">
        <v>1</v>
      </c>
    </row>
    <row r="376" spans="1:7">
      <c r="A376" s="191"/>
      <c r="B376" s="5"/>
      <c r="C376" s="47"/>
      <c r="D376" s="68"/>
      <c r="E376" s="68"/>
      <c r="F376" s="68"/>
      <c r="G376" s="54"/>
    </row>
    <row r="377" spans="1:7" ht="15" customHeight="1">
      <c r="A377" s="191"/>
      <c r="B377" s="5">
        <v>60</v>
      </c>
      <c r="C377" s="47" t="s">
        <v>422</v>
      </c>
      <c r="D377" s="68"/>
      <c r="E377" s="68"/>
      <c r="F377" s="68"/>
      <c r="G377" s="54"/>
    </row>
    <row r="378" spans="1:7" ht="15" customHeight="1">
      <c r="A378" s="191"/>
      <c r="B378" s="5" t="s">
        <v>459</v>
      </c>
      <c r="C378" s="47" t="s">
        <v>421</v>
      </c>
      <c r="D378" s="68">
        <v>0</v>
      </c>
      <c r="E378" s="54">
        <v>42445</v>
      </c>
      <c r="F378" s="54">
        <v>42445</v>
      </c>
      <c r="G378" s="54">
        <v>1</v>
      </c>
    </row>
    <row r="379" spans="1:7" ht="15" customHeight="1">
      <c r="A379" s="191"/>
      <c r="B379" s="5" t="s">
        <v>460</v>
      </c>
      <c r="C379" s="47" t="s">
        <v>451</v>
      </c>
      <c r="D379" s="68">
        <v>0</v>
      </c>
      <c r="E379" s="54">
        <v>1500</v>
      </c>
      <c r="F379" s="54">
        <v>1500</v>
      </c>
      <c r="G379" s="54">
        <v>2603</v>
      </c>
    </row>
    <row r="380" spans="1:7" ht="15" customHeight="1">
      <c r="A380" s="191" t="s">
        <v>8</v>
      </c>
      <c r="B380" s="5">
        <v>60</v>
      </c>
      <c r="C380" s="47" t="s">
        <v>422</v>
      </c>
      <c r="D380" s="48">
        <f t="shared" ref="D380:F380" si="51">SUM(D378:D379)</f>
        <v>0</v>
      </c>
      <c r="E380" s="77">
        <f t="shared" si="51"/>
        <v>43945</v>
      </c>
      <c r="F380" s="77">
        <f t="shared" si="51"/>
        <v>43945</v>
      </c>
      <c r="G380" s="77">
        <v>2604</v>
      </c>
    </row>
    <row r="381" spans="1:7" ht="15" customHeight="1">
      <c r="A381" s="191" t="s">
        <v>8</v>
      </c>
      <c r="B381" s="64">
        <v>9</v>
      </c>
      <c r="C381" s="6" t="s">
        <v>267</v>
      </c>
      <c r="D381" s="48">
        <f>SUM(D372:D375)+D380</f>
        <v>0</v>
      </c>
      <c r="E381" s="77">
        <f t="shared" ref="E381:F381" si="52">SUM(E372:E375)+E380</f>
        <v>43946</v>
      </c>
      <c r="F381" s="77">
        <f t="shared" si="52"/>
        <v>43946</v>
      </c>
      <c r="G381" s="77">
        <v>18038</v>
      </c>
    </row>
    <row r="382" spans="1:7" ht="11.25" customHeight="1">
      <c r="A382" s="191"/>
      <c r="B382" s="75"/>
      <c r="C382" s="62"/>
      <c r="D382" s="56"/>
      <c r="E382" s="44"/>
      <c r="F382" s="44"/>
      <c r="G382" s="44"/>
    </row>
    <row r="383" spans="1:7" ht="15" customHeight="1">
      <c r="A383" s="191"/>
      <c r="B383" s="5">
        <v>70</v>
      </c>
      <c r="C383" s="6" t="s">
        <v>92</v>
      </c>
      <c r="D383" s="56"/>
      <c r="E383" s="52"/>
      <c r="F383" s="52"/>
      <c r="G383" s="52"/>
    </row>
    <row r="384" spans="1:7" ht="15" customHeight="1">
      <c r="A384" s="191"/>
      <c r="B384" s="5">
        <v>44</v>
      </c>
      <c r="C384" s="6" t="s">
        <v>12</v>
      </c>
      <c r="D384" s="56"/>
      <c r="E384" s="44"/>
      <c r="F384" s="44"/>
      <c r="G384" s="44"/>
    </row>
    <row r="385" spans="1:7" ht="15" customHeight="1">
      <c r="A385" s="191"/>
      <c r="B385" s="76" t="s">
        <v>88</v>
      </c>
      <c r="C385" s="123" t="s">
        <v>309</v>
      </c>
      <c r="D385" s="68">
        <v>0</v>
      </c>
      <c r="E385" s="54">
        <v>17</v>
      </c>
      <c r="F385" s="54">
        <v>17</v>
      </c>
      <c r="G385" s="52">
        <v>17</v>
      </c>
    </row>
    <row r="386" spans="1:7" ht="15" customHeight="1">
      <c r="A386" s="191"/>
      <c r="B386" s="76" t="s">
        <v>489</v>
      </c>
      <c r="C386" s="123" t="s">
        <v>470</v>
      </c>
      <c r="D386" s="68">
        <v>0</v>
      </c>
      <c r="E386" s="68">
        <v>0</v>
      </c>
      <c r="F386" s="68">
        <v>0</v>
      </c>
      <c r="G386" s="52">
        <v>1000</v>
      </c>
    </row>
    <row r="387" spans="1:7" s="3" customFormat="1" ht="15" customHeight="1">
      <c r="A387" s="191"/>
      <c r="B387" s="76" t="s">
        <v>218</v>
      </c>
      <c r="C387" s="47" t="s">
        <v>447</v>
      </c>
      <c r="D387" s="54">
        <v>19999</v>
      </c>
      <c r="E387" s="68">
        <v>0</v>
      </c>
      <c r="F387" s="68">
        <v>0</v>
      </c>
      <c r="G387" s="68">
        <v>0</v>
      </c>
    </row>
    <row r="388" spans="1:7" ht="15" customHeight="1">
      <c r="A388" s="191" t="s">
        <v>8</v>
      </c>
      <c r="B388" s="5">
        <v>44</v>
      </c>
      <c r="C388" s="47" t="s">
        <v>12</v>
      </c>
      <c r="D388" s="77">
        <f t="shared" ref="D388:F388" si="53">SUM(D385:D387)</f>
        <v>19999</v>
      </c>
      <c r="E388" s="77">
        <f t="shared" si="53"/>
        <v>17</v>
      </c>
      <c r="F388" s="77">
        <f t="shared" si="53"/>
        <v>17</v>
      </c>
      <c r="G388" s="77">
        <v>1017</v>
      </c>
    </row>
    <row r="389" spans="1:7">
      <c r="A389" s="191"/>
      <c r="B389" s="5"/>
      <c r="C389" s="6"/>
      <c r="D389" s="58"/>
      <c r="E389" s="51"/>
      <c r="F389" s="51"/>
      <c r="G389" s="59"/>
    </row>
    <row r="390" spans="1:7" ht="15" customHeight="1">
      <c r="A390" s="191"/>
      <c r="B390" s="5">
        <v>45</v>
      </c>
      <c r="C390" s="6" t="s">
        <v>229</v>
      </c>
      <c r="D390" s="58"/>
      <c r="E390" s="59"/>
      <c r="F390" s="59"/>
      <c r="G390" s="59"/>
    </row>
    <row r="391" spans="1:7" s="3" customFormat="1" ht="15" customHeight="1">
      <c r="A391" s="191"/>
      <c r="B391" s="76" t="s">
        <v>89</v>
      </c>
      <c r="C391" s="123" t="s">
        <v>309</v>
      </c>
      <c r="D391" s="65">
        <v>6</v>
      </c>
      <c r="E391" s="65">
        <v>6</v>
      </c>
      <c r="F391" s="65">
        <v>6</v>
      </c>
      <c r="G391" s="53">
        <v>6</v>
      </c>
    </row>
    <row r="392" spans="1:7" ht="15" customHeight="1">
      <c r="A392" s="191" t="s">
        <v>8</v>
      </c>
      <c r="B392" s="5">
        <v>45</v>
      </c>
      <c r="C392" s="47" t="s">
        <v>229</v>
      </c>
      <c r="D392" s="65">
        <f t="shared" ref="D392:F392" si="54">SUM(D391:D391)</f>
        <v>6</v>
      </c>
      <c r="E392" s="65">
        <f t="shared" si="54"/>
        <v>6</v>
      </c>
      <c r="F392" s="65">
        <f t="shared" si="54"/>
        <v>6</v>
      </c>
      <c r="G392" s="65">
        <v>6</v>
      </c>
    </row>
    <row r="393" spans="1:7">
      <c r="A393" s="191"/>
      <c r="B393" s="5"/>
      <c r="C393" s="6"/>
      <c r="D393" s="50"/>
      <c r="E393" s="51"/>
      <c r="F393" s="51"/>
      <c r="G393" s="51"/>
    </row>
    <row r="394" spans="1:7" ht="15" customHeight="1">
      <c r="A394" s="191"/>
      <c r="B394" s="5">
        <v>46</v>
      </c>
      <c r="C394" s="6" t="s">
        <v>230</v>
      </c>
      <c r="D394" s="50"/>
      <c r="E394" s="51"/>
      <c r="F394" s="51"/>
      <c r="G394" s="51"/>
    </row>
    <row r="395" spans="1:7" s="3" customFormat="1" ht="15" customHeight="1">
      <c r="A395" s="191"/>
      <c r="B395" s="76" t="s">
        <v>90</v>
      </c>
      <c r="C395" s="123" t="s">
        <v>309</v>
      </c>
      <c r="D395" s="65">
        <v>2</v>
      </c>
      <c r="E395" s="65">
        <v>2</v>
      </c>
      <c r="F395" s="65">
        <v>2</v>
      </c>
      <c r="G395" s="53">
        <v>2</v>
      </c>
    </row>
    <row r="396" spans="1:7" ht="15" customHeight="1">
      <c r="A396" s="191" t="s">
        <v>8</v>
      </c>
      <c r="B396" s="5">
        <v>46</v>
      </c>
      <c r="C396" s="47" t="s">
        <v>230</v>
      </c>
      <c r="D396" s="65">
        <f t="shared" ref="D396:F396" si="55">SUM(D395:D395)</f>
        <v>2</v>
      </c>
      <c r="E396" s="65">
        <f t="shared" si="55"/>
        <v>2</v>
      </c>
      <c r="F396" s="65">
        <f t="shared" si="55"/>
        <v>2</v>
      </c>
      <c r="G396" s="65">
        <v>2</v>
      </c>
    </row>
    <row r="397" spans="1:7">
      <c r="A397" s="191"/>
      <c r="B397" s="5"/>
      <c r="C397" s="6"/>
      <c r="D397" s="58"/>
      <c r="E397" s="51"/>
      <c r="F397" s="51"/>
      <c r="G397" s="51"/>
    </row>
    <row r="398" spans="1:7" ht="15" customHeight="1">
      <c r="A398" s="191"/>
      <c r="B398" s="5">
        <v>48</v>
      </c>
      <c r="C398" s="6" t="s">
        <v>232</v>
      </c>
      <c r="D398" s="58"/>
      <c r="E398" s="59"/>
      <c r="F398" s="59"/>
      <c r="G398" s="59"/>
    </row>
    <row r="399" spans="1:7" s="3" customFormat="1" ht="15" customHeight="1">
      <c r="A399" s="191"/>
      <c r="B399" s="76" t="s">
        <v>91</v>
      </c>
      <c r="C399" s="123" t="s">
        <v>309</v>
      </c>
      <c r="D399" s="65">
        <v>7</v>
      </c>
      <c r="E399" s="65">
        <v>7</v>
      </c>
      <c r="F399" s="65">
        <v>7</v>
      </c>
      <c r="G399" s="53">
        <v>7</v>
      </c>
    </row>
    <row r="400" spans="1:7" s="3" customFormat="1" ht="15" customHeight="1">
      <c r="A400" s="191" t="s">
        <v>8</v>
      </c>
      <c r="B400" s="121">
        <v>48</v>
      </c>
      <c r="C400" s="47" t="s">
        <v>232</v>
      </c>
      <c r="D400" s="185">
        <f t="shared" ref="D400:F400" si="56">SUM(D399:D399)</f>
        <v>7</v>
      </c>
      <c r="E400" s="185">
        <f t="shared" si="56"/>
        <v>7</v>
      </c>
      <c r="F400" s="185">
        <f t="shared" si="56"/>
        <v>7</v>
      </c>
      <c r="G400" s="185">
        <v>7</v>
      </c>
    </row>
    <row r="401" spans="1:7" s="3" customFormat="1" ht="15" customHeight="1">
      <c r="A401" s="191"/>
      <c r="B401" s="5"/>
      <c r="C401" s="47"/>
      <c r="D401" s="54"/>
      <c r="E401" s="54"/>
      <c r="F401" s="54"/>
      <c r="G401" s="54"/>
    </row>
    <row r="402" spans="1:7" s="3" customFormat="1" ht="15" customHeight="1">
      <c r="A402" s="20"/>
      <c r="B402" s="43">
        <v>49</v>
      </c>
      <c r="C402" s="211" t="s">
        <v>233</v>
      </c>
      <c r="D402" s="54"/>
      <c r="E402" s="54"/>
      <c r="F402" s="54"/>
      <c r="G402" s="54"/>
    </row>
    <row r="403" spans="1:7" s="3" customFormat="1" ht="15" customHeight="1">
      <c r="A403" s="191"/>
      <c r="B403" s="57" t="s">
        <v>259</v>
      </c>
      <c r="C403" s="123" t="s">
        <v>309</v>
      </c>
      <c r="D403" s="65">
        <v>6</v>
      </c>
      <c r="E403" s="65">
        <v>6</v>
      </c>
      <c r="F403" s="65">
        <v>6</v>
      </c>
      <c r="G403" s="53">
        <v>6</v>
      </c>
    </row>
    <row r="404" spans="1:7" s="3" customFormat="1" ht="15" customHeight="1">
      <c r="A404" s="192" t="s">
        <v>8</v>
      </c>
      <c r="B404" s="139">
        <v>49</v>
      </c>
      <c r="C404" s="141" t="s">
        <v>233</v>
      </c>
      <c r="D404" s="65">
        <f t="shared" ref="D404:F404" si="57">SUM(D403)</f>
        <v>6</v>
      </c>
      <c r="E404" s="65">
        <f t="shared" si="57"/>
        <v>6</v>
      </c>
      <c r="F404" s="65">
        <f t="shared" si="57"/>
        <v>6</v>
      </c>
      <c r="G404" s="65">
        <v>6</v>
      </c>
    </row>
    <row r="405" spans="1:7" s="3" customFormat="1" ht="15" customHeight="1">
      <c r="A405" s="191"/>
      <c r="B405" s="49"/>
      <c r="C405" s="6"/>
      <c r="D405" s="54"/>
      <c r="E405" s="54"/>
      <c r="F405" s="54"/>
      <c r="G405" s="54"/>
    </row>
    <row r="406" spans="1:7" s="3" customFormat="1" ht="15" customHeight="1">
      <c r="A406" s="191"/>
      <c r="B406" s="49">
        <v>50</v>
      </c>
      <c r="C406" s="6" t="s">
        <v>239</v>
      </c>
      <c r="D406" s="54"/>
      <c r="E406" s="54"/>
      <c r="F406" s="54"/>
      <c r="G406" s="54"/>
    </row>
    <row r="407" spans="1:7" s="3" customFormat="1" ht="15" customHeight="1">
      <c r="A407" s="191"/>
      <c r="B407" s="76" t="s">
        <v>260</v>
      </c>
      <c r="C407" s="123" t="s">
        <v>309</v>
      </c>
      <c r="D407" s="65">
        <v>1</v>
      </c>
      <c r="E407" s="65">
        <v>1</v>
      </c>
      <c r="F407" s="65">
        <v>1</v>
      </c>
      <c r="G407" s="53">
        <v>1</v>
      </c>
    </row>
    <row r="408" spans="1:7" s="3" customFormat="1" ht="15" customHeight="1">
      <c r="A408" s="191" t="s">
        <v>8</v>
      </c>
      <c r="B408" s="43">
        <v>50</v>
      </c>
      <c r="C408" s="211" t="s">
        <v>239</v>
      </c>
      <c r="D408" s="65">
        <f t="shared" ref="D408:F408" si="58">SUM(D407)</f>
        <v>1</v>
      </c>
      <c r="E408" s="65">
        <f t="shared" si="58"/>
        <v>1</v>
      </c>
      <c r="F408" s="65">
        <f t="shared" si="58"/>
        <v>1</v>
      </c>
      <c r="G408" s="65">
        <v>1</v>
      </c>
    </row>
    <row r="409" spans="1:7" s="3" customFormat="1" ht="15" customHeight="1">
      <c r="A409" s="191"/>
      <c r="B409" s="43"/>
      <c r="C409" s="211"/>
      <c r="D409" s="68"/>
      <c r="E409" s="54"/>
      <c r="F409" s="54"/>
      <c r="G409" s="54"/>
    </row>
    <row r="410" spans="1:7" s="3" customFormat="1" ht="15" customHeight="1">
      <c r="A410" s="191"/>
      <c r="B410" s="43">
        <v>60</v>
      </c>
      <c r="C410" s="211" t="s">
        <v>448</v>
      </c>
      <c r="D410" s="68"/>
      <c r="E410" s="54"/>
      <c r="F410" s="54"/>
      <c r="G410" s="54"/>
    </row>
    <row r="411" spans="1:7" s="3" customFormat="1" ht="15" customHeight="1">
      <c r="A411" s="191"/>
      <c r="B411" s="43" t="s">
        <v>449</v>
      </c>
      <c r="C411" s="211" t="s">
        <v>357</v>
      </c>
      <c r="D411" s="70">
        <v>0</v>
      </c>
      <c r="E411" s="65">
        <v>15000</v>
      </c>
      <c r="F411" s="65">
        <v>15000</v>
      </c>
      <c r="G411" s="65">
        <v>9000</v>
      </c>
    </row>
    <row r="412" spans="1:7" s="3" customFormat="1" ht="15" customHeight="1">
      <c r="A412" s="191" t="s">
        <v>8</v>
      </c>
      <c r="B412" s="43">
        <v>60</v>
      </c>
      <c r="C412" s="211" t="s">
        <v>448</v>
      </c>
      <c r="D412" s="70">
        <f t="shared" ref="D412:F412" si="59">SUM(D411)</f>
        <v>0</v>
      </c>
      <c r="E412" s="65">
        <f t="shared" si="59"/>
        <v>15000</v>
      </c>
      <c r="F412" s="65">
        <f t="shared" si="59"/>
        <v>15000</v>
      </c>
      <c r="G412" s="65">
        <v>9000</v>
      </c>
    </row>
    <row r="413" spans="1:7" s="3" customFormat="1" ht="15" customHeight="1">
      <c r="A413" s="191"/>
      <c r="B413" s="43"/>
      <c r="C413" s="211"/>
      <c r="D413" s="68"/>
      <c r="E413" s="54"/>
      <c r="F413" s="54"/>
      <c r="G413" s="54"/>
    </row>
    <row r="414" spans="1:7" s="3" customFormat="1" ht="15" customHeight="1">
      <c r="A414" s="191"/>
      <c r="B414" s="49">
        <v>61</v>
      </c>
      <c r="C414" s="6" t="s">
        <v>493</v>
      </c>
      <c r="D414" s="68"/>
      <c r="E414" s="54"/>
      <c r="F414" s="54"/>
      <c r="G414" s="54"/>
    </row>
    <row r="415" spans="1:7" s="3" customFormat="1" ht="15" customHeight="1">
      <c r="A415" s="191"/>
      <c r="B415" s="49" t="s">
        <v>494</v>
      </c>
      <c r="C415" s="6" t="s">
        <v>357</v>
      </c>
      <c r="D415" s="70">
        <v>0</v>
      </c>
      <c r="E415" s="70">
        <v>0</v>
      </c>
      <c r="F415" s="70">
        <v>0</v>
      </c>
      <c r="G415" s="65">
        <v>3000</v>
      </c>
    </row>
    <row r="416" spans="1:7" s="3" customFormat="1" ht="15" customHeight="1">
      <c r="A416" s="191" t="s">
        <v>8</v>
      </c>
      <c r="B416" s="49">
        <v>61</v>
      </c>
      <c r="C416" s="6" t="s">
        <v>493</v>
      </c>
      <c r="D416" s="70">
        <f t="shared" ref="D416:F416" si="60">SUM(D415)</f>
        <v>0</v>
      </c>
      <c r="E416" s="70">
        <f t="shared" si="60"/>
        <v>0</v>
      </c>
      <c r="F416" s="70">
        <f t="shared" si="60"/>
        <v>0</v>
      </c>
      <c r="G416" s="65">
        <v>3000</v>
      </c>
    </row>
    <row r="417" spans="1:7" s="3" customFormat="1" ht="15" customHeight="1">
      <c r="A417" s="191" t="s">
        <v>8</v>
      </c>
      <c r="B417" s="5">
        <v>70</v>
      </c>
      <c r="C417" s="47" t="s">
        <v>92</v>
      </c>
      <c r="D417" s="65">
        <f>D400+D396+D392+D388+D404+D408+D412+D416</f>
        <v>20021</v>
      </c>
      <c r="E417" s="65">
        <f t="shared" ref="E417:F417" si="61">E400+E396+E392+E388+E404+E408+E412+E416</f>
        <v>15039</v>
      </c>
      <c r="F417" s="65">
        <f t="shared" si="61"/>
        <v>15039</v>
      </c>
      <c r="G417" s="65">
        <v>13039</v>
      </c>
    </row>
    <row r="418" spans="1:7" s="140" customFormat="1" ht="15" customHeight="1">
      <c r="A418" s="191" t="s">
        <v>8</v>
      </c>
      <c r="B418" s="75">
        <v>0.105</v>
      </c>
      <c r="C418" s="71" t="s">
        <v>93</v>
      </c>
      <c r="D418" s="77">
        <f t="shared" ref="D418:F418" si="62">D417+D369+D381</f>
        <v>26946</v>
      </c>
      <c r="E418" s="77">
        <f t="shared" si="62"/>
        <v>58985</v>
      </c>
      <c r="F418" s="77">
        <f t="shared" si="62"/>
        <v>59055</v>
      </c>
      <c r="G418" s="77">
        <v>31077</v>
      </c>
    </row>
    <row r="419" spans="1:7" ht="15" customHeight="1">
      <c r="A419" s="191"/>
      <c r="B419" s="74"/>
      <c r="C419" s="62"/>
      <c r="D419" s="50"/>
      <c r="E419" s="51"/>
      <c r="F419" s="51"/>
      <c r="G419" s="51"/>
    </row>
    <row r="420" spans="1:7" ht="15" customHeight="1">
      <c r="A420" s="191"/>
      <c r="B420" s="75">
        <v>0.106</v>
      </c>
      <c r="C420" s="62" t="s">
        <v>200</v>
      </c>
      <c r="D420" s="58"/>
      <c r="E420" s="59"/>
      <c r="F420" s="59"/>
      <c r="G420" s="59"/>
    </row>
    <row r="421" spans="1:7" ht="15" customHeight="1">
      <c r="A421" s="191"/>
      <c r="B421" s="64">
        <v>8</v>
      </c>
      <c r="C421" s="6" t="s">
        <v>147</v>
      </c>
      <c r="D421" s="50"/>
      <c r="E421" s="51"/>
      <c r="F421" s="51"/>
      <c r="G421" s="51"/>
    </row>
    <row r="422" spans="1:7" ht="27.95" customHeight="1">
      <c r="A422" s="191"/>
      <c r="B422" s="76" t="s">
        <v>169</v>
      </c>
      <c r="C422" s="47" t="s">
        <v>518</v>
      </c>
      <c r="D422" s="68">
        <v>0</v>
      </c>
      <c r="E422" s="68">
        <v>0</v>
      </c>
      <c r="F422" s="54">
        <f>0+1</f>
        <v>1</v>
      </c>
      <c r="G422" s="54">
        <v>1</v>
      </c>
    </row>
    <row r="423" spans="1:7" ht="15" customHeight="1">
      <c r="A423" s="191"/>
      <c r="B423" s="76" t="s">
        <v>174</v>
      </c>
      <c r="C423" s="47" t="s">
        <v>463</v>
      </c>
      <c r="D423" s="68">
        <v>0</v>
      </c>
      <c r="E423" s="68">
        <v>0</v>
      </c>
      <c r="F423" s="54">
        <v>1</v>
      </c>
      <c r="G423" s="54">
        <v>1</v>
      </c>
    </row>
    <row r="424" spans="1:7" ht="15" customHeight="1">
      <c r="A424" s="191"/>
      <c r="B424" s="76" t="s">
        <v>219</v>
      </c>
      <c r="C424" s="6" t="s">
        <v>464</v>
      </c>
      <c r="D424" s="68">
        <v>0</v>
      </c>
      <c r="E424" s="68">
        <v>0</v>
      </c>
      <c r="F424" s="54">
        <v>1</v>
      </c>
      <c r="G424" s="54">
        <v>1</v>
      </c>
    </row>
    <row r="425" spans="1:7" s="3" customFormat="1" ht="15" customHeight="1">
      <c r="A425" s="191"/>
      <c r="B425" s="76" t="s">
        <v>220</v>
      </c>
      <c r="C425" s="47" t="s">
        <v>465</v>
      </c>
      <c r="D425" s="68">
        <v>0</v>
      </c>
      <c r="E425" s="68">
        <v>0</v>
      </c>
      <c r="F425" s="54">
        <v>1</v>
      </c>
      <c r="G425" s="54">
        <v>1</v>
      </c>
    </row>
    <row r="426" spans="1:7" ht="15" customHeight="1">
      <c r="A426" s="191" t="s">
        <v>8</v>
      </c>
      <c r="B426" s="64">
        <v>8</v>
      </c>
      <c r="C426" s="47" t="s">
        <v>147</v>
      </c>
      <c r="D426" s="48">
        <f t="shared" ref="D426:F426" si="63">SUM(D422:D425)</f>
        <v>0</v>
      </c>
      <c r="E426" s="48">
        <f t="shared" si="63"/>
        <v>0</v>
      </c>
      <c r="F426" s="77">
        <f t="shared" si="63"/>
        <v>4</v>
      </c>
      <c r="G426" s="77">
        <v>4</v>
      </c>
    </row>
    <row r="427" spans="1:7" ht="15" customHeight="1">
      <c r="A427" s="191"/>
      <c r="B427" s="64"/>
      <c r="C427" s="6"/>
      <c r="D427" s="50"/>
      <c r="E427" s="50"/>
      <c r="F427" s="50"/>
      <c r="G427" s="50"/>
    </row>
    <row r="428" spans="1:7" s="126" customFormat="1" ht="15" customHeight="1">
      <c r="A428" s="191"/>
      <c r="B428" s="64">
        <v>9</v>
      </c>
      <c r="C428" s="6" t="s">
        <v>267</v>
      </c>
      <c r="D428" s="56"/>
      <c r="E428" s="44"/>
      <c r="F428" s="44"/>
      <c r="G428" s="44"/>
    </row>
    <row r="429" spans="1:7" s="3" customFormat="1" ht="15" customHeight="1">
      <c r="A429" s="191"/>
      <c r="B429" s="5" t="s">
        <v>297</v>
      </c>
      <c r="C429" s="47" t="s">
        <v>516</v>
      </c>
      <c r="D429" s="68">
        <v>0</v>
      </c>
      <c r="E429" s="54">
        <v>1</v>
      </c>
      <c r="F429" s="54">
        <v>1</v>
      </c>
      <c r="G429" s="54">
        <v>1</v>
      </c>
    </row>
    <row r="430" spans="1:7" s="3" customFormat="1" ht="15" customHeight="1">
      <c r="A430" s="191"/>
      <c r="B430" s="5" t="s">
        <v>265</v>
      </c>
      <c r="C430" s="47" t="s">
        <v>517</v>
      </c>
      <c r="D430" s="68">
        <v>0</v>
      </c>
      <c r="E430" s="68">
        <v>0</v>
      </c>
      <c r="F430" s="68">
        <v>0</v>
      </c>
      <c r="G430" s="54">
        <v>1001</v>
      </c>
    </row>
    <row r="431" spans="1:7" ht="15" customHeight="1">
      <c r="A431" s="191" t="s">
        <v>8</v>
      </c>
      <c r="B431" s="64">
        <v>9</v>
      </c>
      <c r="C431" s="6" t="s">
        <v>267</v>
      </c>
      <c r="D431" s="48">
        <f>SUM(D429:D430)</f>
        <v>0</v>
      </c>
      <c r="E431" s="77">
        <f t="shared" ref="E431:F431" si="64">SUM(E429:E430)</f>
        <v>1</v>
      </c>
      <c r="F431" s="77">
        <f t="shared" si="64"/>
        <v>1</v>
      </c>
      <c r="G431" s="77">
        <v>1002</v>
      </c>
    </row>
    <row r="432" spans="1:7" ht="15" customHeight="1">
      <c r="A432" s="191"/>
      <c r="B432" s="64"/>
      <c r="C432" s="6"/>
      <c r="D432" s="68"/>
      <c r="E432" s="54"/>
      <c r="F432" s="54"/>
      <c r="G432" s="54"/>
    </row>
    <row r="433" spans="1:7" s="126" customFormat="1" ht="15" customHeight="1">
      <c r="A433" s="191"/>
      <c r="B433" s="64">
        <v>10</v>
      </c>
      <c r="C433" s="6" t="s">
        <v>491</v>
      </c>
      <c r="D433" s="56"/>
      <c r="E433" s="44"/>
      <c r="F433" s="44"/>
      <c r="G433" s="44"/>
    </row>
    <row r="434" spans="1:7" s="3" customFormat="1" ht="15" customHeight="1">
      <c r="A434" s="191"/>
      <c r="B434" s="5" t="s">
        <v>492</v>
      </c>
      <c r="C434" s="47" t="s">
        <v>357</v>
      </c>
      <c r="D434" s="68">
        <v>0</v>
      </c>
      <c r="E434" s="68">
        <v>0</v>
      </c>
      <c r="F434" s="68">
        <v>0</v>
      </c>
      <c r="G434" s="54">
        <v>401</v>
      </c>
    </row>
    <row r="435" spans="1:7" ht="15" customHeight="1">
      <c r="A435" s="191" t="s">
        <v>8</v>
      </c>
      <c r="B435" s="64">
        <v>10</v>
      </c>
      <c r="C435" s="6" t="s">
        <v>491</v>
      </c>
      <c r="D435" s="48">
        <f t="shared" ref="D435:F435" si="65">SUM(D434:D434)</f>
        <v>0</v>
      </c>
      <c r="E435" s="48">
        <f t="shared" si="65"/>
        <v>0</v>
      </c>
      <c r="F435" s="48">
        <f t="shared" si="65"/>
        <v>0</v>
      </c>
      <c r="G435" s="77">
        <v>401</v>
      </c>
    </row>
    <row r="436" spans="1:7" ht="15" customHeight="1">
      <c r="A436" s="191"/>
      <c r="B436" s="64"/>
      <c r="C436" s="6"/>
      <c r="D436" s="50"/>
      <c r="E436" s="50"/>
      <c r="F436" s="50"/>
      <c r="G436" s="50"/>
    </row>
    <row r="437" spans="1:7" s="3" customFormat="1" ht="15" customHeight="1">
      <c r="A437" s="191"/>
      <c r="B437" s="64">
        <v>73</v>
      </c>
      <c r="C437" s="47" t="s">
        <v>203</v>
      </c>
      <c r="D437" s="50"/>
      <c r="E437" s="50"/>
      <c r="F437" s="50"/>
      <c r="G437" s="50"/>
    </row>
    <row r="438" spans="1:7" s="3" customFormat="1" ht="15" customHeight="1">
      <c r="A438" s="191"/>
      <c r="B438" s="64" t="s">
        <v>443</v>
      </c>
      <c r="C438" s="47" t="s">
        <v>434</v>
      </c>
      <c r="D438" s="68">
        <v>0</v>
      </c>
      <c r="E438" s="54">
        <v>1000</v>
      </c>
      <c r="F438" s="54">
        <v>1000</v>
      </c>
      <c r="G438" s="68">
        <v>0</v>
      </c>
    </row>
    <row r="439" spans="1:7" s="3" customFormat="1" ht="27" customHeight="1">
      <c r="A439" s="191"/>
      <c r="B439" s="64" t="s">
        <v>204</v>
      </c>
      <c r="C439" s="6" t="s">
        <v>205</v>
      </c>
      <c r="D439" s="65">
        <v>969</v>
      </c>
      <c r="E439" s="70">
        <v>0</v>
      </c>
      <c r="F439" s="70">
        <v>0</v>
      </c>
      <c r="G439" s="70">
        <v>0</v>
      </c>
    </row>
    <row r="440" spans="1:7" s="3" customFormat="1" ht="15" customHeight="1">
      <c r="A440" s="191" t="s">
        <v>8</v>
      </c>
      <c r="B440" s="64">
        <v>73</v>
      </c>
      <c r="C440" s="47" t="s">
        <v>203</v>
      </c>
      <c r="D440" s="65">
        <f t="shared" ref="D440:F440" si="66">SUM(D438:D439)</f>
        <v>969</v>
      </c>
      <c r="E440" s="65">
        <f t="shared" si="66"/>
        <v>1000</v>
      </c>
      <c r="F440" s="65">
        <f t="shared" si="66"/>
        <v>1000</v>
      </c>
      <c r="G440" s="70">
        <v>0</v>
      </c>
    </row>
    <row r="441" spans="1:7" ht="15" customHeight="1">
      <c r="A441" s="191" t="s">
        <v>8</v>
      </c>
      <c r="B441" s="75">
        <v>0.106</v>
      </c>
      <c r="C441" s="62" t="s">
        <v>200</v>
      </c>
      <c r="D441" s="65">
        <f>D426+D440+D431+D435</f>
        <v>969</v>
      </c>
      <c r="E441" s="65">
        <f t="shared" ref="E441:F441" si="67">E426+E440+E431+E435</f>
        <v>1001</v>
      </c>
      <c r="F441" s="65">
        <f t="shared" si="67"/>
        <v>1005</v>
      </c>
      <c r="G441" s="65">
        <v>1407</v>
      </c>
    </row>
    <row r="442" spans="1:7" ht="14.45" customHeight="1">
      <c r="A442" s="191"/>
      <c r="B442" s="74"/>
      <c r="C442" s="62"/>
      <c r="D442" s="50"/>
      <c r="E442" s="51"/>
      <c r="F442" s="51"/>
      <c r="G442" s="51"/>
    </row>
    <row r="443" spans="1:7" ht="14.45" customHeight="1">
      <c r="A443" s="191"/>
      <c r="B443" s="75">
        <v>0.107</v>
      </c>
      <c r="C443" s="62" t="s">
        <v>94</v>
      </c>
      <c r="D443" s="58"/>
      <c r="E443" s="51"/>
      <c r="F443" s="51"/>
      <c r="G443" s="51"/>
    </row>
    <row r="444" spans="1:7" ht="15" customHeight="1">
      <c r="A444" s="191"/>
      <c r="B444" s="64">
        <v>8</v>
      </c>
      <c r="C444" s="6" t="s">
        <v>147</v>
      </c>
      <c r="D444" s="50"/>
      <c r="E444" s="51"/>
      <c r="F444" s="51"/>
      <c r="G444" s="51"/>
    </row>
    <row r="445" spans="1:7" s="122" customFormat="1" ht="30" customHeight="1">
      <c r="A445" s="191"/>
      <c r="B445" s="64" t="s">
        <v>156</v>
      </c>
      <c r="C445" s="47" t="s">
        <v>520</v>
      </c>
      <c r="D445" s="70">
        <v>0</v>
      </c>
      <c r="E445" s="70">
        <v>0</v>
      </c>
      <c r="F445" s="65">
        <v>1</v>
      </c>
      <c r="G445" s="70">
        <v>0</v>
      </c>
    </row>
    <row r="446" spans="1:7" s="3" customFormat="1" ht="14.45" customHeight="1">
      <c r="A446" s="192" t="s">
        <v>8</v>
      </c>
      <c r="B446" s="173">
        <v>8</v>
      </c>
      <c r="C446" s="112" t="s">
        <v>147</v>
      </c>
      <c r="D446" s="70">
        <f t="shared" ref="D446:F446" si="68">SUM(D445:D445)</f>
        <v>0</v>
      </c>
      <c r="E446" s="70">
        <f t="shared" si="68"/>
        <v>0</v>
      </c>
      <c r="F446" s="65">
        <f t="shared" si="68"/>
        <v>1</v>
      </c>
      <c r="G446" s="70">
        <v>0</v>
      </c>
    </row>
    <row r="447" spans="1:7" s="3" customFormat="1">
      <c r="A447" s="191"/>
      <c r="B447" s="64"/>
      <c r="C447" s="47"/>
      <c r="D447" s="68"/>
      <c r="E447" s="54"/>
      <c r="F447" s="54"/>
      <c r="G447" s="68"/>
    </row>
    <row r="448" spans="1:7" ht="15.6" customHeight="1">
      <c r="A448" s="191"/>
      <c r="B448" s="64">
        <v>9</v>
      </c>
      <c r="C448" s="6" t="s">
        <v>267</v>
      </c>
      <c r="D448" s="68"/>
      <c r="E448" s="54"/>
      <c r="F448" s="54"/>
      <c r="G448" s="68"/>
    </row>
    <row r="449" spans="1:7" ht="27.6" customHeight="1">
      <c r="A449" s="191"/>
      <c r="B449" s="69" t="s">
        <v>265</v>
      </c>
      <c r="C449" s="6" t="s">
        <v>221</v>
      </c>
      <c r="D449" s="68">
        <v>0</v>
      </c>
      <c r="E449" s="54">
        <v>1</v>
      </c>
      <c r="F449" s="54">
        <v>1</v>
      </c>
      <c r="G449" s="54">
        <v>10000</v>
      </c>
    </row>
    <row r="450" spans="1:7" ht="27.6" customHeight="1">
      <c r="A450" s="191"/>
      <c r="B450" s="69" t="s">
        <v>266</v>
      </c>
      <c r="C450" s="6" t="s">
        <v>521</v>
      </c>
      <c r="D450" s="68">
        <v>0</v>
      </c>
      <c r="E450" s="68">
        <v>0</v>
      </c>
      <c r="F450" s="68">
        <v>0</v>
      </c>
      <c r="G450" s="54">
        <v>1112</v>
      </c>
    </row>
    <row r="451" spans="1:7">
      <c r="A451" s="191" t="s">
        <v>8</v>
      </c>
      <c r="B451" s="64">
        <v>9</v>
      </c>
      <c r="C451" s="6" t="s">
        <v>267</v>
      </c>
      <c r="D451" s="48">
        <f>SUM(D449:D450)</f>
        <v>0</v>
      </c>
      <c r="E451" s="77">
        <f t="shared" ref="E451:F451" si="69">SUM(E449:E450)</f>
        <v>1</v>
      </c>
      <c r="F451" s="77">
        <f t="shared" si="69"/>
        <v>1</v>
      </c>
      <c r="G451" s="77">
        <v>11112</v>
      </c>
    </row>
    <row r="452" spans="1:7">
      <c r="B452" s="75"/>
      <c r="C452" s="35"/>
      <c r="D452" s="58"/>
      <c r="E452" s="59"/>
      <c r="F452" s="59"/>
      <c r="G452" s="59"/>
    </row>
    <row r="453" spans="1:7" ht="15" customHeight="1">
      <c r="B453" s="1">
        <v>73</v>
      </c>
      <c r="C453" s="211" t="s">
        <v>95</v>
      </c>
      <c r="D453" s="58"/>
      <c r="E453" s="59"/>
      <c r="F453" s="59"/>
      <c r="G453" s="59"/>
    </row>
    <row r="454" spans="1:7" ht="15" customHeight="1">
      <c r="B454" s="1">
        <v>44</v>
      </c>
      <c r="C454" s="211" t="s">
        <v>12</v>
      </c>
      <c r="D454" s="58"/>
      <c r="E454" s="59"/>
      <c r="F454" s="59"/>
      <c r="G454" s="59"/>
    </row>
    <row r="455" spans="1:7" s="3" customFormat="1" ht="15" customHeight="1">
      <c r="A455" s="20"/>
      <c r="B455" s="168" t="s">
        <v>442</v>
      </c>
      <c r="C455" s="45" t="s">
        <v>434</v>
      </c>
      <c r="D455" s="46">
        <v>0</v>
      </c>
      <c r="E455" s="179">
        <v>2000</v>
      </c>
      <c r="F455" s="179">
        <v>2000</v>
      </c>
      <c r="G455" s="169">
        <v>3000</v>
      </c>
    </row>
    <row r="456" spans="1:7" s="3" customFormat="1" ht="15" customHeight="1">
      <c r="A456" s="191"/>
      <c r="B456" s="76" t="s">
        <v>145</v>
      </c>
      <c r="C456" s="6" t="s">
        <v>214</v>
      </c>
      <c r="D456" s="54">
        <v>2000</v>
      </c>
      <c r="E456" s="68">
        <v>0</v>
      </c>
      <c r="F456" s="68">
        <v>0</v>
      </c>
      <c r="G456" s="68">
        <v>0</v>
      </c>
    </row>
    <row r="457" spans="1:7" ht="15" customHeight="1">
      <c r="A457" s="191" t="s">
        <v>8</v>
      </c>
      <c r="B457" s="5">
        <v>44</v>
      </c>
      <c r="C457" s="47" t="s">
        <v>12</v>
      </c>
      <c r="D457" s="77">
        <f t="shared" ref="D457:F457" si="70">SUM(D455:D456)</f>
        <v>2000</v>
      </c>
      <c r="E457" s="77">
        <f t="shared" si="70"/>
        <v>2000</v>
      </c>
      <c r="F457" s="77">
        <f t="shared" si="70"/>
        <v>2000</v>
      </c>
      <c r="G457" s="77">
        <v>3000</v>
      </c>
    </row>
    <row r="458" spans="1:7" s="3" customFormat="1" ht="15" customHeight="1">
      <c r="A458" s="191"/>
      <c r="B458" s="5"/>
      <c r="C458" s="6"/>
      <c r="D458" s="58"/>
      <c r="E458" s="59"/>
      <c r="F458" s="59"/>
      <c r="G458" s="51"/>
    </row>
    <row r="459" spans="1:7" ht="15" customHeight="1">
      <c r="A459" s="191"/>
      <c r="B459" s="5">
        <v>45</v>
      </c>
      <c r="C459" s="47" t="s">
        <v>229</v>
      </c>
      <c r="D459" s="58"/>
      <c r="E459" s="59"/>
      <c r="F459" s="59"/>
      <c r="G459" s="51"/>
    </row>
    <row r="460" spans="1:7" ht="15" customHeight="1">
      <c r="A460" s="191"/>
      <c r="B460" s="76" t="s">
        <v>96</v>
      </c>
      <c r="C460" s="123" t="s">
        <v>309</v>
      </c>
      <c r="D460" s="54">
        <v>15</v>
      </c>
      <c r="E460" s="54">
        <v>15</v>
      </c>
      <c r="F460" s="54">
        <v>15</v>
      </c>
      <c r="G460" s="52">
        <v>15</v>
      </c>
    </row>
    <row r="461" spans="1:7" s="3" customFormat="1" ht="15" customHeight="1">
      <c r="A461" s="191"/>
      <c r="B461" s="76" t="s">
        <v>97</v>
      </c>
      <c r="C461" s="6" t="s">
        <v>17</v>
      </c>
      <c r="D461" s="54">
        <v>20</v>
      </c>
      <c r="E461" s="54">
        <v>20</v>
      </c>
      <c r="F461" s="54">
        <v>20</v>
      </c>
      <c r="G461" s="52">
        <v>20</v>
      </c>
    </row>
    <row r="462" spans="1:7" s="29" customFormat="1" ht="15" customHeight="1">
      <c r="A462" s="190"/>
      <c r="B462" s="124" t="s">
        <v>397</v>
      </c>
      <c r="C462" s="123" t="s">
        <v>315</v>
      </c>
      <c r="D462" s="68">
        <v>0</v>
      </c>
      <c r="E462" s="54">
        <v>1</v>
      </c>
      <c r="F462" s="54">
        <v>1</v>
      </c>
      <c r="G462" s="54">
        <v>1</v>
      </c>
    </row>
    <row r="463" spans="1:7" ht="15" customHeight="1">
      <c r="A463" s="191" t="s">
        <v>8</v>
      </c>
      <c r="B463" s="5">
        <v>45</v>
      </c>
      <c r="C463" s="47" t="s">
        <v>229</v>
      </c>
      <c r="D463" s="77">
        <f t="shared" ref="D463:F463" si="71">SUM(D460:D462)</f>
        <v>35</v>
      </c>
      <c r="E463" s="77">
        <f t="shared" si="71"/>
        <v>36</v>
      </c>
      <c r="F463" s="77">
        <f t="shared" si="71"/>
        <v>36</v>
      </c>
      <c r="G463" s="77">
        <v>36</v>
      </c>
    </row>
    <row r="464" spans="1:7" ht="15" customHeight="1">
      <c r="A464" s="191"/>
      <c r="B464" s="5"/>
      <c r="C464" s="6"/>
      <c r="D464" s="50"/>
      <c r="E464" s="50"/>
      <c r="F464" s="50"/>
      <c r="G464" s="50"/>
    </row>
    <row r="465" spans="1:7" ht="15" customHeight="1">
      <c r="A465" s="191"/>
      <c r="B465" s="5">
        <v>47</v>
      </c>
      <c r="C465" s="6" t="s">
        <v>231</v>
      </c>
      <c r="D465" s="58"/>
      <c r="E465" s="59"/>
      <c r="F465" s="59"/>
      <c r="G465" s="51"/>
    </row>
    <row r="466" spans="1:7" ht="15" customHeight="1">
      <c r="A466" s="191"/>
      <c r="B466" s="76" t="s">
        <v>98</v>
      </c>
      <c r="C466" s="123" t="s">
        <v>309</v>
      </c>
      <c r="D466" s="54">
        <v>10</v>
      </c>
      <c r="E466" s="54">
        <v>10</v>
      </c>
      <c r="F466" s="54">
        <v>10</v>
      </c>
      <c r="G466" s="52">
        <v>10</v>
      </c>
    </row>
    <row r="467" spans="1:7" s="3" customFormat="1" ht="15" customHeight="1">
      <c r="A467" s="191"/>
      <c r="B467" s="76" t="s">
        <v>99</v>
      </c>
      <c r="C467" s="6" t="s">
        <v>17</v>
      </c>
      <c r="D467" s="54">
        <v>20</v>
      </c>
      <c r="E467" s="54">
        <v>20</v>
      </c>
      <c r="F467" s="54">
        <v>20</v>
      </c>
      <c r="G467" s="52">
        <v>20</v>
      </c>
    </row>
    <row r="468" spans="1:7" s="29" customFormat="1" ht="15" customHeight="1">
      <c r="A468" s="190"/>
      <c r="B468" s="124" t="s">
        <v>398</v>
      </c>
      <c r="C468" s="123" t="s">
        <v>315</v>
      </c>
      <c r="D468" s="68">
        <v>0</v>
      </c>
      <c r="E468" s="54">
        <v>1</v>
      </c>
      <c r="F468" s="54">
        <v>1</v>
      </c>
      <c r="G468" s="54">
        <v>1</v>
      </c>
    </row>
    <row r="469" spans="1:7" s="140" customFormat="1" ht="15" customHeight="1">
      <c r="A469" s="191" t="s">
        <v>8</v>
      </c>
      <c r="B469" s="5">
        <v>47</v>
      </c>
      <c r="C469" s="47" t="s">
        <v>231</v>
      </c>
      <c r="D469" s="77">
        <f t="shared" ref="D469:F469" si="72">SUM(D466:D468)</f>
        <v>30</v>
      </c>
      <c r="E469" s="77">
        <f t="shared" si="72"/>
        <v>31</v>
      </c>
      <c r="F469" s="77">
        <f t="shared" si="72"/>
        <v>31</v>
      </c>
      <c r="G469" s="77">
        <v>31</v>
      </c>
    </row>
    <row r="470" spans="1:7" ht="15" customHeight="1">
      <c r="A470" s="191"/>
      <c r="B470" s="5"/>
      <c r="C470" s="6"/>
      <c r="D470" s="54"/>
      <c r="E470" s="54"/>
      <c r="F470" s="52"/>
      <c r="G470" s="52"/>
    </row>
    <row r="471" spans="1:7" ht="15" customHeight="1">
      <c r="A471" s="191"/>
      <c r="B471" s="5">
        <v>48</v>
      </c>
      <c r="C471" s="6" t="s">
        <v>232</v>
      </c>
      <c r="D471" s="54"/>
      <c r="E471" s="52"/>
      <c r="F471" s="52"/>
      <c r="G471" s="52"/>
    </row>
    <row r="472" spans="1:7" ht="15" customHeight="1">
      <c r="A472" s="191"/>
      <c r="B472" s="76" t="s">
        <v>100</v>
      </c>
      <c r="C472" s="123" t="s">
        <v>309</v>
      </c>
      <c r="D472" s="54">
        <v>7</v>
      </c>
      <c r="E472" s="54">
        <v>7</v>
      </c>
      <c r="F472" s="54">
        <v>7</v>
      </c>
      <c r="G472" s="52">
        <v>7</v>
      </c>
    </row>
    <row r="473" spans="1:7" s="3" customFormat="1" ht="15" customHeight="1">
      <c r="A473" s="191"/>
      <c r="B473" s="76" t="s">
        <v>101</v>
      </c>
      <c r="C473" s="6" t="s">
        <v>17</v>
      </c>
      <c r="D473" s="54">
        <v>20</v>
      </c>
      <c r="E473" s="54">
        <v>20</v>
      </c>
      <c r="F473" s="54">
        <v>20</v>
      </c>
      <c r="G473" s="52">
        <v>20</v>
      </c>
    </row>
    <row r="474" spans="1:7" s="29" customFormat="1" ht="15" customHeight="1">
      <c r="A474" s="190"/>
      <c r="B474" s="124" t="s">
        <v>399</v>
      </c>
      <c r="C474" s="123" t="s">
        <v>315</v>
      </c>
      <c r="D474" s="70">
        <v>0</v>
      </c>
      <c r="E474" s="65">
        <v>1</v>
      </c>
      <c r="F474" s="65">
        <v>1</v>
      </c>
      <c r="G474" s="65">
        <v>1</v>
      </c>
    </row>
    <row r="475" spans="1:7" s="3" customFormat="1" ht="15" customHeight="1">
      <c r="A475" s="191" t="s">
        <v>8</v>
      </c>
      <c r="B475" s="5">
        <v>48</v>
      </c>
      <c r="C475" s="47" t="s">
        <v>232</v>
      </c>
      <c r="D475" s="65">
        <f t="shared" ref="D475:F475" si="73">SUM(D472:D474)</f>
        <v>27</v>
      </c>
      <c r="E475" s="65">
        <f t="shared" si="73"/>
        <v>28</v>
      </c>
      <c r="F475" s="65">
        <f t="shared" si="73"/>
        <v>28</v>
      </c>
      <c r="G475" s="65">
        <v>28</v>
      </c>
    </row>
    <row r="476" spans="1:7" s="3" customFormat="1" ht="15" customHeight="1">
      <c r="A476" s="191"/>
      <c r="B476" s="5"/>
      <c r="C476" s="47"/>
      <c r="D476" s="54"/>
      <c r="E476" s="54"/>
      <c r="F476" s="54"/>
      <c r="G476" s="54"/>
    </row>
    <row r="477" spans="1:7" s="3" customFormat="1" ht="15" customHeight="1">
      <c r="A477" s="20"/>
      <c r="B477" s="43">
        <v>49</v>
      </c>
      <c r="C477" s="211" t="s">
        <v>233</v>
      </c>
      <c r="D477" s="54"/>
      <c r="E477" s="54"/>
      <c r="F477" s="54"/>
      <c r="G477" s="54"/>
    </row>
    <row r="478" spans="1:7" s="3" customFormat="1" ht="15" customHeight="1">
      <c r="A478" s="191"/>
      <c r="B478" s="57" t="s">
        <v>261</v>
      </c>
      <c r="C478" s="123" t="s">
        <v>309</v>
      </c>
      <c r="D478" s="54">
        <v>5</v>
      </c>
      <c r="E478" s="54">
        <v>5</v>
      </c>
      <c r="F478" s="54">
        <v>5</v>
      </c>
      <c r="G478" s="52">
        <v>5</v>
      </c>
    </row>
    <row r="479" spans="1:7" s="3" customFormat="1" ht="15" customHeight="1">
      <c r="A479" s="191"/>
      <c r="B479" s="76" t="s">
        <v>262</v>
      </c>
      <c r="C479" s="6" t="s">
        <v>17</v>
      </c>
      <c r="D479" s="54">
        <v>15</v>
      </c>
      <c r="E479" s="54">
        <v>15</v>
      </c>
      <c r="F479" s="54">
        <v>15</v>
      </c>
      <c r="G479" s="52">
        <v>15</v>
      </c>
    </row>
    <row r="480" spans="1:7" s="29" customFormat="1" ht="15" customHeight="1">
      <c r="A480" s="190"/>
      <c r="B480" s="124" t="s">
        <v>400</v>
      </c>
      <c r="C480" s="123" t="s">
        <v>315</v>
      </c>
      <c r="D480" s="70">
        <v>0</v>
      </c>
      <c r="E480" s="65">
        <v>1</v>
      </c>
      <c r="F480" s="65">
        <v>1</v>
      </c>
      <c r="G480" s="65">
        <v>1</v>
      </c>
    </row>
    <row r="481" spans="1:7" s="3" customFormat="1" ht="15" customHeight="1">
      <c r="A481" s="191" t="s">
        <v>8</v>
      </c>
      <c r="B481" s="49">
        <v>49</v>
      </c>
      <c r="C481" s="6" t="s">
        <v>233</v>
      </c>
      <c r="D481" s="65">
        <f t="shared" ref="D481:F481" si="74">SUM(D478:D480)</f>
        <v>20</v>
      </c>
      <c r="E481" s="65">
        <f t="shared" si="74"/>
        <v>21</v>
      </c>
      <c r="F481" s="65">
        <f t="shared" si="74"/>
        <v>21</v>
      </c>
      <c r="G481" s="65">
        <v>21</v>
      </c>
    </row>
    <row r="482" spans="1:7" s="3" customFormat="1" ht="15" customHeight="1">
      <c r="A482" s="191" t="s">
        <v>8</v>
      </c>
      <c r="B482" s="5">
        <v>73</v>
      </c>
      <c r="C482" s="47" t="s">
        <v>95</v>
      </c>
      <c r="D482" s="65">
        <f t="shared" ref="D482:F482" si="75">D475+D469+D463+D457+D481</f>
        <v>2112</v>
      </c>
      <c r="E482" s="65">
        <f t="shared" si="75"/>
        <v>2116</v>
      </c>
      <c r="F482" s="65">
        <f t="shared" si="75"/>
        <v>2116</v>
      </c>
      <c r="G482" s="65">
        <v>3116</v>
      </c>
    </row>
    <row r="483" spans="1:7" s="3" customFormat="1" ht="15" customHeight="1">
      <c r="A483" s="191" t="s">
        <v>8</v>
      </c>
      <c r="B483" s="75">
        <v>0.107</v>
      </c>
      <c r="C483" s="71" t="s">
        <v>94</v>
      </c>
      <c r="D483" s="77">
        <f t="shared" ref="D483:F483" si="76">D482+D446+D451</f>
        <v>2112</v>
      </c>
      <c r="E483" s="77">
        <f t="shared" si="76"/>
        <v>2117</v>
      </c>
      <c r="F483" s="77">
        <f t="shared" si="76"/>
        <v>2118</v>
      </c>
      <c r="G483" s="77">
        <v>14228</v>
      </c>
    </row>
    <row r="484" spans="1:7" s="3" customFormat="1" ht="14.45" customHeight="1">
      <c r="A484" s="191"/>
      <c r="B484" s="75"/>
      <c r="C484" s="71"/>
      <c r="D484" s="54"/>
      <c r="E484" s="54"/>
      <c r="F484" s="54"/>
      <c r="G484" s="54"/>
    </row>
    <row r="485" spans="1:7" s="3" customFormat="1" ht="15" customHeight="1">
      <c r="A485" s="191"/>
      <c r="B485" s="75">
        <v>0.108</v>
      </c>
      <c r="C485" s="71" t="s">
        <v>298</v>
      </c>
      <c r="D485" s="54"/>
      <c r="E485" s="54"/>
      <c r="F485" s="54"/>
      <c r="G485" s="54"/>
    </row>
    <row r="486" spans="1:7" s="3" customFormat="1" ht="15" customHeight="1">
      <c r="A486" s="191"/>
      <c r="B486" s="80" t="s">
        <v>299</v>
      </c>
      <c r="C486" s="6" t="s">
        <v>267</v>
      </c>
      <c r="D486" s="54"/>
      <c r="E486" s="54"/>
      <c r="F486" s="54"/>
      <c r="G486" s="54"/>
    </row>
    <row r="487" spans="1:7" s="3" customFormat="1" ht="15" customHeight="1">
      <c r="A487" s="191"/>
      <c r="B487" s="133" t="s">
        <v>265</v>
      </c>
      <c r="C487" s="6" t="s">
        <v>275</v>
      </c>
      <c r="D487" s="68">
        <v>0</v>
      </c>
      <c r="E487" s="54">
        <v>1</v>
      </c>
      <c r="F487" s="54">
        <v>1</v>
      </c>
      <c r="G487" s="54">
        <v>12203</v>
      </c>
    </row>
    <row r="488" spans="1:7" s="3" customFormat="1" ht="15" customHeight="1">
      <c r="A488" s="191"/>
      <c r="B488" s="133" t="s">
        <v>266</v>
      </c>
      <c r="C488" s="6" t="s">
        <v>274</v>
      </c>
      <c r="D488" s="68">
        <v>0</v>
      </c>
      <c r="E488" s="68">
        <v>0</v>
      </c>
      <c r="F488" s="68">
        <v>0</v>
      </c>
      <c r="G488" s="54">
        <v>1112</v>
      </c>
    </row>
    <row r="489" spans="1:7" s="3" customFormat="1" ht="15" customHeight="1">
      <c r="A489" s="191" t="s">
        <v>8</v>
      </c>
      <c r="B489" s="80" t="s">
        <v>299</v>
      </c>
      <c r="C489" s="6" t="s">
        <v>267</v>
      </c>
      <c r="D489" s="48">
        <f>SUM(D487:D488)</f>
        <v>0</v>
      </c>
      <c r="E489" s="77">
        <f t="shared" ref="E489:F489" si="77">SUM(E487:E488)</f>
        <v>1</v>
      </c>
      <c r="F489" s="77">
        <f t="shared" si="77"/>
        <v>1</v>
      </c>
      <c r="G489" s="77">
        <v>13315</v>
      </c>
    </row>
    <row r="490" spans="1:7" s="3" customFormat="1" ht="15" customHeight="1">
      <c r="A490" s="192" t="s">
        <v>8</v>
      </c>
      <c r="B490" s="142">
        <v>0.108</v>
      </c>
      <c r="C490" s="143" t="s">
        <v>298</v>
      </c>
      <c r="D490" s="48">
        <f t="shared" ref="D490:F490" si="78">D489</f>
        <v>0</v>
      </c>
      <c r="E490" s="77">
        <f t="shared" si="78"/>
        <v>1</v>
      </c>
      <c r="F490" s="77">
        <f t="shared" si="78"/>
        <v>1</v>
      </c>
      <c r="G490" s="77">
        <v>13315</v>
      </c>
    </row>
    <row r="491" spans="1:7" ht="11.25" customHeight="1">
      <c r="A491" s="191"/>
      <c r="B491" s="75"/>
      <c r="C491" s="71"/>
      <c r="D491" s="54"/>
      <c r="E491" s="54"/>
      <c r="F491" s="54"/>
      <c r="G491" s="54"/>
    </row>
    <row r="492" spans="1:7" ht="15" customHeight="1">
      <c r="A492" s="191"/>
      <c r="B492" s="75">
        <v>0.109</v>
      </c>
      <c r="C492" s="62" t="s">
        <v>102</v>
      </c>
      <c r="D492" s="58"/>
      <c r="E492" s="59"/>
      <c r="F492" s="59"/>
      <c r="G492" s="59"/>
    </row>
    <row r="493" spans="1:7" ht="14.45" customHeight="1">
      <c r="A493" s="191"/>
      <c r="B493" s="64">
        <v>8</v>
      </c>
      <c r="C493" s="6" t="s">
        <v>147</v>
      </c>
      <c r="D493" s="50"/>
      <c r="E493" s="51"/>
      <c r="F493" s="51"/>
      <c r="G493" s="51"/>
    </row>
    <row r="494" spans="1:7" s="3" customFormat="1" ht="27" customHeight="1">
      <c r="A494" s="191"/>
      <c r="B494" s="133" t="s">
        <v>151</v>
      </c>
      <c r="C494" s="6" t="s">
        <v>288</v>
      </c>
      <c r="D494" s="56">
        <v>863</v>
      </c>
      <c r="E494" s="46">
        <v>0</v>
      </c>
      <c r="F494" s="56">
        <v>337</v>
      </c>
      <c r="G494" s="46">
        <v>0</v>
      </c>
    </row>
    <row r="495" spans="1:7" s="3" customFormat="1" ht="14.45" customHeight="1">
      <c r="A495" s="191" t="s">
        <v>8</v>
      </c>
      <c r="B495" s="175">
        <v>8</v>
      </c>
      <c r="C495" s="47" t="s">
        <v>147</v>
      </c>
      <c r="D495" s="180">
        <f>SUM(D494:D494)</f>
        <v>863</v>
      </c>
      <c r="E495" s="177">
        <f t="shared" ref="E495:F495" si="79">SUM(E494:E494)</f>
        <v>0</v>
      </c>
      <c r="F495" s="180">
        <f t="shared" si="79"/>
        <v>337</v>
      </c>
      <c r="G495" s="177">
        <v>0</v>
      </c>
    </row>
    <row r="496" spans="1:7">
      <c r="A496" s="191"/>
      <c r="B496" s="64"/>
      <c r="C496" s="47"/>
      <c r="D496" s="54"/>
      <c r="E496" s="54"/>
      <c r="F496" s="54"/>
      <c r="G496" s="54"/>
    </row>
    <row r="497" spans="1:7" s="3" customFormat="1" ht="14.45" customHeight="1">
      <c r="A497" s="191"/>
      <c r="B497" s="175">
        <v>9</v>
      </c>
      <c r="C497" s="47" t="s">
        <v>267</v>
      </c>
      <c r="D497" s="176"/>
      <c r="E497" s="176"/>
      <c r="F497" s="176"/>
      <c r="G497" s="176"/>
    </row>
    <row r="498" spans="1:7" s="3" customFormat="1" ht="28.15" customHeight="1">
      <c r="A498" s="191"/>
      <c r="B498" s="133" t="s">
        <v>265</v>
      </c>
      <c r="C498" s="47" t="s">
        <v>178</v>
      </c>
      <c r="D498" s="68">
        <v>0</v>
      </c>
      <c r="E498" s="54">
        <v>1</v>
      </c>
      <c r="F498" s="54">
        <v>1</v>
      </c>
      <c r="G498" s="54">
        <v>14100</v>
      </c>
    </row>
    <row r="499" spans="1:7" s="3" customFormat="1" ht="28.15" customHeight="1">
      <c r="A499" s="191"/>
      <c r="B499" s="133" t="s">
        <v>266</v>
      </c>
      <c r="C499" s="47" t="s">
        <v>509</v>
      </c>
      <c r="D499" s="68">
        <v>0</v>
      </c>
      <c r="E499" s="68">
        <v>0</v>
      </c>
      <c r="F499" s="68">
        <v>0</v>
      </c>
      <c r="G499" s="54">
        <v>856</v>
      </c>
    </row>
    <row r="500" spans="1:7" s="3" customFormat="1" ht="39.75" customHeight="1">
      <c r="A500" s="191"/>
      <c r="B500" s="133" t="s">
        <v>268</v>
      </c>
      <c r="C500" s="47" t="s">
        <v>527</v>
      </c>
      <c r="D500" s="68">
        <v>0</v>
      </c>
      <c r="E500" s="68">
        <v>0</v>
      </c>
      <c r="F500" s="68">
        <v>0</v>
      </c>
      <c r="G500" s="54">
        <v>300</v>
      </c>
    </row>
    <row r="501" spans="1:7">
      <c r="A501" s="191" t="s">
        <v>8</v>
      </c>
      <c r="B501" s="64">
        <v>9</v>
      </c>
      <c r="C501" s="6" t="s">
        <v>267</v>
      </c>
      <c r="D501" s="48">
        <f>SUM(D498:D500)</f>
        <v>0</v>
      </c>
      <c r="E501" s="77">
        <f t="shared" ref="E501:F501" si="80">SUM(E498:E500)</f>
        <v>1</v>
      </c>
      <c r="F501" s="77">
        <f t="shared" si="80"/>
        <v>1</v>
      </c>
      <c r="G501" s="77">
        <v>15256</v>
      </c>
    </row>
    <row r="502" spans="1:7">
      <c r="A502" s="191"/>
      <c r="B502" s="64"/>
      <c r="C502" s="6"/>
      <c r="D502" s="50"/>
      <c r="E502" s="50"/>
      <c r="F502" s="50"/>
      <c r="G502" s="50"/>
    </row>
    <row r="503" spans="1:7">
      <c r="A503" s="191"/>
      <c r="B503" s="5">
        <v>74</v>
      </c>
      <c r="C503" s="6" t="s">
        <v>103</v>
      </c>
      <c r="D503" s="50"/>
      <c r="E503" s="51"/>
      <c r="F503" s="51"/>
      <c r="G503" s="51"/>
    </row>
    <row r="504" spans="1:7">
      <c r="A504" s="191"/>
      <c r="B504" s="5">
        <v>44</v>
      </c>
      <c r="C504" s="6" t="s">
        <v>12</v>
      </c>
      <c r="D504" s="50"/>
      <c r="E504" s="51"/>
      <c r="F504" s="51"/>
      <c r="G504" s="51"/>
    </row>
    <row r="505" spans="1:7">
      <c r="A505" s="191"/>
      <c r="B505" s="76" t="s">
        <v>104</v>
      </c>
      <c r="C505" s="123" t="s">
        <v>309</v>
      </c>
      <c r="D505" s="70">
        <v>0</v>
      </c>
      <c r="E505" s="65">
        <v>11</v>
      </c>
      <c r="F505" s="65">
        <v>11</v>
      </c>
      <c r="G505" s="53">
        <v>11</v>
      </c>
    </row>
    <row r="506" spans="1:7" ht="14.45" customHeight="1">
      <c r="A506" s="191" t="s">
        <v>8</v>
      </c>
      <c r="B506" s="5">
        <v>44</v>
      </c>
      <c r="C506" s="47" t="s">
        <v>12</v>
      </c>
      <c r="D506" s="70">
        <f t="shared" ref="D506:F506" si="81">SUM(D505:D505)</f>
        <v>0</v>
      </c>
      <c r="E506" s="65">
        <f t="shared" si="81"/>
        <v>11</v>
      </c>
      <c r="F506" s="65">
        <f t="shared" si="81"/>
        <v>11</v>
      </c>
      <c r="G506" s="65">
        <v>11</v>
      </c>
    </row>
    <row r="507" spans="1:7">
      <c r="A507" s="191"/>
      <c r="B507" s="73"/>
      <c r="C507" s="6"/>
      <c r="D507" s="50"/>
      <c r="E507" s="51"/>
      <c r="F507" s="51"/>
      <c r="G507" s="51"/>
    </row>
    <row r="508" spans="1:7" ht="14.45" customHeight="1">
      <c r="A508" s="191"/>
      <c r="B508" s="73">
        <v>46</v>
      </c>
      <c r="C508" s="6" t="s">
        <v>230</v>
      </c>
      <c r="D508" s="50"/>
      <c r="E508" s="51"/>
      <c r="F508" s="51"/>
      <c r="G508" s="51"/>
    </row>
    <row r="509" spans="1:7" s="3" customFormat="1" ht="14.45" customHeight="1">
      <c r="A509" s="191"/>
      <c r="B509" s="73" t="s">
        <v>105</v>
      </c>
      <c r="C509" s="123" t="s">
        <v>309</v>
      </c>
      <c r="D509" s="65">
        <v>2</v>
      </c>
      <c r="E509" s="65">
        <v>2</v>
      </c>
      <c r="F509" s="65">
        <v>2</v>
      </c>
      <c r="G509" s="53">
        <v>2</v>
      </c>
    </row>
    <row r="510" spans="1:7" ht="14.45" customHeight="1">
      <c r="A510" s="191" t="s">
        <v>8</v>
      </c>
      <c r="B510" s="73">
        <v>46</v>
      </c>
      <c r="C510" s="47" t="s">
        <v>230</v>
      </c>
      <c r="D510" s="77">
        <f t="shared" ref="D510:F510" si="82">SUM(D509:D509)</f>
        <v>2</v>
      </c>
      <c r="E510" s="77">
        <f t="shared" si="82"/>
        <v>2</v>
      </c>
      <c r="F510" s="77">
        <f t="shared" si="82"/>
        <v>2</v>
      </c>
      <c r="G510" s="77">
        <v>2</v>
      </c>
    </row>
    <row r="511" spans="1:7">
      <c r="A511" s="191"/>
      <c r="B511" s="73"/>
      <c r="C511" s="6"/>
      <c r="D511" s="50"/>
      <c r="E511" s="50"/>
      <c r="F511" s="50"/>
      <c r="G511" s="50"/>
    </row>
    <row r="512" spans="1:7" ht="14.45" customHeight="1">
      <c r="A512" s="191"/>
      <c r="B512" s="73">
        <v>48</v>
      </c>
      <c r="C512" s="6" t="s">
        <v>232</v>
      </c>
      <c r="D512" s="50"/>
      <c r="E512" s="51"/>
      <c r="F512" s="51"/>
      <c r="G512" s="51"/>
    </row>
    <row r="513" spans="1:7" s="3" customFormat="1" ht="14.45" customHeight="1">
      <c r="A513" s="191"/>
      <c r="B513" s="73" t="s">
        <v>106</v>
      </c>
      <c r="C513" s="123" t="s">
        <v>309</v>
      </c>
      <c r="D513" s="65">
        <v>7</v>
      </c>
      <c r="E513" s="65">
        <v>7</v>
      </c>
      <c r="F513" s="65">
        <v>7</v>
      </c>
      <c r="G513" s="53">
        <v>7</v>
      </c>
    </row>
    <row r="514" spans="1:7" s="3" customFormat="1" ht="14.45" customHeight="1">
      <c r="A514" s="191" t="s">
        <v>8</v>
      </c>
      <c r="B514" s="73">
        <v>48</v>
      </c>
      <c r="C514" s="47" t="s">
        <v>232</v>
      </c>
      <c r="D514" s="65">
        <f t="shared" ref="D514:F514" si="83">SUM(D513:D513)</f>
        <v>7</v>
      </c>
      <c r="E514" s="65">
        <f t="shared" si="83"/>
        <v>7</v>
      </c>
      <c r="F514" s="65">
        <f t="shared" si="83"/>
        <v>7</v>
      </c>
      <c r="G514" s="65">
        <v>7</v>
      </c>
    </row>
    <row r="515" spans="1:7" s="3" customFormat="1">
      <c r="A515" s="191"/>
      <c r="B515" s="73"/>
      <c r="C515" s="47"/>
      <c r="D515" s="54"/>
      <c r="E515" s="54"/>
      <c r="F515" s="54"/>
      <c r="G515" s="54"/>
    </row>
    <row r="516" spans="1:7" s="3" customFormat="1" ht="14.45" customHeight="1">
      <c r="A516" s="191"/>
      <c r="B516" s="49">
        <v>50</v>
      </c>
      <c r="C516" s="6" t="s">
        <v>239</v>
      </c>
      <c r="D516" s="54"/>
      <c r="E516" s="54"/>
      <c r="F516" s="54"/>
      <c r="G516" s="54"/>
    </row>
    <row r="517" spans="1:7" s="3" customFormat="1" ht="14.45" customHeight="1">
      <c r="A517" s="191"/>
      <c r="B517" s="76" t="s">
        <v>263</v>
      </c>
      <c r="C517" s="123" t="s">
        <v>309</v>
      </c>
      <c r="D517" s="65">
        <v>1</v>
      </c>
      <c r="E517" s="65">
        <v>1</v>
      </c>
      <c r="F517" s="65">
        <v>1</v>
      </c>
      <c r="G517" s="53">
        <v>1</v>
      </c>
    </row>
    <row r="518" spans="1:7" s="3" customFormat="1" ht="14.45" customHeight="1">
      <c r="A518" s="191" t="s">
        <v>8</v>
      </c>
      <c r="B518" s="49">
        <v>50</v>
      </c>
      <c r="C518" s="6" t="s">
        <v>239</v>
      </c>
      <c r="D518" s="65">
        <f t="shared" ref="D518:F518" si="84">SUM(D517)</f>
        <v>1</v>
      </c>
      <c r="E518" s="65">
        <f t="shared" si="84"/>
        <v>1</v>
      </c>
      <c r="F518" s="65">
        <f t="shared" si="84"/>
        <v>1</v>
      </c>
      <c r="G518" s="65">
        <v>1</v>
      </c>
    </row>
    <row r="519" spans="1:7" s="111" customFormat="1" ht="14.45" customHeight="1">
      <c r="A519" s="191" t="s">
        <v>8</v>
      </c>
      <c r="B519" s="5">
        <v>74</v>
      </c>
      <c r="C519" s="47" t="s">
        <v>103</v>
      </c>
      <c r="D519" s="65">
        <f t="shared" ref="D519:F519" si="85">D514+D510+D506+D518</f>
        <v>10</v>
      </c>
      <c r="E519" s="65">
        <f t="shared" si="85"/>
        <v>21</v>
      </c>
      <c r="F519" s="65">
        <f t="shared" si="85"/>
        <v>21</v>
      </c>
      <c r="G519" s="65">
        <v>21</v>
      </c>
    </row>
    <row r="520" spans="1:7" ht="14.45" customHeight="1">
      <c r="A520" s="191" t="s">
        <v>8</v>
      </c>
      <c r="B520" s="75">
        <v>0.109</v>
      </c>
      <c r="C520" s="71" t="s">
        <v>102</v>
      </c>
      <c r="D520" s="65">
        <f t="shared" ref="D520:F520" si="86">D519+D495+D501</f>
        <v>873</v>
      </c>
      <c r="E520" s="65">
        <f t="shared" si="86"/>
        <v>22</v>
      </c>
      <c r="F520" s="65">
        <f t="shared" si="86"/>
        <v>359</v>
      </c>
      <c r="G520" s="65">
        <v>15277</v>
      </c>
    </row>
    <row r="521" spans="1:7">
      <c r="A521" s="191"/>
      <c r="B521" s="75"/>
      <c r="C521" s="62"/>
      <c r="D521" s="50"/>
      <c r="E521" s="51"/>
      <c r="F521" s="51"/>
      <c r="G521" s="51"/>
    </row>
    <row r="522" spans="1:7" ht="15" customHeight="1">
      <c r="A522" s="191"/>
      <c r="B522" s="75">
        <v>0.113</v>
      </c>
      <c r="C522" s="62" t="s">
        <v>291</v>
      </c>
      <c r="D522" s="58"/>
      <c r="E522" s="59"/>
      <c r="F522" s="59"/>
      <c r="G522" s="59"/>
    </row>
    <row r="523" spans="1:7" ht="15" customHeight="1">
      <c r="A523" s="191"/>
      <c r="B523" s="64">
        <v>8</v>
      </c>
      <c r="C523" s="6" t="s">
        <v>147</v>
      </c>
      <c r="D523" s="50"/>
      <c r="E523" s="51"/>
      <c r="F523" s="51"/>
      <c r="G523" s="51"/>
    </row>
    <row r="524" spans="1:7" s="122" customFormat="1" ht="27.95" customHeight="1">
      <c r="A524" s="191"/>
      <c r="B524" s="76" t="s">
        <v>156</v>
      </c>
      <c r="C524" s="72" t="s">
        <v>528</v>
      </c>
      <c r="D524" s="54">
        <v>650</v>
      </c>
      <c r="E524" s="68">
        <v>0</v>
      </c>
      <c r="F524" s="68">
        <v>0</v>
      </c>
      <c r="G524" s="68">
        <v>0</v>
      </c>
    </row>
    <row r="525" spans="1:7" s="3" customFormat="1" ht="15" customHeight="1">
      <c r="A525" s="191"/>
      <c r="B525" s="76" t="s">
        <v>159</v>
      </c>
      <c r="C525" s="66" t="s">
        <v>184</v>
      </c>
      <c r="D525" s="54">
        <v>528</v>
      </c>
      <c r="E525" s="68">
        <v>0</v>
      </c>
      <c r="F525" s="68">
        <v>0</v>
      </c>
      <c r="G525" s="68">
        <v>0</v>
      </c>
    </row>
    <row r="526" spans="1:7" s="3" customFormat="1" ht="15" customHeight="1">
      <c r="A526" s="191" t="s">
        <v>8</v>
      </c>
      <c r="B526" s="64">
        <v>8</v>
      </c>
      <c r="C526" s="47" t="s">
        <v>147</v>
      </c>
      <c r="D526" s="77">
        <f t="shared" ref="D526:F526" si="87">SUM(D524:D525)</f>
        <v>1178</v>
      </c>
      <c r="E526" s="48">
        <f t="shared" si="87"/>
        <v>0</v>
      </c>
      <c r="F526" s="48">
        <f t="shared" si="87"/>
        <v>0</v>
      </c>
      <c r="G526" s="48">
        <v>0</v>
      </c>
    </row>
    <row r="527" spans="1:7" s="3" customFormat="1">
      <c r="A527" s="191"/>
      <c r="B527" s="64"/>
      <c r="C527" s="47"/>
      <c r="D527" s="54"/>
      <c r="E527" s="54"/>
      <c r="F527" s="54"/>
      <c r="G527" s="54"/>
    </row>
    <row r="528" spans="1:7" s="3" customFormat="1" ht="15" customHeight="1">
      <c r="A528" s="191"/>
      <c r="B528" s="64">
        <v>9</v>
      </c>
      <c r="C528" s="6" t="s">
        <v>267</v>
      </c>
      <c r="D528" s="54"/>
      <c r="E528" s="54"/>
      <c r="F528" s="54"/>
      <c r="G528" s="54"/>
    </row>
    <row r="529" spans="1:7" s="3" customFormat="1" ht="15" customHeight="1">
      <c r="A529" s="191"/>
      <c r="B529" s="64" t="s">
        <v>490</v>
      </c>
      <c r="C529" s="6" t="s">
        <v>357</v>
      </c>
      <c r="D529" s="68">
        <v>0</v>
      </c>
      <c r="E529" s="68">
        <v>0</v>
      </c>
      <c r="F529" s="68">
        <v>0</v>
      </c>
      <c r="G529" s="54">
        <v>500</v>
      </c>
    </row>
    <row r="530" spans="1:7" s="3" customFormat="1" ht="15" customHeight="1">
      <c r="A530" s="191"/>
      <c r="B530" s="64" t="s">
        <v>297</v>
      </c>
      <c r="C530" s="66" t="s">
        <v>184</v>
      </c>
      <c r="D530" s="68">
        <v>0</v>
      </c>
      <c r="E530" s="54">
        <v>497</v>
      </c>
      <c r="F530" s="54">
        <v>497</v>
      </c>
      <c r="G530" s="54">
        <v>6661</v>
      </c>
    </row>
    <row r="531" spans="1:7" s="3" customFormat="1" ht="15" customHeight="1">
      <c r="A531" s="192"/>
      <c r="B531" s="173" t="s">
        <v>265</v>
      </c>
      <c r="C531" s="200" t="s">
        <v>510</v>
      </c>
      <c r="D531" s="70">
        <v>0</v>
      </c>
      <c r="E531" s="70">
        <v>0</v>
      </c>
      <c r="F531" s="70">
        <v>0</v>
      </c>
      <c r="G531" s="65">
        <v>1700</v>
      </c>
    </row>
    <row r="532" spans="1:7" s="3" customFormat="1" ht="15" customHeight="1">
      <c r="A532" s="191" t="s">
        <v>8</v>
      </c>
      <c r="B532" s="64">
        <v>9</v>
      </c>
      <c r="C532" s="6" t="s">
        <v>267</v>
      </c>
      <c r="D532" s="70">
        <f>SUM(D529:D531)</f>
        <v>0</v>
      </c>
      <c r="E532" s="65">
        <f t="shared" ref="E532:F532" si="88">SUM(E529:E531)</f>
        <v>497</v>
      </c>
      <c r="F532" s="65">
        <f t="shared" si="88"/>
        <v>497</v>
      </c>
      <c r="G532" s="65">
        <v>8861</v>
      </c>
    </row>
    <row r="533" spans="1:7" s="3" customFormat="1" ht="15" customHeight="1">
      <c r="A533" s="191" t="s">
        <v>8</v>
      </c>
      <c r="B533" s="75">
        <v>0.113</v>
      </c>
      <c r="C533" s="71" t="s">
        <v>291</v>
      </c>
      <c r="D533" s="65">
        <f t="shared" ref="D533:F533" si="89">D526+D532</f>
        <v>1178</v>
      </c>
      <c r="E533" s="65">
        <f t="shared" si="89"/>
        <v>497</v>
      </c>
      <c r="F533" s="65">
        <f t="shared" si="89"/>
        <v>497</v>
      </c>
      <c r="G533" s="65">
        <v>8861</v>
      </c>
    </row>
    <row r="534" spans="1:7" s="28" customFormat="1">
      <c r="A534" s="191"/>
      <c r="B534" s="75"/>
      <c r="C534" s="71"/>
      <c r="D534" s="54"/>
      <c r="E534" s="54"/>
      <c r="F534" s="54"/>
      <c r="G534" s="54"/>
    </row>
    <row r="535" spans="1:7" ht="15" customHeight="1">
      <c r="A535" s="190"/>
      <c r="B535" s="127" t="s">
        <v>293</v>
      </c>
      <c r="C535" s="128" t="s">
        <v>294</v>
      </c>
      <c r="D535" s="54"/>
      <c r="E535" s="54"/>
      <c r="F535" s="54"/>
      <c r="G535" s="54"/>
    </row>
    <row r="536" spans="1:7" ht="27.95" customHeight="1">
      <c r="A536" s="190"/>
      <c r="B536" s="64">
        <v>7</v>
      </c>
      <c r="C536" s="6" t="s">
        <v>146</v>
      </c>
      <c r="D536" s="54"/>
      <c r="E536" s="54"/>
      <c r="F536" s="54"/>
      <c r="G536" s="54"/>
    </row>
    <row r="537" spans="1:7" s="11" customFormat="1" ht="27.95" customHeight="1">
      <c r="A537" s="190"/>
      <c r="B537" s="134" t="s">
        <v>411</v>
      </c>
      <c r="C537" s="6" t="s">
        <v>412</v>
      </c>
      <c r="D537" s="68">
        <v>0</v>
      </c>
      <c r="E537" s="54">
        <v>1</v>
      </c>
      <c r="F537" s="54">
        <v>1</v>
      </c>
      <c r="G537" s="54">
        <v>1</v>
      </c>
    </row>
    <row r="538" spans="1:7" s="11" customFormat="1" ht="27.95" customHeight="1">
      <c r="A538" s="190"/>
      <c r="B538" s="134" t="s">
        <v>413</v>
      </c>
      <c r="C538" s="115" t="s">
        <v>415</v>
      </c>
      <c r="D538" s="68">
        <v>0</v>
      </c>
      <c r="E538" s="54">
        <v>1</v>
      </c>
      <c r="F538" s="54">
        <v>1</v>
      </c>
      <c r="G538" s="54">
        <v>1</v>
      </c>
    </row>
    <row r="539" spans="1:7" s="11" customFormat="1" ht="27.95" customHeight="1">
      <c r="A539" s="190"/>
      <c r="B539" s="134" t="s">
        <v>414</v>
      </c>
      <c r="C539" s="115" t="s">
        <v>416</v>
      </c>
      <c r="D539" s="68">
        <v>0</v>
      </c>
      <c r="E539" s="54">
        <v>1</v>
      </c>
      <c r="F539" s="54">
        <v>1</v>
      </c>
      <c r="G539" s="54">
        <v>1</v>
      </c>
    </row>
    <row r="540" spans="1:7" s="11" customFormat="1" ht="15" customHeight="1">
      <c r="A540" s="190"/>
      <c r="B540" s="134" t="s">
        <v>418</v>
      </c>
      <c r="C540" s="115" t="s">
        <v>438</v>
      </c>
      <c r="D540" s="68">
        <v>0</v>
      </c>
      <c r="E540" s="54">
        <v>1</v>
      </c>
      <c r="F540" s="54">
        <v>1</v>
      </c>
      <c r="G540" s="54">
        <v>1</v>
      </c>
    </row>
    <row r="541" spans="1:7" s="11" customFormat="1" ht="27.95" customHeight="1">
      <c r="A541" s="190"/>
      <c r="B541" s="134" t="s">
        <v>452</v>
      </c>
      <c r="C541" s="6" t="s">
        <v>522</v>
      </c>
      <c r="D541" s="68">
        <v>0</v>
      </c>
      <c r="E541" s="68">
        <v>0</v>
      </c>
      <c r="F541" s="68">
        <v>0</v>
      </c>
      <c r="G541" s="54">
        <v>1</v>
      </c>
    </row>
    <row r="542" spans="1:7" s="11" customFormat="1" ht="27.95" customHeight="1">
      <c r="A542" s="190"/>
      <c r="B542" s="134" t="s">
        <v>453</v>
      </c>
      <c r="C542" s="115" t="s">
        <v>500</v>
      </c>
      <c r="D542" s="68">
        <v>0</v>
      </c>
      <c r="E542" s="68">
        <v>0</v>
      </c>
      <c r="F542" s="68">
        <v>0</v>
      </c>
      <c r="G542" s="54">
        <v>1</v>
      </c>
    </row>
    <row r="543" spans="1:7" s="11" customFormat="1">
      <c r="A543" s="190"/>
      <c r="B543" s="134" t="s">
        <v>148</v>
      </c>
      <c r="C543" s="115" t="s">
        <v>454</v>
      </c>
      <c r="D543" s="70">
        <v>0</v>
      </c>
      <c r="E543" s="70">
        <v>0</v>
      </c>
      <c r="F543" s="70">
        <v>0</v>
      </c>
      <c r="G543" s="65">
        <v>1</v>
      </c>
    </row>
    <row r="544" spans="1:7" ht="29.25" customHeight="1">
      <c r="A544" s="190" t="s">
        <v>8</v>
      </c>
      <c r="B544" s="64">
        <v>7</v>
      </c>
      <c r="C544" s="6" t="s">
        <v>146</v>
      </c>
      <c r="D544" s="70">
        <f>SUM(D537:D543)</f>
        <v>0</v>
      </c>
      <c r="E544" s="65">
        <f t="shared" ref="E544:F544" si="90">SUM(E537:E543)</f>
        <v>4</v>
      </c>
      <c r="F544" s="65">
        <f t="shared" si="90"/>
        <v>4</v>
      </c>
      <c r="G544" s="65">
        <v>7</v>
      </c>
    </row>
    <row r="545" spans="1:7" ht="15" customHeight="1">
      <c r="A545" s="190"/>
      <c r="B545" s="127"/>
      <c r="C545" s="128"/>
      <c r="D545" s="54"/>
      <c r="E545" s="54"/>
      <c r="F545" s="54"/>
      <c r="G545" s="54"/>
    </row>
    <row r="546" spans="1:7" ht="15" customHeight="1">
      <c r="A546" s="191"/>
      <c r="B546" s="64">
        <v>9</v>
      </c>
      <c r="C546" s="6" t="s">
        <v>267</v>
      </c>
      <c r="D546" s="50"/>
      <c r="E546" s="50"/>
      <c r="F546" s="50"/>
      <c r="G546" s="50"/>
    </row>
    <row r="547" spans="1:7" ht="15" customHeight="1">
      <c r="A547" s="191"/>
      <c r="B547" s="5" t="s">
        <v>435</v>
      </c>
      <c r="C547" s="6" t="s">
        <v>184</v>
      </c>
      <c r="D547" s="68">
        <v>0</v>
      </c>
      <c r="E547" s="54">
        <v>1</v>
      </c>
      <c r="F547" s="54">
        <v>1</v>
      </c>
      <c r="G547" s="54">
        <v>1</v>
      </c>
    </row>
    <row r="548" spans="1:7" ht="27.95" customHeight="1">
      <c r="A548" s="191"/>
      <c r="B548" s="69" t="s">
        <v>300</v>
      </c>
      <c r="C548" s="6" t="s">
        <v>221</v>
      </c>
      <c r="D548" s="68">
        <v>0</v>
      </c>
      <c r="E548" s="54">
        <v>1</v>
      </c>
      <c r="F548" s="54">
        <v>1</v>
      </c>
      <c r="G548" s="54">
        <v>1</v>
      </c>
    </row>
    <row r="549" spans="1:7" s="3" customFormat="1" ht="27.95" customHeight="1">
      <c r="A549" s="191"/>
      <c r="B549" s="64" t="s">
        <v>297</v>
      </c>
      <c r="C549" s="47" t="s">
        <v>175</v>
      </c>
      <c r="D549" s="68">
        <v>0</v>
      </c>
      <c r="E549" s="54">
        <v>1</v>
      </c>
      <c r="F549" s="54">
        <v>1</v>
      </c>
      <c r="G549" s="54">
        <v>1</v>
      </c>
    </row>
    <row r="550" spans="1:7" s="3" customFormat="1">
      <c r="A550" s="191"/>
      <c r="B550" s="133" t="s">
        <v>265</v>
      </c>
      <c r="C550" s="6" t="s">
        <v>275</v>
      </c>
      <c r="D550" s="68">
        <v>0</v>
      </c>
      <c r="E550" s="54">
        <v>1</v>
      </c>
      <c r="F550" s="54">
        <v>1</v>
      </c>
      <c r="G550" s="54">
        <v>1</v>
      </c>
    </row>
    <row r="551" spans="1:7" s="2" customFormat="1" ht="27.95" customHeight="1">
      <c r="A551" s="191"/>
      <c r="B551" s="133" t="s">
        <v>268</v>
      </c>
      <c r="C551" s="47" t="s">
        <v>178</v>
      </c>
      <c r="D551" s="68">
        <v>0</v>
      </c>
      <c r="E551" s="54">
        <v>1</v>
      </c>
      <c r="F551" s="54">
        <v>1</v>
      </c>
      <c r="G551" s="54">
        <v>1</v>
      </c>
    </row>
    <row r="552" spans="1:7" s="3" customFormat="1" ht="39.950000000000003" customHeight="1">
      <c r="A552" s="191"/>
      <c r="B552" s="64" t="s">
        <v>270</v>
      </c>
      <c r="C552" s="6" t="s">
        <v>523</v>
      </c>
      <c r="D552" s="46">
        <v>0</v>
      </c>
      <c r="E552" s="56">
        <v>1</v>
      </c>
      <c r="F552" s="56">
        <v>1</v>
      </c>
      <c r="G552" s="56">
        <v>1</v>
      </c>
    </row>
    <row r="553" spans="1:7" s="3" customFormat="1" ht="39.950000000000003" customHeight="1">
      <c r="A553" s="191"/>
      <c r="B553" s="64" t="s">
        <v>273</v>
      </c>
      <c r="C553" s="6" t="s">
        <v>524</v>
      </c>
      <c r="D553" s="46">
        <v>0</v>
      </c>
      <c r="E553" s="56">
        <v>1</v>
      </c>
      <c r="F553" s="56">
        <v>1</v>
      </c>
      <c r="G553" s="56">
        <v>1</v>
      </c>
    </row>
    <row r="554" spans="1:7" s="3" customFormat="1" ht="14.45" customHeight="1">
      <c r="A554" s="191"/>
      <c r="B554" s="64" t="s">
        <v>276</v>
      </c>
      <c r="C554" s="6" t="s">
        <v>421</v>
      </c>
      <c r="D554" s="46">
        <v>0</v>
      </c>
      <c r="E554" s="56">
        <v>1</v>
      </c>
      <c r="F554" s="56">
        <v>1</v>
      </c>
      <c r="G554" s="56">
        <v>1</v>
      </c>
    </row>
    <row r="555" spans="1:7" s="2" customFormat="1" ht="27.95" customHeight="1">
      <c r="A555" s="191"/>
      <c r="B555" s="64" t="s">
        <v>278</v>
      </c>
      <c r="C555" s="6" t="s">
        <v>474</v>
      </c>
      <c r="D555" s="68">
        <v>0</v>
      </c>
      <c r="E555" s="68">
        <v>0</v>
      </c>
      <c r="F555" s="68">
        <v>0</v>
      </c>
      <c r="G555" s="54">
        <v>1</v>
      </c>
    </row>
    <row r="556" spans="1:7" s="3" customFormat="1" ht="27.95" customHeight="1">
      <c r="A556" s="191"/>
      <c r="B556" s="64" t="s">
        <v>419</v>
      </c>
      <c r="C556" s="6" t="s">
        <v>521</v>
      </c>
      <c r="D556" s="46">
        <v>0</v>
      </c>
      <c r="E556" s="46">
        <v>0</v>
      </c>
      <c r="F556" s="46">
        <v>0</v>
      </c>
      <c r="G556" s="56">
        <v>1</v>
      </c>
    </row>
    <row r="557" spans="1:7" s="3" customFormat="1" ht="27.95" customHeight="1">
      <c r="A557" s="191"/>
      <c r="B557" s="64" t="s">
        <v>507</v>
      </c>
      <c r="C557" s="47" t="s">
        <v>170</v>
      </c>
      <c r="D557" s="46">
        <v>0</v>
      </c>
      <c r="E557" s="46">
        <v>0</v>
      </c>
      <c r="F557" s="46">
        <v>0</v>
      </c>
      <c r="G557" s="56">
        <v>1</v>
      </c>
    </row>
    <row r="558" spans="1:7" s="3" customFormat="1" ht="14.45" customHeight="1">
      <c r="A558" s="191"/>
      <c r="B558" s="64" t="s">
        <v>455</v>
      </c>
      <c r="C558" s="6" t="s">
        <v>274</v>
      </c>
      <c r="D558" s="46">
        <v>0</v>
      </c>
      <c r="E558" s="46">
        <v>0</v>
      </c>
      <c r="F558" s="46">
        <v>0</v>
      </c>
      <c r="G558" s="56">
        <v>1</v>
      </c>
    </row>
    <row r="559" spans="1:7" s="3" customFormat="1" ht="27.95" customHeight="1">
      <c r="A559" s="192"/>
      <c r="B559" s="173" t="s">
        <v>511</v>
      </c>
      <c r="C559" s="112" t="s">
        <v>509</v>
      </c>
      <c r="D559" s="70">
        <v>0</v>
      </c>
      <c r="E559" s="70">
        <v>0</v>
      </c>
      <c r="F559" s="70">
        <v>0</v>
      </c>
      <c r="G559" s="65">
        <v>1</v>
      </c>
    </row>
    <row r="560" spans="1:7" s="3" customFormat="1" ht="39.950000000000003" customHeight="1">
      <c r="A560" s="191"/>
      <c r="B560" s="64" t="s">
        <v>512</v>
      </c>
      <c r="C560" s="6" t="s">
        <v>525</v>
      </c>
      <c r="D560" s="46">
        <v>0</v>
      </c>
      <c r="E560" s="46">
        <v>0</v>
      </c>
      <c r="F560" s="46">
        <v>0</v>
      </c>
      <c r="G560" s="56">
        <v>1</v>
      </c>
    </row>
    <row r="561" spans="1:7" s="3" customFormat="1" ht="14.45" customHeight="1">
      <c r="A561" s="191"/>
      <c r="B561" s="64" t="s">
        <v>513</v>
      </c>
      <c r="C561" s="6" t="s">
        <v>451</v>
      </c>
      <c r="D561" s="46">
        <v>0</v>
      </c>
      <c r="E561" s="46">
        <v>0</v>
      </c>
      <c r="F561" s="46">
        <v>0</v>
      </c>
      <c r="G561" s="56">
        <v>5001</v>
      </c>
    </row>
    <row r="562" spans="1:7" s="3" customFormat="1" ht="27.95" customHeight="1">
      <c r="A562" s="191"/>
      <c r="B562" s="64" t="s">
        <v>514</v>
      </c>
      <c r="C562" s="6" t="s">
        <v>508</v>
      </c>
      <c r="D562" s="46">
        <v>0</v>
      </c>
      <c r="E562" s="46">
        <v>0</v>
      </c>
      <c r="F562" s="46">
        <v>0</v>
      </c>
      <c r="G562" s="56">
        <v>1</v>
      </c>
    </row>
    <row r="563" spans="1:7" s="3" customFormat="1" ht="14.45" customHeight="1">
      <c r="A563" s="191" t="s">
        <v>8</v>
      </c>
      <c r="B563" s="64">
        <v>9</v>
      </c>
      <c r="C563" s="6" t="s">
        <v>267</v>
      </c>
      <c r="D563" s="48">
        <f>SUM(D547:D562)</f>
        <v>0</v>
      </c>
      <c r="E563" s="77">
        <f t="shared" ref="E563:F563" si="91">SUM(E547:E562)</f>
        <v>8</v>
      </c>
      <c r="F563" s="77">
        <f t="shared" si="91"/>
        <v>8</v>
      </c>
      <c r="G563" s="77">
        <v>5016</v>
      </c>
    </row>
    <row r="564" spans="1:7" s="3" customFormat="1" ht="12" customHeight="1">
      <c r="A564" s="191"/>
      <c r="B564" s="64"/>
      <c r="C564" s="6"/>
      <c r="D564" s="68"/>
      <c r="E564" s="54"/>
      <c r="F564" s="54"/>
      <c r="G564" s="54"/>
    </row>
    <row r="565" spans="1:7" s="3" customFormat="1" ht="14.45" customHeight="1">
      <c r="A565" s="191"/>
      <c r="B565" s="43">
        <v>60</v>
      </c>
      <c r="C565" s="211" t="s">
        <v>448</v>
      </c>
      <c r="D565" s="68"/>
      <c r="E565" s="54"/>
      <c r="F565" s="54"/>
      <c r="G565" s="54"/>
    </row>
    <row r="566" spans="1:7" s="3" customFormat="1" ht="14.45" customHeight="1">
      <c r="A566" s="191"/>
      <c r="B566" s="43" t="s">
        <v>481</v>
      </c>
      <c r="C566" s="211" t="s">
        <v>357</v>
      </c>
      <c r="D566" s="70">
        <v>0</v>
      </c>
      <c r="E566" s="70">
        <v>0</v>
      </c>
      <c r="F566" s="70">
        <v>0</v>
      </c>
      <c r="G566" s="65">
        <v>750</v>
      </c>
    </row>
    <row r="567" spans="1:7" s="3" customFormat="1" ht="14.45" customHeight="1">
      <c r="A567" s="191" t="s">
        <v>8</v>
      </c>
      <c r="B567" s="43">
        <v>60</v>
      </c>
      <c r="C567" s="211" t="s">
        <v>448</v>
      </c>
      <c r="D567" s="70">
        <f t="shared" ref="D567:F567" si="92">SUM(D566)</f>
        <v>0</v>
      </c>
      <c r="E567" s="70">
        <f t="shared" si="92"/>
        <v>0</v>
      </c>
      <c r="F567" s="70">
        <f t="shared" si="92"/>
        <v>0</v>
      </c>
      <c r="G567" s="65">
        <v>750</v>
      </c>
    </row>
    <row r="568" spans="1:7" s="3" customFormat="1" ht="11.25" customHeight="1">
      <c r="A568" s="191"/>
      <c r="B568" s="43"/>
      <c r="C568" s="211"/>
      <c r="D568" s="68"/>
      <c r="E568" s="54"/>
      <c r="F568" s="54"/>
      <c r="G568" s="54"/>
    </row>
    <row r="569" spans="1:7" s="3" customFormat="1" ht="14.45" customHeight="1">
      <c r="A569" s="191"/>
      <c r="B569" s="73">
        <v>69</v>
      </c>
      <c r="C569" s="72" t="s">
        <v>141</v>
      </c>
      <c r="D569" s="50"/>
      <c r="E569" s="50"/>
      <c r="F569" s="50"/>
      <c r="G569" s="50"/>
    </row>
    <row r="570" spans="1:7" s="3" customFormat="1" ht="14.45" customHeight="1">
      <c r="A570" s="191"/>
      <c r="B570" s="73" t="s">
        <v>475</v>
      </c>
      <c r="C570" s="47" t="s">
        <v>434</v>
      </c>
      <c r="D570" s="68">
        <v>0</v>
      </c>
      <c r="E570" s="68">
        <v>0</v>
      </c>
      <c r="F570" s="68">
        <v>0</v>
      </c>
      <c r="G570" s="56">
        <v>500</v>
      </c>
    </row>
    <row r="571" spans="1:7" s="3" customFormat="1" ht="14.45" customHeight="1">
      <c r="A571" s="191" t="s">
        <v>8</v>
      </c>
      <c r="B571" s="73">
        <v>69</v>
      </c>
      <c r="C571" s="72" t="s">
        <v>141</v>
      </c>
      <c r="D571" s="48">
        <f t="shared" ref="D571:F571" si="93">D570</f>
        <v>0</v>
      </c>
      <c r="E571" s="48">
        <f t="shared" si="93"/>
        <v>0</v>
      </c>
      <c r="F571" s="48">
        <f t="shared" si="93"/>
        <v>0</v>
      </c>
      <c r="G571" s="77">
        <v>500</v>
      </c>
    </row>
    <row r="572" spans="1:7" s="111" customFormat="1" ht="14.45" customHeight="1">
      <c r="A572" s="191" t="s">
        <v>8</v>
      </c>
      <c r="B572" s="127" t="s">
        <v>293</v>
      </c>
      <c r="C572" s="128" t="s">
        <v>294</v>
      </c>
      <c r="D572" s="48">
        <f>D544+D563+D567+D571</f>
        <v>0</v>
      </c>
      <c r="E572" s="77">
        <f t="shared" ref="E572:F572" si="94">E544+E563+E567+E571</f>
        <v>12</v>
      </c>
      <c r="F572" s="77">
        <f t="shared" si="94"/>
        <v>12</v>
      </c>
      <c r="G572" s="77">
        <v>6273</v>
      </c>
    </row>
    <row r="573" spans="1:7" s="28" customFormat="1" ht="12.75" customHeight="1">
      <c r="A573" s="191"/>
      <c r="B573" s="75"/>
      <c r="C573" s="71"/>
      <c r="D573" s="54"/>
      <c r="E573" s="54"/>
      <c r="F573" s="54"/>
      <c r="G573" s="54"/>
    </row>
    <row r="574" spans="1:7" ht="15" customHeight="1">
      <c r="A574" s="190"/>
      <c r="B574" s="127" t="s">
        <v>295</v>
      </c>
      <c r="C574" s="128" t="s">
        <v>296</v>
      </c>
      <c r="D574" s="54"/>
      <c r="E574" s="54"/>
      <c r="F574" s="54"/>
      <c r="G574" s="54"/>
    </row>
    <row r="575" spans="1:7" ht="15" customHeight="1">
      <c r="A575" s="190"/>
      <c r="B575" s="64">
        <v>7</v>
      </c>
      <c r="C575" s="6" t="s">
        <v>146</v>
      </c>
      <c r="D575" s="54"/>
      <c r="E575" s="54"/>
      <c r="F575" s="54"/>
      <c r="G575" s="129"/>
    </row>
    <row r="576" spans="1:7" ht="15" customHeight="1">
      <c r="A576" s="190"/>
      <c r="B576" s="64" t="s">
        <v>436</v>
      </c>
      <c r="C576" s="6" t="s">
        <v>184</v>
      </c>
      <c r="D576" s="68">
        <v>0</v>
      </c>
      <c r="E576" s="54">
        <v>1</v>
      </c>
      <c r="F576" s="54">
        <v>1</v>
      </c>
      <c r="G576" s="54">
        <v>1</v>
      </c>
    </row>
    <row r="577" spans="1:7" s="11" customFormat="1" ht="30" customHeight="1">
      <c r="A577" s="190"/>
      <c r="B577" s="134" t="s">
        <v>411</v>
      </c>
      <c r="C577" s="6" t="s">
        <v>412</v>
      </c>
      <c r="D577" s="68">
        <v>0</v>
      </c>
      <c r="E577" s="54">
        <v>1</v>
      </c>
      <c r="F577" s="54">
        <v>1</v>
      </c>
      <c r="G577" s="54">
        <v>1</v>
      </c>
    </row>
    <row r="578" spans="1:7" s="11" customFormat="1" ht="30" customHeight="1">
      <c r="A578" s="190"/>
      <c r="B578" s="134" t="s">
        <v>413</v>
      </c>
      <c r="C578" s="115" t="s">
        <v>415</v>
      </c>
      <c r="D578" s="68">
        <v>0</v>
      </c>
      <c r="E578" s="54">
        <v>1</v>
      </c>
      <c r="F578" s="54">
        <v>1</v>
      </c>
      <c r="G578" s="54">
        <v>1</v>
      </c>
    </row>
    <row r="579" spans="1:7" ht="30" customHeight="1">
      <c r="A579" s="190"/>
      <c r="B579" s="134" t="s">
        <v>414</v>
      </c>
      <c r="C579" s="115" t="s">
        <v>416</v>
      </c>
      <c r="D579" s="68">
        <v>0</v>
      </c>
      <c r="E579" s="54">
        <v>1</v>
      </c>
      <c r="F579" s="54">
        <v>1</v>
      </c>
      <c r="G579" s="54">
        <v>1</v>
      </c>
    </row>
    <row r="580" spans="1:7" s="122" customFormat="1">
      <c r="A580" s="190"/>
      <c r="B580" s="134" t="s">
        <v>418</v>
      </c>
      <c r="C580" s="115" t="s">
        <v>438</v>
      </c>
      <c r="D580" s="68">
        <v>0</v>
      </c>
      <c r="E580" s="54">
        <v>1</v>
      </c>
      <c r="F580" s="54">
        <v>1</v>
      </c>
      <c r="G580" s="54">
        <v>1</v>
      </c>
    </row>
    <row r="581" spans="1:7" s="11" customFormat="1" ht="27.75" customHeight="1">
      <c r="A581" s="190"/>
      <c r="B581" s="134" t="s">
        <v>452</v>
      </c>
      <c r="C581" s="6" t="s">
        <v>522</v>
      </c>
      <c r="D581" s="68">
        <v>0</v>
      </c>
      <c r="E581" s="68">
        <v>0</v>
      </c>
      <c r="F581" s="68">
        <v>0</v>
      </c>
      <c r="G581" s="54">
        <v>1</v>
      </c>
    </row>
    <row r="582" spans="1:7" s="11" customFormat="1" ht="28.5" customHeight="1">
      <c r="A582" s="190"/>
      <c r="B582" s="134" t="s">
        <v>453</v>
      </c>
      <c r="C582" s="115" t="s">
        <v>530</v>
      </c>
      <c r="D582" s="68">
        <v>0</v>
      </c>
      <c r="E582" s="68">
        <v>0</v>
      </c>
      <c r="F582" s="68">
        <v>0</v>
      </c>
      <c r="G582" s="54">
        <v>1</v>
      </c>
    </row>
    <row r="583" spans="1:7" s="11" customFormat="1">
      <c r="A583" s="190"/>
      <c r="B583" s="134" t="s">
        <v>148</v>
      </c>
      <c r="C583" s="115" t="s">
        <v>454</v>
      </c>
      <c r="D583" s="70">
        <v>0</v>
      </c>
      <c r="E583" s="70">
        <v>0</v>
      </c>
      <c r="F583" s="70">
        <v>0</v>
      </c>
      <c r="G583" s="65">
        <v>1</v>
      </c>
    </row>
    <row r="584" spans="1:7" ht="15" customHeight="1">
      <c r="A584" s="190" t="s">
        <v>8</v>
      </c>
      <c r="B584" s="64">
        <v>7</v>
      </c>
      <c r="C584" s="6" t="s">
        <v>146</v>
      </c>
      <c r="D584" s="70">
        <f>SUM(D576:D583)</f>
        <v>0</v>
      </c>
      <c r="E584" s="65">
        <f t="shared" ref="E584:F584" si="95">SUM(E576:E583)</f>
        <v>5</v>
      </c>
      <c r="F584" s="65">
        <f t="shared" si="95"/>
        <v>5</v>
      </c>
      <c r="G584" s="65">
        <v>8</v>
      </c>
    </row>
    <row r="585" spans="1:7" ht="12" customHeight="1">
      <c r="A585" s="190"/>
      <c r="B585" s="127"/>
      <c r="C585" s="128"/>
      <c r="D585" s="54"/>
      <c r="E585" s="54"/>
      <c r="F585" s="54"/>
      <c r="G585" s="54"/>
    </row>
    <row r="586" spans="1:7" ht="15" customHeight="1">
      <c r="A586" s="191"/>
      <c r="B586" s="64">
        <v>9</v>
      </c>
      <c r="C586" s="6" t="s">
        <v>267</v>
      </c>
      <c r="D586" s="50"/>
      <c r="E586" s="50"/>
      <c r="F586" s="50"/>
      <c r="G586" s="50"/>
    </row>
    <row r="587" spans="1:7" s="122" customFormat="1" ht="28.5" customHeight="1">
      <c r="A587" s="191"/>
      <c r="B587" s="69" t="s">
        <v>300</v>
      </c>
      <c r="C587" s="6" t="s">
        <v>221</v>
      </c>
      <c r="D587" s="68">
        <v>0</v>
      </c>
      <c r="E587" s="54">
        <v>1</v>
      </c>
      <c r="F587" s="54">
        <v>1</v>
      </c>
      <c r="G587" s="54">
        <v>1</v>
      </c>
    </row>
    <row r="588" spans="1:7" s="3" customFormat="1" ht="30" customHeight="1">
      <c r="A588" s="191"/>
      <c r="B588" s="64" t="s">
        <v>297</v>
      </c>
      <c r="C588" s="6" t="s">
        <v>175</v>
      </c>
      <c r="D588" s="68">
        <v>0</v>
      </c>
      <c r="E588" s="54">
        <v>1</v>
      </c>
      <c r="F588" s="54">
        <v>1</v>
      </c>
      <c r="G588" s="54">
        <v>1</v>
      </c>
    </row>
    <row r="589" spans="1:7" s="2" customFormat="1" ht="15" customHeight="1">
      <c r="A589" s="191"/>
      <c r="B589" s="133" t="s">
        <v>265</v>
      </c>
      <c r="C589" s="6" t="s">
        <v>275</v>
      </c>
      <c r="D589" s="68">
        <v>0</v>
      </c>
      <c r="E589" s="54">
        <v>1</v>
      </c>
      <c r="F589" s="54">
        <v>1</v>
      </c>
      <c r="G589" s="54">
        <v>1</v>
      </c>
    </row>
    <row r="590" spans="1:7" s="3" customFormat="1" ht="30" customHeight="1">
      <c r="A590" s="191"/>
      <c r="B590" s="133" t="s">
        <v>268</v>
      </c>
      <c r="C590" s="6" t="s">
        <v>178</v>
      </c>
      <c r="D590" s="68">
        <v>0</v>
      </c>
      <c r="E590" s="54">
        <v>1</v>
      </c>
      <c r="F590" s="54">
        <v>1</v>
      </c>
      <c r="G590" s="54">
        <v>1</v>
      </c>
    </row>
    <row r="591" spans="1:7" s="2" customFormat="1" ht="27.95" customHeight="1">
      <c r="A591" s="191"/>
      <c r="B591" s="64" t="s">
        <v>270</v>
      </c>
      <c r="C591" s="6" t="s">
        <v>531</v>
      </c>
      <c r="D591" s="68">
        <v>0</v>
      </c>
      <c r="E591" s="54">
        <v>1</v>
      </c>
      <c r="F591" s="54">
        <v>1</v>
      </c>
      <c r="G591" s="54">
        <v>1</v>
      </c>
    </row>
    <row r="592" spans="1:7" s="3" customFormat="1" ht="27.95" customHeight="1">
      <c r="A592" s="191"/>
      <c r="B592" s="64" t="s">
        <v>273</v>
      </c>
      <c r="C592" s="6" t="s">
        <v>532</v>
      </c>
      <c r="D592" s="46">
        <v>0</v>
      </c>
      <c r="E592" s="56">
        <v>1</v>
      </c>
      <c r="F592" s="56">
        <v>1</v>
      </c>
      <c r="G592" s="56">
        <v>1</v>
      </c>
    </row>
    <row r="593" spans="1:7" s="2" customFormat="1">
      <c r="A593" s="192"/>
      <c r="B593" s="173" t="s">
        <v>276</v>
      </c>
      <c r="C593" s="141" t="s">
        <v>421</v>
      </c>
      <c r="D593" s="70">
        <v>0</v>
      </c>
      <c r="E593" s="65">
        <v>1</v>
      </c>
      <c r="F593" s="65">
        <v>1</v>
      </c>
      <c r="G593" s="65">
        <v>1</v>
      </c>
    </row>
    <row r="594" spans="1:7" s="3" customFormat="1" ht="30" customHeight="1">
      <c r="A594" s="191"/>
      <c r="B594" s="64" t="s">
        <v>278</v>
      </c>
      <c r="C594" s="6" t="s">
        <v>474</v>
      </c>
      <c r="D594" s="46">
        <v>0</v>
      </c>
      <c r="E594" s="46">
        <v>0</v>
      </c>
      <c r="F594" s="46">
        <v>0</v>
      </c>
      <c r="G594" s="56">
        <v>1</v>
      </c>
    </row>
    <row r="595" spans="1:7" s="2" customFormat="1" ht="26.25" customHeight="1">
      <c r="A595" s="191"/>
      <c r="B595" s="64" t="s">
        <v>419</v>
      </c>
      <c r="C595" s="6" t="s">
        <v>521</v>
      </c>
      <c r="D595" s="68">
        <v>0</v>
      </c>
      <c r="E595" s="68">
        <v>0</v>
      </c>
      <c r="F595" s="68">
        <v>0</v>
      </c>
      <c r="G595" s="54">
        <v>1</v>
      </c>
    </row>
    <row r="596" spans="1:7" s="3" customFormat="1" ht="30" customHeight="1">
      <c r="A596" s="191"/>
      <c r="B596" s="64" t="s">
        <v>507</v>
      </c>
      <c r="C596" s="47" t="s">
        <v>170</v>
      </c>
      <c r="D596" s="46">
        <v>0</v>
      </c>
      <c r="E596" s="46">
        <v>0</v>
      </c>
      <c r="F596" s="46">
        <v>0</v>
      </c>
      <c r="G596" s="56">
        <v>1</v>
      </c>
    </row>
    <row r="597" spans="1:7" s="3" customFormat="1" ht="15" customHeight="1">
      <c r="A597" s="191"/>
      <c r="B597" s="64" t="s">
        <v>455</v>
      </c>
      <c r="C597" s="6" t="s">
        <v>274</v>
      </c>
      <c r="D597" s="46">
        <v>0</v>
      </c>
      <c r="E597" s="46">
        <v>0</v>
      </c>
      <c r="F597" s="46">
        <v>0</v>
      </c>
      <c r="G597" s="56">
        <v>1</v>
      </c>
    </row>
    <row r="598" spans="1:7" s="3" customFormat="1" ht="30" customHeight="1">
      <c r="A598" s="191"/>
      <c r="B598" s="64" t="s">
        <v>511</v>
      </c>
      <c r="C598" s="6" t="s">
        <v>509</v>
      </c>
      <c r="D598" s="46">
        <v>0</v>
      </c>
      <c r="E598" s="46">
        <v>0</v>
      </c>
      <c r="F598" s="46">
        <v>0</v>
      </c>
      <c r="G598" s="56">
        <v>1</v>
      </c>
    </row>
    <row r="599" spans="1:7" s="3" customFormat="1" ht="27.95" customHeight="1">
      <c r="A599" s="191"/>
      <c r="B599" s="64" t="s">
        <v>512</v>
      </c>
      <c r="C599" s="6" t="s">
        <v>533</v>
      </c>
      <c r="D599" s="46">
        <v>0</v>
      </c>
      <c r="E599" s="46">
        <v>0</v>
      </c>
      <c r="F599" s="46">
        <v>0</v>
      </c>
      <c r="G599" s="56">
        <v>1</v>
      </c>
    </row>
    <row r="600" spans="1:7" s="3" customFormat="1" ht="15" customHeight="1">
      <c r="A600" s="191"/>
      <c r="B600" s="64" t="s">
        <v>513</v>
      </c>
      <c r="C600" s="6" t="s">
        <v>451</v>
      </c>
      <c r="D600" s="46">
        <v>0</v>
      </c>
      <c r="E600" s="46">
        <v>0</v>
      </c>
      <c r="F600" s="46">
        <v>0</v>
      </c>
      <c r="G600" s="56">
        <v>5001</v>
      </c>
    </row>
    <row r="601" spans="1:7" s="3" customFormat="1" ht="30" customHeight="1">
      <c r="A601" s="191"/>
      <c r="B601" s="64" t="s">
        <v>514</v>
      </c>
      <c r="C601" s="6" t="s">
        <v>508</v>
      </c>
      <c r="D601" s="46">
        <v>0</v>
      </c>
      <c r="E601" s="46">
        <v>0</v>
      </c>
      <c r="F601" s="46">
        <v>0</v>
      </c>
      <c r="G601" s="56">
        <v>1</v>
      </c>
    </row>
    <row r="602" spans="1:7" s="28" customFormat="1" ht="15" customHeight="1">
      <c r="A602" s="191" t="s">
        <v>8</v>
      </c>
      <c r="B602" s="64">
        <v>9</v>
      </c>
      <c r="C602" s="6" t="s">
        <v>267</v>
      </c>
      <c r="D602" s="48">
        <f>SUM(D587:D601)</f>
        <v>0</v>
      </c>
      <c r="E602" s="77">
        <f t="shared" ref="E602:F602" si="96">SUM(E587:E601)</f>
        <v>7</v>
      </c>
      <c r="F602" s="77">
        <f t="shared" si="96"/>
        <v>7</v>
      </c>
      <c r="G602" s="77">
        <v>5015</v>
      </c>
    </row>
    <row r="603" spans="1:7" s="28" customFormat="1" ht="12.75" customHeight="1">
      <c r="A603" s="191"/>
      <c r="B603" s="64"/>
      <c r="C603" s="6"/>
      <c r="D603" s="109"/>
      <c r="E603" s="110"/>
      <c r="F603" s="110"/>
      <c r="G603" s="110"/>
    </row>
    <row r="604" spans="1:7" s="3" customFormat="1" ht="15" customHeight="1">
      <c r="A604" s="191"/>
      <c r="B604" s="43">
        <v>60</v>
      </c>
      <c r="C604" s="211" t="s">
        <v>448</v>
      </c>
      <c r="D604" s="68"/>
      <c r="E604" s="54"/>
      <c r="F604" s="54"/>
      <c r="G604" s="54"/>
    </row>
    <row r="605" spans="1:7" s="3" customFormat="1" ht="15" customHeight="1">
      <c r="A605" s="191"/>
      <c r="B605" s="43" t="s">
        <v>481</v>
      </c>
      <c r="C605" s="211" t="s">
        <v>357</v>
      </c>
      <c r="D605" s="70">
        <v>0</v>
      </c>
      <c r="E605" s="70">
        <v>0</v>
      </c>
      <c r="F605" s="70">
        <v>0</v>
      </c>
      <c r="G605" s="65">
        <v>5250</v>
      </c>
    </row>
    <row r="606" spans="1:7" s="3" customFormat="1" ht="15" customHeight="1">
      <c r="A606" s="191" t="s">
        <v>8</v>
      </c>
      <c r="B606" s="43">
        <v>60</v>
      </c>
      <c r="C606" s="211" t="s">
        <v>448</v>
      </c>
      <c r="D606" s="70">
        <f t="shared" ref="D606:F606" si="97">SUM(D605)</f>
        <v>0</v>
      </c>
      <c r="E606" s="70">
        <f t="shared" si="97"/>
        <v>0</v>
      </c>
      <c r="F606" s="70">
        <f t="shared" si="97"/>
        <v>0</v>
      </c>
      <c r="G606" s="65">
        <v>5250</v>
      </c>
    </row>
    <row r="607" spans="1:7" s="3" customFormat="1">
      <c r="A607" s="191"/>
      <c r="B607" s="43"/>
      <c r="C607" s="211"/>
      <c r="D607" s="68"/>
      <c r="E607" s="54"/>
      <c r="F607" s="54"/>
      <c r="G607" s="54"/>
    </row>
    <row r="608" spans="1:7" s="3" customFormat="1" ht="15" customHeight="1">
      <c r="A608" s="191"/>
      <c r="B608" s="73">
        <v>69</v>
      </c>
      <c r="C608" s="72" t="s">
        <v>141</v>
      </c>
      <c r="D608" s="50"/>
      <c r="E608" s="50"/>
      <c r="F608" s="50"/>
      <c r="G608" s="50"/>
    </row>
    <row r="609" spans="1:7" s="3" customFormat="1" ht="15" customHeight="1">
      <c r="A609" s="191"/>
      <c r="B609" s="73" t="s">
        <v>475</v>
      </c>
      <c r="C609" s="47" t="s">
        <v>434</v>
      </c>
      <c r="D609" s="68">
        <v>0</v>
      </c>
      <c r="E609" s="68">
        <v>0</v>
      </c>
      <c r="F609" s="68">
        <v>0</v>
      </c>
      <c r="G609" s="56">
        <v>3500</v>
      </c>
    </row>
    <row r="610" spans="1:7" s="3" customFormat="1" ht="15" customHeight="1">
      <c r="A610" s="191" t="s">
        <v>8</v>
      </c>
      <c r="B610" s="73">
        <v>69</v>
      </c>
      <c r="C610" s="72" t="s">
        <v>141</v>
      </c>
      <c r="D610" s="48">
        <f t="shared" ref="D610:F610" si="98">D609</f>
        <v>0</v>
      </c>
      <c r="E610" s="48">
        <f t="shared" si="98"/>
        <v>0</v>
      </c>
      <c r="F610" s="48">
        <f t="shared" si="98"/>
        <v>0</v>
      </c>
      <c r="G610" s="77">
        <v>3500</v>
      </c>
    </row>
    <row r="611" spans="1:7" s="28" customFormat="1">
      <c r="A611" s="191"/>
      <c r="B611" s="64"/>
      <c r="C611" s="6"/>
      <c r="D611" s="68"/>
      <c r="E611" s="54"/>
      <c r="F611" s="54"/>
      <c r="G611" s="54"/>
    </row>
    <row r="612" spans="1:7" s="170" customFormat="1" ht="15" customHeight="1">
      <c r="A612" s="191"/>
      <c r="B612" s="64">
        <v>73</v>
      </c>
      <c r="C612" s="47" t="s">
        <v>203</v>
      </c>
      <c r="D612" s="68"/>
      <c r="E612" s="54"/>
      <c r="F612" s="54"/>
      <c r="G612" s="54"/>
    </row>
    <row r="613" spans="1:7" s="170" customFormat="1" ht="15" customHeight="1">
      <c r="A613" s="191"/>
      <c r="B613" s="64" t="s">
        <v>443</v>
      </c>
      <c r="C613" s="47" t="s">
        <v>434</v>
      </c>
      <c r="D613" s="68">
        <v>0</v>
      </c>
      <c r="E613" s="68">
        <v>0</v>
      </c>
      <c r="F613" s="68">
        <v>0</v>
      </c>
      <c r="G613" s="54">
        <v>1500</v>
      </c>
    </row>
    <row r="614" spans="1:7" s="170" customFormat="1" ht="15" customHeight="1">
      <c r="A614" s="191" t="s">
        <v>8</v>
      </c>
      <c r="B614" s="64">
        <v>73</v>
      </c>
      <c r="C614" s="47" t="s">
        <v>203</v>
      </c>
      <c r="D614" s="48">
        <f>D613</f>
        <v>0</v>
      </c>
      <c r="E614" s="48">
        <f t="shared" ref="E614:F614" si="99">E613</f>
        <v>0</v>
      </c>
      <c r="F614" s="48">
        <f t="shared" si="99"/>
        <v>0</v>
      </c>
      <c r="G614" s="77">
        <v>1500</v>
      </c>
    </row>
    <row r="615" spans="1:7" s="3" customFormat="1" ht="15" customHeight="1">
      <c r="A615" s="190"/>
      <c r="B615" s="127" t="s">
        <v>295</v>
      </c>
      <c r="C615" s="128" t="s">
        <v>296</v>
      </c>
      <c r="D615" s="130">
        <f>D584+D602+D606+D610+D614</f>
        <v>0</v>
      </c>
      <c r="E615" s="77">
        <f t="shared" ref="E615:F615" si="100">E584+E602+E606+E610+E614</f>
        <v>12</v>
      </c>
      <c r="F615" s="77">
        <f t="shared" si="100"/>
        <v>12</v>
      </c>
      <c r="G615" s="77">
        <v>15273</v>
      </c>
    </row>
    <row r="616" spans="1:7" ht="15" customHeight="1">
      <c r="A616" s="191" t="s">
        <v>8</v>
      </c>
      <c r="B616" s="74">
        <v>2403</v>
      </c>
      <c r="C616" s="71" t="s">
        <v>1</v>
      </c>
      <c r="D616" s="77">
        <f t="shared" ref="D616:F616" si="101">D533+D520+D483+D441+D418+D363+D339+D292+D105+D231+D572+D615+D490</f>
        <v>681217</v>
      </c>
      <c r="E616" s="77">
        <f t="shared" si="101"/>
        <v>857495</v>
      </c>
      <c r="F616" s="77">
        <f t="shared" si="101"/>
        <v>741737</v>
      </c>
      <c r="G616" s="77">
        <v>929697</v>
      </c>
    </row>
    <row r="617" spans="1:7" ht="15" customHeight="1">
      <c r="A617" s="191"/>
      <c r="B617" s="74"/>
      <c r="C617" s="62"/>
      <c r="D617" s="50"/>
      <c r="E617" s="51"/>
      <c r="F617" s="51"/>
      <c r="G617" s="51"/>
    </row>
    <row r="618" spans="1:7" ht="15" customHeight="1">
      <c r="A618" s="191" t="s">
        <v>10</v>
      </c>
      <c r="B618" s="74">
        <v>2404</v>
      </c>
      <c r="C618" s="62" t="s">
        <v>2</v>
      </c>
      <c r="D618" s="50"/>
      <c r="E618" s="51"/>
      <c r="F618" s="51"/>
      <c r="G618" s="51"/>
    </row>
    <row r="619" spans="1:7" ht="15" customHeight="1">
      <c r="A619" s="191"/>
      <c r="B619" s="78">
        <v>0.10199999999999999</v>
      </c>
      <c r="C619" s="62" t="s">
        <v>107</v>
      </c>
      <c r="D619" s="54"/>
      <c r="E619" s="52"/>
      <c r="F619" s="52"/>
      <c r="G619" s="52"/>
    </row>
    <row r="620" spans="1:7" s="126" customFormat="1" ht="15" customHeight="1">
      <c r="A620" s="191"/>
      <c r="B620" s="80" t="s">
        <v>158</v>
      </c>
      <c r="C620" s="6" t="s">
        <v>157</v>
      </c>
      <c r="D620" s="54"/>
      <c r="E620" s="52"/>
      <c r="F620" s="52"/>
      <c r="G620" s="52"/>
    </row>
    <row r="621" spans="1:7" s="3" customFormat="1" ht="27.95" customHeight="1">
      <c r="A621" s="191"/>
      <c r="B621" s="5" t="s">
        <v>192</v>
      </c>
      <c r="C621" s="6" t="s">
        <v>534</v>
      </c>
      <c r="D621" s="54">
        <v>15471</v>
      </c>
      <c r="E621" s="54">
        <v>11500</v>
      </c>
      <c r="F621" s="54">
        <v>11500</v>
      </c>
      <c r="G621" s="54">
        <v>9593</v>
      </c>
    </row>
    <row r="622" spans="1:7" s="3" customFormat="1" ht="15" customHeight="1">
      <c r="A622" s="191" t="s">
        <v>8</v>
      </c>
      <c r="B622" s="80" t="s">
        <v>158</v>
      </c>
      <c r="C622" s="47" t="s">
        <v>157</v>
      </c>
      <c r="D622" s="77">
        <f t="shared" ref="D622:F622" si="102">D621</f>
        <v>15471</v>
      </c>
      <c r="E622" s="77">
        <f t="shared" si="102"/>
        <v>11500</v>
      </c>
      <c r="F622" s="77">
        <f t="shared" si="102"/>
        <v>11500</v>
      </c>
      <c r="G622" s="77">
        <v>9593</v>
      </c>
    </row>
    <row r="623" spans="1:7" s="3" customFormat="1" ht="11.1" customHeight="1">
      <c r="A623" s="191"/>
      <c r="B623" s="80"/>
      <c r="C623" s="47"/>
      <c r="D623" s="50"/>
      <c r="E623" s="50"/>
      <c r="F623" s="50"/>
      <c r="G623" s="54"/>
    </row>
    <row r="624" spans="1:7" s="3" customFormat="1" ht="14.65" customHeight="1">
      <c r="A624" s="191"/>
      <c r="B624" s="80" t="s">
        <v>207</v>
      </c>
      <c r="C624" s="47" t="s">
        <v>208</v>
      </c>
      <c r="D624" s="50"/>
      <c r="E624" s="50"/>
      <c r="F624" s="50"/>
      <c r="G624" s="54"/>
    </row>
    <row r="625" spans="1:7" s="3" customFormat="1" ht="14.65" customHeight="1">
      <c r="A625" s="191"/>
      <c r="B625" s="80" t="s">
        <v>458</v>
      </c>
      <c r="C625" s="47" t="s">
        <v>466</v>
      </c>
      <c r="D625" s="68">
        <v>0</v>
      </c>
      <c r="E625" s="54">
        <v>1750</v>
      </c>
      <c r="F625" s="54">
        <v>1750</v>
      </c>
      <c r="G625" s="68">
        <v>0</v>
      </c>
    </row>
    <row r="626" spans="1:7" s="3" customFormat="1" ht="14.65" customHeight="1">
      <c r="A626" s="191"/>
      <c r="B626" s="80" t="s">
        <v>150</v>
      </c>
      <c r="C626" s="47" t="s">
        <v>209</v>
      </c>
      <c r="D626" s="54">
        <v>110000</v>
      </c>
      <c r="E626" s="68">
        <v>0</v>
      </c>
      <c r="F626" s="68">
        <v>0</v>
      </c>
      <c r="G626" s="68">
        <v>0</v>
      </c>
    </row>
    <row r="627" spans="1:7" s="3" customFormat="1" ht="14.65" customHeight="1">
      <c r="A627" s="191"/>
      <c r="B627" s="80" t="s">
        <v>165</v>
      </c>
      <c r="C627" s="47" t="s">
        <v>222</v>
      </c>
      <c r="D627" s="54">
        <v>200</v>
      </c>
      <c r="E627" s="68">
        <v>0</v>
      </c>
      <c r="F627" s="68">
        <v>0</v>
      </c>
      <c r="G627" s="68">
        <v>0</v>
      </c>
    </row>
    <row r="628" spans="1:7" s="3" customFormat="1" ht="14.65" customHeight="1">
      <c r="A628" s="191"/>
      <c r="B628" s="80" t="s">
        <v>166</v>
      </c>
      <c r="C628" s="47" t="s">
        <v>279</v>
      </c>
      <c r="D628" s="54">
        <v>10000</v>
      </c>
      <c r="E628" s="68">
        <v>0</v>
      </c>
      <c r="F628" s="68">
        <v>0</v>
      </c>
      <c r="G628" s="68">
        <v>0</v>
      </c>
    </row>
    <row r="629" spans="1:7" s="3" customFormat="1" ht="11.1" customHeight="1">
      <c r="A629" s="191"/>
      <c r="B629" s="80"/>
      <c r="C629" s="47"/>
      <c r="D629" s="68"/>
      <c r="E629" s="54"/>
      <c r="F629" s="54"/>
      <c r="G629" s="54"/>
    </row>
    <row r="630" spans="1:7" s="3" customFormat="1" ht="14.65" customHeight="1">
      <c r="A630" s="191"/>
      <c r="B630" s="80" t="s">
        <v>362</v>
      </c>
      <c r="C630" s="47" t="s">
        <v>444</v>
      </c>
      <c r="D630" s="68"/>
      <c r="E630" s="54"/>
      <c r="F630" s="54"/>
      <c r="G630" s="54"/>
    </row>
    <row r="631" spans="1:7" s="3" customFormat="1" ht="14.65" customHeight="1">
      <c r="A631" s="191"/>
      <c r="B631" s="80" t="s">
        <v>461</v>
      </c>
      <c r="C631" s="47" t="s">
        <v>445</v>
      </c>
      <c r="D631" s="68">
        <v>0</v>
      </c>
      <c r="E631" s="54">
        <v>400</v>
      </c>
      <c r="F631" s="54">
        <v>400</v>
      </c>
      <c r="G631" s="54">
        <v>400</v>
      </c>
    </row>
    <row r="632" spans="1:7" s="111" customFormat="1" ht="14.65" customHeight="1">
      <c r="A632" s="192" t="s">
        <v>8</v>
      </c>
      <c r="B632" s="117" t="s">
        <v>362</v>
      </c>
      <c r="C632" s="112" t="s">
        <v>444</v>
      </c>
      <c r="D632" s="48">
        <f t="shared" ref="D632:F632" si="103">D631</f>
        <v>0</v>
      </c>
      <c r="E632" s="77">
        <f>E631</f>
        <v>400</v>
      </c>
      <c r="F632" s="77">
        <f t="shared" si="103"/>
        <v>400</v>
      </c>
      <c r="G632" s="77">
        <v>400</v>
      </c>
    </row>
    <row r="633" spans="1:7" s="3" customFormat="1">
      <c r="A633" s="191"/>
      <c r="B633" s="80"/>
      <c r="C633" s="47"/>
      <c r="D633" s="68"/>
      <c r="E633" s="68"/>
      <c r="F633" s="68"/>
      <c r="G633" s="54"/>
    </row>
    <row r="634" spans="1:7" s="3" customFormat="1" ht="14.65" customHeight="1">
      <c r="A634" s="191"/>
      <c r="B634" s="80" t="s">
        <v>446</v>
      </c>
      <c r="C634" s="6" t="s">
        <v>209</v>
      </c>
      <c r="D634" s="68"/>
      <c r="E634" s="68"/>
      <c r="F634" s="68"/>
      <c r="G634" s="54"/>
    </row>
    <row r="635" spans="1:7" s="3" customFormat="1" ht="14.65" customHeight="1">
      <c r="A635" s="191"/>
      <c r="B635" s="80" t="s">
        <v>462</v>
      </c>
      <c r="C635" s="6" t="s">
        <v>357</v>
      </c>
      <c r="D635" s="68">
        <v>0</v>
      </c>
      <c r="E635" s="54">
        <v>125000</v>
      </c>
      <c r="F635" s="54">
        <f>125000+70000</f>
        <v>195000</v>
      </c>
      <c r="G635" s="54">
        <v>48000</v>
      </c>
    </row>
    <row r="636" spans="1:7" s="3" customFormat="1" ht="14.65" customHeight="1">
      <c r="A636" s="191" t="s">
        <v>8</v>
      </c>
      <c r="B636" s="80" t="s">
        <v>446</v>
      </c>
      <c r="C636" s="6" t="s">
        <v>209</v>
      </c>
      <c r="D636" s="48">
        <f t="shared" ref="D636:F636" si="104">D635</f>
        <v>0</v>
      </c>
      <c r="E636" s="77">
        <f t="shared" si="104"/>
        <v>125000</v>
      </c>
      <c r="F636" s="77">
        <f t="shared" si="104"/>
        <v>195000</v>
      </c>
      <c r="G636" s="77">
        <v>48000</v>
      </c>
    </row>
    <row r="637" spans="1:7" s="3" customFormat="1" ht="15" customHeight="1">
      <c r="A637" s="191" t="s">
        <v>8</v>
      </c>
      <c r="B637" s="80" t="s">
        <v>207</v>
      </c>
      <c r="C637" s="6" t="s">
        <v>208</v>
      </c>
      <c r="D637" s="65">
        <f t="shared" ref="D637:F637" si="105">SUM(D625:D628)+D632+D636</f>
        <v>120200</v>
      </c>
      <c r="E637" s="65">
        <f>SUM(E625:E628)+E632+E636</f>
        <v>127150</v>
      </c>
      <c r="F637" s="65">
        <f t="shared" si="105"/>
        <v>197150</v>
      </c>
      <c r="G637" s="65">
        <v>48400</v>
      </c>
    </row>
    <row r="638" spans="1:7" s="3" customFormat="1" ht="15" customHeight="1">
      <c r="A638" s="191" t="s">
        <v>8</v>
      </c>
      <c r="B638" s="186">
        <v>0.10199999999999999</v>
      </c>
      <c r="C638" s="71" t="s">
        <v>107</v>
      </c>
      <c r="D638" s="185">
        <f t="shared" ref="D638:F638" si="106">D622+D637</f>
        <v>135671</v>
      </c>
      <c r="E638" s="185">
        <f>E622+E637</f>
        <v>138650</v>
      </c>
      <c r="F638" s="185">
        <f t="shared" si="106"/>
        <v>208650</v>
      </c>
      <c r="G638" s="185">
        <v>57993</v>
      </c>
    </row>
    <row r="639" spans="1:7" s="3" customFormat="1" ht="12" customHeight="1">
      <c r="A639" s="191"/>
      <c r="B639" s="78"/>
      <c r="C639" s="71"/>
      <c r="D639" s="54"/>
      <c r="E639" s="54"/>
      <c r="F639" s="54"/>
      <c r="G639" s="54"/>
    </row>
    <row r="640" spans="1:7" s="2" customFormat="1" ht="15" customHeight="1">
      <c r="A640" s="191"/>
      <c r="B640" s="127" t="s">
        <v>293</v>
      </c>
      <c r="C640" s="128" t="s">
        <v>294</v>
      </c>
      <c r="D640" s="54"/>
      <c r="E640" s="54"/>
      <c r="F640" s="54"/>
      <c r="G640" s="54"/>
    </row>
    <row r="641" spans="1:7" s="3" customFormat="1" ht="15" customHeight="1">
      <c r="A641" s="191"/>
      <c r="B641" s="80" t="s">
        <v>446</v>
      </c>
      <c r="C641" s="6" t="s">
        <v>209</v>
      </c>
      <c r="D641" s="68"/>
      <c r="E641" s="68"/>
      <c r="F641" s="68"/>
      <c r="G641" s="54"/>
    </row>
    <row r="642" spans="1:7" s="3" customFormat="1" ht="15" customHeight="1">
      <c r="A642" s="191"/>
      <c r="B642" s="80" t="s">
        <v>480</v>
      </c>
      <c r="C642" s="6" t="s">
        <v>357</v>
      </c>
      <c r="D642" s="68">
        <v>0</v>
      </c>
      <c r="E642" s="68">
        <v>0</v>
      </c>
      <c r="F642" s="68">
        <v>0</v>
      </c>
      <c r="G642" s="54">
        <v>4000</v>
      </c>
    </row>
    <row r="643" spans="1:7" s="3" customFormat="1" ht="15" customHeight="1">
      <c r="A643" s="191" t="s">
        <v>8</v>
      </c>
      <c r="B643" s="80" t="s">
        <v>446</v>
      </c>
      <c r="C643" s="6" t="s">
        <v>209</v>
      </c>
      <c r="D643" s="48">
        <f t="shared" ref="D643:F643" si="107">D642</f>
        <v>0</v>
      </c>
      <c r="E643" s="48">
        <f t="shared" si="107"/>
        <v>0</v>
      </c>
      <c r="F643" s="48">
        <f t="shared" si="107"/>
        <v>0</v>
      </c>
      <c r="G643" s="77">
        <v>4000</v>
      </c>
    </row>
    <row r="644" spans="1:7" s="2" customFormat="1" ht="15" customHeight="1">
      <c r="A644" s="191" t="s">
        <v>8</v>
      </c>
      <c r="B644" s="127" t="s">
        <v>293</v>
      </c>
      <c r="C644" s="128" t="s">
        <v>294</v>
      </c>
      <c r="D644" s="48">
        <f>D643</f>
        <v>0</v>
      </c>
      <c r="E644" s="48">
        <f t="shared" ref="E644:F644" si="108">E643</f>
        <v>0</v>
      </c>
      <c r="F644" s="48">
        <f t="shared" si="108"/>
        <v>0</v>
      </c>
      <c r="G644" s="77">
        <v>4000</v>
      </c>
    </row>
    <row r="645" spans="1:7" s="2" customFormat="1" ht="11.1" customHeight="1">
      <c r="A645" s="191"/>
      <c r="B645" s="78"/>
      <c r="C645" s="62"/>
      <c r="D645" s="54"/>
      <c r="E645" s="54"/>
      <c r="F645" s="54"/>
      <c r="G645" s="54"/>
    </row>
    <row r="646" spans="1:7" s="2" customFormat="1" ht="15" customHeight="1">
      <c r="A646" s="191"/>
      <c r="B646" s="127" t="s">
        <v>295</v>
      </c>
      <c r="C646" s="128" t="s">
        <v>296</v>
      </c>
      <c r="D646" s="54"/>
      <c r="E646" s="54"/>
      <c r="F646" s="54"/>
      <c r="G646" s="54"/>
    </row>
    <row r="647" spans="1:7" s="3" customFormat="1" ht="15" customHeight="1">
      <c r="A647" s="191"/>
      <c r="B647" s="80" t="s">
        <v>446</v>
      </c>
      <c r="C647" s="6" t="s">
        <v>209</v>
      </c>
      <c r="D647" s="68"/>
      <c r="E647" s="68"/>
      <c r="F647" s="68"/>
      <c r="G647" s="54"/>
    </row>
    <row r="648" spans="1:7" s="3" customFormat="1" ht="15" customHeight="1">
      <c r="A648" s="191"/>
      <c r="B648" s="80" t="s">
        <v>480</v>
      </c>
      <c r="C648" s="6" t="s">
        <v>357</v>
      </c>
      <c r="D648" s="68">
        <v>0</v>
      </c>
      <c r="E648" s="68">
        <v>0</v>
      </c>
      <c r="F648" s="68">
        <v>0</v>
      </c>
      <c r="G648" s="54">
        <v>28000</v>
      </c>
    </row>
    <row r="649" spans="1:7" s="3" customFormat="1" ht="15" customHeight="1">
      <c r="A649" s="191" t="s">
        <v>8</v>
      </c>
      <c r="B649" s="80" t="s">
        <v>446</v>
      </c>
      <c r="C649" s="6" t="s">
        <v>209</v>
      </c>
      <c r="D649" s="48">
        <f t="shared" ref="D649:F649" si="109">D648</f>
        <v>0</v>
      </c>
      <c r="E649" s="48">
        <f t="shared" si="109"/>
        <v>0</v>
      </c>
      <c r="F649" s="48">
        <f t="shared" si="109"/>
        <v>0</v>
      </c>
      <c r="G649" s="77">
        <v>28000</v>
      </c>
    </row>
    <row r="650" spans="1:7" s="2" customFormat="1" ht="15" customHeight="1">
      <c r="A650" s="191" t="s">
        <v>8</v>
      </c>
      <c r="B650" s="127" t="s">
        <v>295</v>
      </c>
      <c r="C650" s="128" t="s">
        <v>296</v>
      </c>
      <c r="D650" s="48">
        <f>D649</f>
        <v>0</v>
      </c>
      <c r="E650" s="48">
        <f t="shared" ref="E650:F650" si="110">E649</f>
        <v>0</v>
      </c>
      <c r="F650" s="48">
        <f t="shared" si="110"/>
        <v>0</v>
      </c>
      <c r="G650" s="77">
        <v>28000</v>
      </c>
    </row>
    <row r="651" spans="1:7" s="3" customFormat="1" ht="15" customHeight="1">
      <c r="A651" s="191" t="s">
        <v>8</v>
      </c>
      <c r="B651" s="74">
        <v>2404</v>
      </c>
      <c r="C651" s="62" t="s">
        <v>2</v>
      </c>
      <c r="D651" s="178">
        <f t="shared" ref="D651:F651" si="111">D638+D644+D650</f>
        <v>135671</v>
      </c>
      <c r="E651" s="178">
        <f t="shared" si="111"/>
        <v>138650</v>
      </c>
      <c r="F651" s="178">
        <f t="shared" si="111"/>
        <v>208650</v>
      </c>
      <c r="G651" s="178">
        <v>89993</v>
      </c>
    </row>
    <row r="652" spans="1:7" ht="11.1" customHeight="1">
      <c r="A652" s="191"/>
      <c r="B652" s="74"/>
      <c r="C652" s="6"/>
      <c r="D652" s="50"/>
      <c r="E652" s="51"/>
      <c r="F652" s="51"/>
      <c r="G652" s="51"/>
    </row>
    <row r="653" spans="1:7" ht="14.45" customHeight="1">
      <c r="A653" s="194" t="s">
        <v>10</v>
      </c>
      <c r="B653" s="82">
        <v>2405</v>
      </c>
      <c r="C653" s="83" t="s">
        <v>108</v>
      </c>
      <c r="D653" s="84"/>
      <c r="E653" s="85"/>
      <c r="F653" s="85"/>
      <c r="G653" s="85"/>
    </row>
    <row r="654" spans="1:7" ht="14.45" customHeight="1">
      <c r="A654" s="194"/>
      <c r="B654" s="86">
        <v>1E-3</v>
      </c>
      <c r="C654" s="79" t="s">
        <v>113</v>
      </c>
      <c r="D654" s="87"/>
      <c r="E654" s="85"/>
      <c r="F654" s="85"/>
      <c r="G654" s="85"/>
    </row>
    <row r="655" spans="1:7" ht="14.45" customHeight="1">
      <c r="A655" s="194"/>
      <c r="B655" s="88">
        <v>60</v>
      </c>
      <c r="C655" s="89" t="s">
        <v>109</v>
      </c>
      <c r="D655" s="87"/>
      <c r="E655" s="85"/>
      <c r="F655" s="85"/>
      <c r="G655" s="85"/>
    </row>
    <row r="656" spans="1:7" ht="14.45" customHeight="1">
      <c r="A656" s="194"/>
      <c r="B656" s="135" t="s">
        <v>110</v>
      </c>
      <c r="C656" s="89" t="s">
        <v>14</v>
      </c>
      <c r="D656" s="54">
        <v>20983</v>
      </c>
      <c r="E656" s="54">
        <v>26400</v>
      </c>
      <c r="F656" s="54">
        <f>26400-1670</f>
        <v>24730</v>
      </c>
      <c r="G656" s="54">
        <v>5859</v>
      </c>
    </row>
    <row r="657" spans="1:7" s="29" customFormat="1" ht="14.45" customHeight="1">
      <c r="A657" s="194"/>
      <c r="B657" s="135" t="s">
        <v>195</v>
      </c>
      <c r="C657" s="89" t="s">
        <v>39</v>
      </c>
      <c r="D657" s="54">
        <v>2943</v>
      </c>
      <c r="E657" s="54">
        <v>3799</v>
      </c>
      <c r="F657" s="54">
        <v>3799</v>
      </c>
      <c r="G657" s="54">
        <v>1115</v>
      </c>
    </row>
    <row r="658" spans="1:7" s="29" customFormat="1" ht="14.45" customHeight="1">
      <c r="A658" s="190"/>
      <c r="B658" s="124" t="s">
        <v>358</v>
      </c>
      <c r="C658" s="123" t="s">
        <v>301</v>
      </c>
      <c r="D658" s="68">
        <v>0</v>
      </c>
      <c r="E658" s="54">
        <v>1</v>
      </c>
      <c r="F658" s="54">
        <v>1</v>
      </c>
      <c r="G658" s="68">
        <v>0</v>
      </c>
    </row>
    <row r="659" spans="1:7" s="29" customFormat="1" ht="14.45" customHeight="1">
      <c r="A659" s="190"/>
      <c r="B659" s="124" t="s">
        <v>359</v>
      </c>
      <c r="C659" s="123" t="s">
        <v>302</v>
      </c>
      <c r="D659" s="68">
        <v>0</v>
      </c>
      <c r="E659" s="54">
        <v>1</v>
      </c>
      <c r="F659" s="54">
        <v>1</v>
      </c>
      <c r="G659" s="54">
        <v>6974</v>
      </c>
    </row>
    <row r="660" spans="1:7" ht="14.45" customHeight="1">
      <c r="A660" s="190"/>
      <c r="B660" s="124" t="s">
        <v>360</v>
      </c>
      <c r="C660" s="123" t="s">
        <v>303</v>
      </c>
      <c r="D660" s="68">
        <v>0</v>
      </c>
      <c r="E660" s="54">
        <v>1</v>
      </c>
      <c r="F660" s="54">
        <v>1</v>
      </c>
      <c r="G660" s="68">
        <v>0</v>
      </c>
    </row>
    <row r="661" spans="1:7" s="159" customFormat="1" ht="14.45" customHeight="1">
      <c r="A661" s="190"/>
      <c r="B661" s="124" t="s">
        <v>401</v>
      </c>
      <c r="C661" s="123" t="s">
        <v>304</v>
      </c>
      <c r="D661" s="68">
        <v>0</v>
      </c>
      <c r="E661" s="54">
        <v>1</v>
      </c>
      <c r="F661" s="54">
        <v>1</v>
      </c>
      <c r="G661" s="68">
        <v>0</v>
      </c>
    </row>
    <row r="662" spans="1:7" ht="14.45" customHeight="1">
      <c r="A662" s="194"/>
      <c r="B662" s="135" t="s">
        <v>111</v>
      </c>
      <c r="C662" s="123" t="s">
        <v>309</v>
      </c>
      <c r="D662" s="54">
        <v>20</v>
      </c>
      <c r="E662" s="54">
        <v>20</v>
      </c>
      <c r="F662" s="54">
        <v>20</v>
      </c>
      <c r="G662" s="68">
        <v>0</v>
      </c>
    </row>
    <row r="663" spans="1:7" s="29" customFormat="1" ht="14.45" customHeight="1">
      <c r="A663" s="190"/>
      <c r="B663" s="124" t="s">
        <v>402</v>
      </c>
      <c r="C663" s="123" t="s">
        <v>312</v>
      </c>
      <c r="D663" s="68">
        <v>0</v>
      </c>
      <c r="E663" s="54">
        <v>1</v>
      </c>
      <c r="F663" s="54">
        <v>1</v>
      </c>
      <c r="G663" s="68">
        <v>0</v>
      </c>
    </row>
    <row r="664" spans="1:7" ht="14.45" customHeight="1">
      <c r="A664" s="194"/>
      <c r="B664" s="135" t="s">
        <v>112</v>
      </c>
      <c r="C664" s="89" t="s">
        <v>17</v>
      </c>
      <c r="D664" s="54">
        <v>1003</v>
      </c>
      <c r="E664" s="54">
        <v>998</v>
      </c>
      <c r="F664" s="181">
        <v>998</v>
      </c>
      <c r="G664" s="68">
        <v>0</v>
      </c>
    </row>
    <row r="665" spans="1:7" s="29" customFormat="1" ht="14.45" customHeight="1">
      <c r="A665" s="190"/>
      <c r="B665" s="124" t="s">
        <v>403</v>
      </c>
      <c r="C665" s="123" t="s">
        <v>314</v>
      </c>
      <c r="D665" s="68">
        <v>0</v>
      </c>
      <c r="E665" s="54">
        <v>1</v>
      </c>
      <c r="F665" s="54">
        <v>1</v>
      </c>
      <c r="G665" s="68">
        <v>0</v>
      </c>
    </row>
    <row r="666" spans="1:7" s="29" customFormat="1" ht="14.45" customHeight="1">
      <c r="A666" s="190"/>
      <c r="B666" s="124" t="s">
        <v>404</v>
      </c>
      <c r="C666" s="123" t="s">
        <v>319</v>
      </c>
      <c r="D666" s="68">
        <v>0</v>
      </c>
      <c r="E666" s="54">
        <v>1</v>
      </c>
      <c r="F666" s="54">
        <v>1</v>
      </c>
      <c r="G666" s="68">
        <v>0</v>
      </c>
    </row>
    <row r="667" spans="1:7" s="29" customFormat="1" ht="14.45" customHeight="1">
      <c r="A667" s="190"/>
      <c r="B667" s="124" t="s">
        <v>405</v>
      </c>
      <c r="C667" s="123" t="s">
        <v>315</v>
      </c>
      <c r="D667" s="68">
        <v>0</v>
      </c>
      <c r="E667" s="54">
        <v>1</v>
      </c>
      <c r="F667" s="54">
        <v>1</v>
      </c>
      <c r="G667" s="68">
        <v>0</v>
      </c>
    </row>
    <row r="668" spans="1:7" s="159" customFormat="1" ht="14.45" customHeight="1">
      <c r="A668" s="190"/>
      <c r="B668" s="124" t="s">
        <v>468</v>
      </c>
      <c r="C668" s="123" t="s">
        <v>487</v>
      </c>
      <c r="D668" s="68">
        <v>0</v>
      </c>
      <c r="E668" s="68">
        <v>0</v>
      </c>
      <c r="F668" s="54">
        <v>1</v>
      </c>
      <c r="G668" s="68">
        <v>0</v>
      </c>
    </row>
    <row r="669" spans="1:7" s="29" customFormat="1" ht="14.45" customHeight="1">
      <c r="A669" s="190"/>
      <c r="B669" s="124" t="s">
        <v>406</v>
      </c>
      <c r="C669" s="123" t="s">
        <v>316</v>
      </c>
      <c r="D669" s="68">
        <v>0</v>
      </c>
      <c r="E669" s="54">
        <v>1</v>
      </c>
      <c r="F669" s="54">
        <v>1</v>
      </c>
      <c r="G669" s="68">
        <v>0</v>
      </c>
    </row>
    <row r="670" spans="1:7" s="29" customFormat="1" ht="14.45" customHeight="1">
      <c r="A670" s="190"/>
      <c r="B670" s="124" t="s">
        <v>469</v>
      </c>
      <c r="C670" s="123" t="s">
        <v>470</v>
      </c>
      <c r="D670" s="68">
        <v>0</v>
      </c>
      <c r="E670" s="68">
        <v>0</v>
      </c>
      <c r="F670" s="54">
        <v>1</v>
      </c>
      <c r="G670" s="68">
        <v>0</v>
      </c>
    </row>
    <row r="671" spans="1:7" ht="11.1" customHeight="1">
      <c r="A671" s="194"/>
      <c r="B671" s="88"/>
      <c r="C671" s="89"/>
      <c r="D671" s="50"/>
      <c r="E671" s="50"/>
      <c r="F671" s="50"/>
      <c r="G671" s="50"/>
    </row>
    <row r="672" spans="1:7" ht="14.45" customHeight="1">
      <c r="A672" s="194"/>
      <c r="B672" s="88">
        <v>45</v>
      </c>
      <c r="C672" s="89" t="s">
        <v>229</v>
      </c>
      <c r="D672" s="50"/>
      <c r="E672" s="91"/>
      <c r="F672" s="91"/>
      <c r="G672" s="91"/>
    </row>
    <row r="673" spans="1:7" ht="14.45" customHeight="1">
      <c r="A673" s="194"/>
      <c r="B673" s="88" t="s">
        <v>21</v>
      </c>
      <c r="C673" s="89" t="s">
        <v>14</v>
      </c>
      <c r="D673" s="54">
        <v>11205</v>
      </c>
      <c r="E673" s="54">
        <v>11693</v>
      </c>
      <c r="F673" s="54">
        <f>11693-1766</f>
        <v>9927</v>
      </c>
      <c r="G673" s="54">
        <v>1905</v>
      </c>
    </row>
    <row r="674" spans="1:7" s="29" customFormat="1" ht="14.65" customHeight="1">
      <c r="A674" s="194"/>
      <c r="B674" s="135" t="s">
        <v>196</v>
      </c>
      <c r="C674" s="89" t="s">
        <v>39</v>
      </c>
      <c r="D674" s="54">
        <v>1267</v>
      </c>
      <c r="E674" s="54">
        <v>1082</v>
      </c>
      <c r="F674" s="54">
        <v>1082</v>
      </c>
      <c r="G674" s="54">
        <v>338</v>
      </c>
    </row>
    <row r="675" spans="1:7" s="29" customFormat="1" ht="14.65" customHeight="1">
      <c r="A675" s="190"/>
      <c r="B675" s="124" t="s">
        <v>323</v>
      </c>
      <c r="C675" s="123" t="s">
        <v>301</v>
      </c>
      <c r="D675" s="68">
        <v>0</v>
      </c>
      <c r="E675" s="54">
        <v>1</v>
      </c>
      <c r="F675" s="54">
        <v>1</v>
      </c>
      <c r="G675" s="68">
        <v>0</v>
      </c>
    </row>
    <row r="676" spans="1:7" s="29" customFormat="1" ht="14.65" customHeight="1">
      <c r="A676" s="190"/>
      <c r="B676" s="124" t="s">
        <v>324</v>
      </c>
      <c r="C676" s="123" t="s">
        <v>302</v>
      </c>
      <c r="D676" s="68">
        <v>0</v>
      </c>
      <c r="E676" s="54">
        <v>1</v>
      </c>
      <c r="F676" s="54">
        <v>1</v>
      </c>
      <c r="G676" s="54">
        <v>2191</v>
      </c>
    </row>
    <row r="677" spans="1:7" ht="14.45" customHeight="1">
      <c r="A677" s="194"/>
      <c r="B677" s="88" t="s">
        <v>22</v>
      </c>
      <c r="C677" s="123" t="s">
        <v>309</v>
      </c>
      <c r="D677" s="54">
        <v>35</v>
      </c>
      <c r="E677" s="54">
        <v>35</v>
      </c>
      <c r="F677" s="54">
        <v>35</v>
      </c>
      <c r="G677" s="68">
        <v>0</v>
      </c>
    </row>
    <row r="678" spans="1:7" s="3" customFormat="1" ht="14.45" customHeight="1">
      <c r="A678" s="194"/>
      <c r="B678" s="88" t="s">
        <v>23</v>
      </c>
      <c r="C678" s="89" t="s">
        <v>17</v>
      </c>
      <c r="D678" s="54">
        <v>223</v>
      </c>
      <c r="E678" s="54">
        <v>223</v>
      </c>
      <c r="F678" s="181">
        <v>223</v>
      </c>
      <c r="G678" s="68">
        <v>0</v>
      </c>
    </row>
    <row r="679" spans="1:7" s="29" customFormat="1" ht="14.65" customHeight="1">
      <c r="A679" s="190"/>
      <c r="B679" s="124" t="s">
        <v>364</v>
      </c>
      <c r="C679" s="123" t="s">
        <v>315</v>
      </c>
      <c r="D679" s="70">
        <v>0</v>
      </c>
      <c r="E679" s="65">
        <v>1</v>
      </c>
      <c r="F679" s="65">
        <v>1</v>
      </c>
      <c r="G679" s="70">
        <v>0</v>
      </c>
    </row>
    <row r="680" spans="1:7" s="3" customFormat="1" ht="14.45" customHeight="1">
      <c r="A680" s="199" t="s">
        <v>8</v>
      </c>
      <c r="B680" s="204">
        <v>45</v>
      </c>
      <c r="C680" s="118" t="s">
        <v>229</v>
      </c>
      <c r="D680" s="180">
        <f t="shared" ref="D680:F680" si="112">SUM(D673:D679)</f>
        <v>12730</v>
      </c>
      <c r="E680" s="180">
        <f t="shared" si="112"/>
        <v>13036</v>
      </c>
      <c r="F680" s="180">
        <f t="shared" si="112"/>
        <v>11270</v>
      </c>
      <c r="G680" s="180">
        <v>4434</v>
      </c>
    </row>
    <row r="681" spans="1:7" s="3" customFormat="1" ht="14.45" customHeight="1">
      <c r="A681" s="194"/>
      <c r="B681" s="88"/>
      <c r="C681" s="90"/>
      <c r="D681" s="54"/>
      <c r="E681" s="54"/>
      <c r="F681" s="54"/>
      <c r="G681" s="54"/>
    </row>
    <row r="682" spans="1:7" s="3" customFormat="1" ht="14.1" customHeight="1">
      <c r="A682" s="194"/>
      <c r="B682" s="88">
        <v>49</v>
      </c>
      <c r="C682" s="89" t="s">
        <v>423</v>
      </c>
      <c r="D682" s="54"/>
      <c r="E682" s="54"/>
      <c r="F682" s="54"/>
      <c r="G682" s="54"/>
    </row>
    <row r="683" spans="1:7" s="3" customFormat="1" ht="14.1" customHeight="1">
      <c r="A683" s="194"/>
      <c r="B683" s="88" t="s">
        <v>234</v>
      </c>
      <c r="C683" s="90" t="s">
        <v>14</v>
      </c>
      <c r="D683" s="68">
        <v>0</v>
      </c>
      <c r="E683" s="54">
        <v>2488</v>
      </c>
      <c r="F683" s="54">
        <f>2488-116</f>
        <v>2372</v>
      </c>
      <c r="G683" s="54">
        <v>1014</v>
      </c>
    </row>
    <row r="684" spans="1:7" s="3" customFormat="1" ht="14.1" customHeight="1">
      <c r="A684" s="194"/>
      <c r="B684" s="88" t="s">
        <v>238</v>
      </c>
      <c r="C684" s="90" t="s">
        <v>39</v>
      </c>
      <c r="D684" s="68">
        <v>0</v>
      </c>
      <c r="E684" s="54">
        <v>333</v>
      </c>
      <c r="F684" s="54">
        <v>333</v>
      </c>
      <c r="G684" s="54">
        <v>184</v>
      </c>
    </row>
    <row r="685" spans="1:7" s="3" customFormat="1" ht="14.1" customHeight="1">
      <c r="A685" s="194"/>
      <c r="B685" s="124" t="s">
        <v>329</v>
      </c>
      <c r="C685" s="123" t="s">
        <v>301</v>
      </c>
      <c r="D685" s="68">
        <v>0</v>
      </c>
      <c r="E685" s="54">
        <v>1</v>
      </c>
      <c r="F685" s="54">
        <v>1</v>
      </c>
      <c r="G685" s="68">
        <v>0</v>
      </c>
    </row>
    <row r="686" spans="1:7" s="3" customFormat="1" ht="14.1" customHeight="1">
      <c r="A686" s="194"/>
      <c r="B686" s="124" t="s">
        <v>330</v>
      </c>
      <c r="C686" s="123" t="s">
        <v>302</v>
      </c>
      <c r="D686" s="68">
        <v>0</v>
      </c>
      <c r="E686" s="54">
        <v>1</v>
      </c>
      <c r="F686" s="54">
        <v>1</v>
      </c>
      <c r="G686" s="54">
        <v>1114</v>
      </c>
    </row>
    <row r="687" spans="1:7" s="3" customFormat="1" ht="14.1" customHeight="1">
      <c r="A687" s="194"/>
      <c r="B687" s="88" t="s">
        <v>235</v>
      </c>
      <c r="C687" s="90" t="s">
        <v>309</v>
      </c>
      <c r="D687" s="68">
        <v>0</v>
      </c>
      <c r="E687" s="54">
        <v>50</v>
      </c>
      <c r="F687" s="54">
        <v>50</v>
      </c>
      <c r="G687" s="68">
        <v>0</v>
      </c>
    </row>
    <row r="688" spans="1:7" s="3" customFormat="1" ht="14.1" customHeight="1">
      <c r="A688" s="194"/>
      <c r="B688" s="88" t="s">
        <v>236</v>
      </c>
      <c r="C688" s="90" t="s">
        <v>17</v>
      </c>
      <c r="D688" s="68">
        <v>0</v>
      </c>
      <c r="E688" s="54">
        <v>499</v>
      </c>
      <c r="F688" s="54">
        <v>499</v>
      </c>
      <c r="G688" s="68">
        <v>0</v>
      </c>
    </row>
    <row r="689" spans="1:7" s="3" customFormat="1" ht="14.1" customHeight="1">
      <c r="A689" s="194"/>
      <c r="B689" s="88" t="s">
        <v>368</v>
      </c>
      <c r="C689" s="90" t="s">
        <v>315</v>
      </c>
      <c r="D689" s="68">
        <v>0</v>
      </c>
      <c r="E689" s="54">
        <v>1</v>
      </c>
      <c r="F689" s="54">
        <v>1</v>
      </c>
      <c r="G689" s="68">
        <v>0</v>
      </c>
    </row>
    <row r="690" spans="1:7" s="3" customFormat="1" ht="14.1" customHeight="1">
      <c r="A690" s="194" t="s">
        <v>8</v>
      </c>
      <c r="B690" s="88">
        <v>49</v>
      </c>
      <c r="C690" s="90" t="s">
        <v>423</v>
      </c>
      <c r="D690" s="48">
        <f t="shared" ref="D690:F690" si="113">SUM(D683:D689)</f>
        <v>0</v>
      </c>
      <c r="E690" s="77">
        <f t="shared" si="113"/>
        <v>3373</v>
      </c>
      <c r="F690" s="77">
        <f t="shared" si="113"/>
        <v>3257</v>
      </c>
      <c r="G690" s="77">
        <v>2312</v>
      </c>
    </row>
    <row r="691" spans="1:7" s="3" customFormat="1" ht="14.1" customHeight="1">
      <c r="A691" s="194" t="s">
        <v>8</v>
      </c>
      <c r="B691" s="88">
        <v>60</v>
      </c>
      <c r="C691" s="90" t="s">
        <v>109</v>
      </c>
      <c r="D691" s="65">
        <f t="shared" ref="D691:F691" si="114">SUM(D656:D670)+D680+D690</f>
        <v>37679</v>
      </c>
      <c r="E691" s="65">
        <f t="shared" si="114"/>
        <v>47635</v>
      </c>
      <c r="F691" s="65">
        <f t="shared" si="114"/>
        <v>44085</v>
      </c>
      <c r="G691" s="65">
        <v>20694</v>
      </c>
    </row>
    <row r="692" spans="1:7" s="140" customFormat="1" ht="14.1" customHeight="1">
      <c r="A692" s="194" t="s">
        <v>8</v>
      </c>
      <c r="B692" s="86">
        <v>1E-3</v>
      </c>
      <c r="C692" s="60" t="s">
        <v>113</v>
      </c>
      <c r="D692" s="65">
        <f t="shared" ref="D692:F692" si="115">D691</f>
        <v>37679</v>
      </c>
      <c r="E692" s="65">
        <f t="shared" si="115"/>
        <v>47635</v>
      </c>
      <c r="F692" s="65">
        <f t="shared" si="115"/>
        <v>44085</v>
      </c>
      <c r="G692" s="65">
        <v>20694</v>
      </c>
    </row>
    <row r="693" spans="1:7" ht="14.45" customHeight="1">
      <c r="A693" s="194"/>
      <c r="B693" s="92"/>
      <c r="C693" s="79"/>
      <c r="D693" s="50"/>
      <c r="E693" s="91"/>
      <c r="F693" s="91"/>
      <c r="G693" s="91"/>
    </row>
    <row r="694" spans="1:7" ht="14.1" customHeight="1">
      <c r="A694" s="194"/>
      <c r="B694" s="86">
        <v>0.10100000000000001</v>
      </c>
      <c r="C694" s="79" t="s">
        <v>114</v>
      </c>
      <c r="D694" s="58"/>
      <c r="E694" s="93"/>
      <c r="F694" s="93"/>
      <c r="G694" s="93"/>
    </row>
    <row r="695" spans="1:7" ht="14.1" customHeight="1">
      <c r="A695" s="194"/>
      <c r="B695" s="94">
        <v>61</v>
      </c>
      <c r="C695" s="89" t="s">
        <v>115</v>
      </c>
      <c r="D695" s="50"/>
      <c r="E695" s="91"/>
      <c r="F695" s="91"/>
      <c r="G695" s="91"/>
    </row>
    <row r="696" spans="1:7" ht="14.1" customHeight="1">
      <c r="A696" s="194"/>
      <c r="B696" s="135" t="s">
        <v>116</v>
      </c>
      <c r="C696" s="90" t="s">
        <v>14</v>
      </c>
      <c r="D696" s="54">
        <v>6498</v>
      </c>
      <c r="E696" s="54">
        <v>7399</v>
      </c>
      <c r="F696" s="54">
        <v>7399</v>
      </c>
      <c r="G696" s="54">
        <v>1716</v>
      </c>
    </row>
    <row r="697" spans="1:7" s="29" customFormat="1" ht="14.1" customHeight="1">
      <c r="A697" s="194"/>
      <c r="B697" s="135" t="s">
        <v>197</v>
      </c>
      <c r="C697" s="90" t="s">
        <v>39</v>
      </c>
      <c r="D697" s="54">
        <v>1620</v>
      </c>
      <c r="E697" s="54">
        <v>1682</v>
      </c>
      <c r="F697" s="54">
        <v>1682</v>
      </c>
      <c r="G697" s="54">
        <v>474</v>
      </c>
    </row>
    <row r="698" spans="1:7" s="29" customFormat="1" ht="14.1" customHeight="1">
      <c r="A698" s="190"/>
      <c r="B698" s="124" t="s">
        <v>347</v>
      </c>
      <c r="C698" s="123" t="s">
        <v>301</v>
      </c>
      <c r="D698" s="68">
        <v>0</v>
      </c>
      <c r="E698" s="54">
        <v>1</v>
      </c>
      <c r="F698" s="54">
        <v>1</v>
      </c>
      <c r="G698" s="68">
        <v>0</v>
      </c>
    </row>
    <row r="699" spans="1:7" s="29" customFormat="1" ht="14.1" customHeight="1">
      <c r="A699" s="190"/>
      <c r="B699" s="124" t="s">
        <v>348</v>
      </c>
      <c r="C699" s="123" t="s">
        <v>302</v>
      </c>
      <c r="D699" s="68">
        <v>0</v>
      </c>
      <c r="E699" s="54">
        <v>1</v>
      </c>
      <c r="F699" s="54">
        <v>1</v>
      </c>
      <c r="G699" s="54">
        <v>2144</v>
      </c>
    </row>
    <row r="700" spans="1:7" ht="14.1" customHeight="1">
      <c r="A700" s="194"/>
      <c r="B700" s="135" t="s">
        <v>117</v>
      </c>
      <c r="C700" s="123" t="s">
        <v>309</v>
      </c>
      <c r="D700" s="56">
        <v>19</v>
      </c>
      <c r="E700" s="54">
        <v>19</v>
      </c>
      <c r="F700" s="54">
        <v>19</v>
      </c>
      <c r="G700" s="68">
        <v>0</v>
      </c>
    </row>
    <row r="701" spans="1:7" ht="14.1" customHeight="1">
      <c r="A701" s="194"/>
      <c r="B701" s="135" t="s">
        <v>118</v>
      </c>
      <c r="C701" s="90" t="s">
        <v>17</v>
      </c>
      <c r="D701" s="54">
        <v>111</v>
      </c>
      <c r="E701" s="54">
        <v>110</v>
      </c>
      <c r="F701" s="181">
        <v>110</v>
      </c>
      <c r="G701" s="68">
        <v>0</v>
      </c>
    </row>
    <row r="702" spans="1:7" s="29" customFormat="1" ht="14.1" customHeight="1">
      <c r="A702" s="190"/>
      <c r="B702" s="124" t="s">
        <v>407</v>
      </c>
      <c r="C702" s="123" t="s">
        <v>315</v>
      </c>
      <c r="D702" s="68">
        <v>0</v>
      </c>
      <c r="E702" s="54">
        <v>1</v>
      </c>
      <c r="F702" s="54">
        <v>1</v>
      </c>
      <c r="G702" s="68">
        <v>0</v>
      </c>
    </row>
    <row r="703" spans="1:7" s="3" customFormat="1" ht="14.1" customHeight="1">
      <c r="A703" s="194"/>
      <c r="B703" s="135" t="s">
        <v>167</v>
      </c>
      <c r="C703" s="90" t="s">
        <v>168</v>
      </c>
      <c r="D703" s="70">
        <v>0</v>
      </c>
      <c r="E703" s="70">
        <v>0</v>
      </c>
      <c r="F703" s="70">
        <v>0</v>
      </c>
      <c r="G703" s="70">
        <v>0</v>
      </c>
    </row>
    <row r="704" spans="1:7" ht="14.1" customHeight="1">
      <c r="A704" s="194" t="s">
        <v>8</v>
      </c>
      <c r="B704" s="94">
        <v>61</v>
      </c>
      <c r="C704" s="90" t="s">
        <v>115</v>
      </c>
      <c r="D704" s="65">
        <f t="shared" ref="D704:F704" si="116">SUM(D696:D703)</f>
        <v>8248</v>
      </c>
      <c r="E704" s="65">
        <f t="shared" si="116"/>
        <v>9213</v>
      </c>
      <c r="F704" s="65">
        <f t="shared" si="116"/>
        <v>9213</v>
      </c>
      <c r="G704" s="65">
        <v>4334</v>
      </c>
    </row>
    <row r="705" spans="1:7" ht="13.9" customHeight="1">
      <c r="A705" s="194"/>
      <c r="B705" s="94"/>
      <c r="C705" s="89"/>
      <c r="D705" s="50"/>
      <c r="E705" s="91"/>
      <c r="F705" s="91"/>
      <c r="G705" s="91"/>
    </row>
    <row r="706" spans="1:7" ht="14.1" customHeight="1">
      <c r="A706" s="194"/>
      <c r="B706" s="94">
        <v>62</v>
      </c>
      <c r="C706" s="89" t="s">
        <v>119</v>
      </c>
      <c r="D706" s="50"/>
      <c r="E706" s="91"/>
      <c r="F706" s="91"/>
      <c r="G706" s="91"/>
    </row>
    <row r="707" spans="1:7" ht="14.1" customHeight="1">
      <c r="A707" s="194"/>
      <c r="B707" s="135" t="s">
        <v>120</v>
      </c>
      <c r="C707" s="89" t="s">
        <v>14</v>
      </c>
      <c r="D707" s="54">
        <v>8902</v>
      </c>
      <c r="E707" s="54">
        <v>10050</v>
      </c>
      <c r="F707" s="54">
        <f>10050-767</f>
        <v>9283</v>
      </c>
      <c r="G707" s="54">
        <v>1565</v>
      </c>
    </row>
    <row r="708" spans="1:7" s="29" customFormat="1" ht="14.1" customHeight="1">
      <c r="A708" s="194"/>
      <c r="B708" s="135" t="s">
        <v>198</v>
      </c>
      <c r="C708" s="89" t="s">
        <v>39</v>
      </c>
      <c r="D708" s="54">
        <v>1615</v>
      </c>
      <c r="E708" s="54">
        <v>1945</v>
      </c>
      <c r="F708" s="54">
        <v>1945</v>
      </c>
      <c r="G708" s="54">
        <v>515</v>
      </c>
    </row>
    <row r="709" spans="1:7" s="29" customFormat="1" ht="14.1" customHeight="1">
      <c r="A709" s="190"/>
      <c r="B709" s="124" t="s">
        <v>349</v>
      </c>
      <c r="C709" s="123" t="s">
        <v>301</v>
      </c>
      <c r="D709" s="68">
        <v>0</v>
      </c>
      <c r="E709" s="54">
        <v>1</v>
      </c>
      <c r="F709" s="54">
        <v>1</v>
      </c>
      <c r="G709" s="68">
        <v>0</v>
      </c>
    </row>
    <row r="710" spans="1:7" s="29" customFormat="1" ht="14.1" customHeight="1">
      <c r="A710" s="190"/>
      <c r="B710" s="124" t="s">
        <v>350</v>
      </c>
      <c r="C710" s="123" t="s">
        <v>302</v>
      </c>
      <c r="D710" s="68">
        <v>0</v>
      </c>
      <c r="E710" s="54">
        <v>1</v>
      </c>
      <c r="F710" s="54">
        <v>1</v>
      </c>
      <c r="G710" s="54">
        <v>1776</v>
      </c>
    </row>
    <row r="711" spans="1:7" ht="14.1" customHeight="1">
      <c r="A711" s="194"/>
      <c r="B711" s="135" t="s">
        <v>121</v>
      </c>
      <c r="C711" s="123" t="s">
        <v>309</v>
      </c>
      <c r="D711" s="56">
        <v>20</v>
      </c>
      <c r="E711" s="56">
        <v>20</v>
      </c>
      <c r="F711" s="56">
        <v>20</v>
      </c>
      <c r="G711" s="46">
        <v>0</v>
      </c>
    </row>
    <row r="712" spans="1:7" s="3" customFormat="1" ht="14.1" customHeight="1">
      <c r="A712" s="194"/>
      <c r="B712" s="135" t="s">
        <v>122</v>
      </c>
      <c r="C712" s="89" t="s">
        <v>17</v>
      </c>
      <c r="D712" s="54">
        <v>292</v>
      </c>
      <c r="E712" s="54">
        <v>291</v>
      </c>
      <c r="F712" s="181">
        <v>291</v>
      </c>
      <c r="G712" s="68">
        <v>0</v>
      </c>
    </row>
    <row r="713" spans="1:7" s="159" customFormat="1" ht="14.1" customHeight="1">
      <c r="A713" s="190"/>
      <c r="B713" s="124" t="s">
        <v>408</v>
      </c>
      <c r="C713" s="123" t="s">
        <v>315</v>
      </c>
      <c r="D713" s="68">
        <v>0</v>
      </c>
      <c r="E713" s="54">
        <v>1</v>
      </c>
      <c r="F713" s="54">
        <v>1</v>
      </c>
      <c r="G713" s="68">
        <v>0</v>
      </c>
    </row>
    <row r="714" spans="1:7" s="29" customFormat="1" ht="14.65" customHeight="1">
      <c r="A714" s="190"/>
      <c r="B714" s="124"/>
      <c r="C714" s="123"/>
      <c r="D714" s="68"/>
      <c r="E714" s="68"/>
      <c r="F714" s="68"/>
      <c r="G714" s="54"/>
    </row>
    <row r="715" spans="1:7" s="3" customFormat="1" ht="14.1" customHeight="1">
      <c r="A715" s="194"/>
      <c r="B715" s="88">
        <v>50</v>
      </c>
      <c r="C715" s="89" t="s">
        <v>424</v>
      </c>
      <c r="D715" s="54"/>
      <c r="E715" s="54"/>
      <c r="F715" s="54"/>
      <c r="G715" s="54"/>
    </row>
    <row r="716" spans="1:7" s="3" customFormat="1" ht="14.1" customHeight="1">
      <c r="A716" s="194"/>
      <c r="B716" s="88" t="s">
        <v>425</v>
      </c>
      <c r="C716" s="90" t="s">
        <v>14</v>
      </c>
      <c r="D716" s="68">
        <v>0</v>
      </c>
      <c r="E716" s="54">
        <v>1032</v>
      </c>
      <c r="F716" s="54">
        <v>1032</v>
      </c>
      <c r="G716" s="54">
        <v>1006</v>
      </c>
    </row>
    <row r="717" spans="1:7" s="3" customFormat="1" ht="14.1" customHeight="1">
      <c r="A717" s="194"/>
      <c r="B717" s="88" t="s">
        <v>426</v>
      </c>
      <c r="C717" s="90" t="s">
        <v>39</v>
      </c>
      <c r="D717" s="68">
        <v>0</v>
      </c>
      <c r="E717" s="54">
        <v>117</v>
      </c>
      <c r="F717" s="54">
        <v>117</v>
      </c>
      <c r="G717" s="54">
        <v>255</v>
      </c>
    </row>
    <row r="718" spans="1:7" s="3" customFormat="1" ht="14.1" customHeight="1">
      <c r="A718" s="194"/>
      <c r="B718" s="88" t="s">
        <v>471</v>
      </c>
      <c r="C718" s="90" t="s">
        <v>301</v>
      </c>
      <c r="D718" s="68">
        <v>0</v>
      </c>
      <c r="E718" s="68">
        <v>0</v>
      </c>
      <c r="F718" s="54">
        <v>1</v>
      </c>
      <c r="G718" s="68">
        <v>0</v>
      </c>
    </row>
    <row r="719" spans="1:7" s="3" customFormat="1" ht="14.1" customHeight="1">
      <c r="A719" s="194"/>
      <c r="B719" s="88" t="s">
        <v>472</v>
      </c>
      <c r="C719" s="90" t="s">
        <v>302</v>
      </c>
      <c r="D719" s="68">
        <v>0</v>
      </c>
      <c r="E719" s="68">
        <v>0</v>
      </c>
      <c r="F719" s="54">
        <v>1</v>
      </c>
      <c r="G719" s="54">
        <v>1209</v>
      </c>
    </row>
    <row r="720" spans="1:7" s="3" customFormat="1" ht="14.1" customHeight="1">
      <c r="A720" s="194"/>
      <c r="B720" s="88" t="s">
        <v>427</v>
      </c>
      <c r="C720" s="90" t="s">
        <v>309</v>
      </c>
      <c r="D720" s="68">
        <v>0</v>
      </c>
      <c r="E720" s="54">
        <v>50</v>
      </c>
      <c r="F720" s="54">
        <v>50</v>
      </c>
      <c r="G720" s="68">
        <v>0</v>
      </c>
    </row>
    <row r="721" spans="1:7" s="3" customFormat="1" ht="14.1" customHeight="1">
      <c r="A721" s="194"/>
      <c r="B721" s="88" t="s">
        <v>428</v>
      </c>
      <c r="C721" s="90" t="s">
        <v>17</v>
      </c>
      <c r="D721" s="68">
        <v>0</v>
      </c>
      <c r="E721" s="54">
        <v>499</v>
      </c>
      <c r="F721" s="54">
        <v>499</v>
      </c>
      <c r="G721" s="68">
        <v>0</v>
      </c>
    </row>
    <row r="722" spans="1:7" s="3" customFormat="1" ht="14.1" customHeight="1">
      <c r="A722" s="194"/>
      <c r="B722" s="88" t="s">
        <v>429</v>
      </c>
      <c r="C722" s="90" t="s">
        <v>315</v>
      </c>
      <c r="D722" s="68">
        <v>0</v>
      </c>
      <c r="E722" s="54">
        <v>1</v>
      </c>
      <c r="F722" s="54">
        <v>1</v>
      </c>
      <c r="G722" s="68">
        <v>0</v>
      </c>
    </row>
    <row r="723" spans="1:7" s="3" customFormat="1" ht="14.1" customHeight="1">
      <c r="A723" s="194" t="s">
        <v>8</v>
      </c>
      <c r="B723" s="88">
        <v>50</v>
      </c>
      <c r="C723" s="89" t="s">
        <v>424</v>
      </c>
      <c r="D723" s="48">
        <f t="shared" ref="D723:F723" si="117">SUM(D716:D722)</f>
        <v>0</v>
      </c>
      <c r="E723" s="77">
        <f t="shared" si="117"/>
        <v>1699</v>
      </c>
      <c r="F723" s="77">
        <f t="shared" si="117"/>
        <v>1701</v>
      </c>
      <c r="G723" s="77">
        <v>2470</v>
      </c>
    </row>
    <row r="724" spans="1:7" ht="14.1" customHeight="1">
      <c r="A724" s="194" t="s">
        <v>8</v>
      </c>
      <c r="B724" s="94">
        <v>62</v>
      </c>
      <c r="C724" s="90" t="s">
        <v>119</v>
      </c>
      <c r="D724" s="77">
        <f t="shared" ref="D724:F724" si="118">SUM(D707:D713)+D723</f>
        <v>10829</v>
      </c>
      <c r="E724" s="77">
        <f t="shared" si="118"/>
        <v>14008</v>
      </c>
      <c r="F724" s="77">
        <f t="shared" si="118"/>
        <v>13243</v>
      </c>
      <c r="G724" s="77">
        <v>6326</v>
      </c>
    </row>
    <row r="725" spans="1:7" ht="13.9" customHeight="1">
      <c r="A725" s="194"/>
      <c r="B725" s="94"/>
      <c r="C725" s="89"/>
      <c r="D725" s="50"/>
      <c r="E725" s="91"/>
      <c r="F725" s="91"/>
      <c r="G725" s="91"/>
    </row>
    <row r="726" spans="1:7" ht="14.1" customHeight="1">
      <c r="A726" s="194"/>
      <c r="B726" s="94">
        <v>63</v>
      </c>
      <c r="C726" s="89" t="s">
        <v>123</v>
      </c>
      <c r="D726" s="50"/>
      <c r="E726" s="91"/>
      <c r="F726" s="91"/>
      <c r="G726" s="91"/>
    </row>
    <row r="727" spans="1:7" ht="14.1" customHeight="1">
      <c r="A727" s="194"/>
      <c r="B727" s="135" t="s">
        <v>124</v>
      </c>
      <c r="C727" s="89" t="s">
        <v>14</v>
      </c>
      <c r="D727" s="54">
        <v>5947</v>
      </c>
      <c r="E727" s="54">
        <v>7293</v>
      </c>
      <c r="F727" s="54">
        <f>7293-1180</f>
        <v>6113</v>
      </c>
      <c r="G727" s="54">
        <v>1408</v>
      </c>
    </row>
    <row r="728" spans="1:7" s="29" customFormat="1" ht="14.1" customHeight="1">
      <c r="A728" s="194"/>
      <c r="B728" s="135" t="s">
        <v>201</v>
      </c>
      <c r="C728" s="89" t="s">
        <v>39</v>
      </c>
      <c r="D728" s="54">
        <v>342</v>
      </c>
      <c r="E728" s="54">
        <v>450</v>
      </c>
      <c r="F728" s="54">
        <v>450</v>
      </c>
      <c r="G728" s="54">
        <v>162</v>
      </c>
    </row>
    <row r="729" spans="1:7" s="159" customFormat="1" ht="14.1" customHeight="1">
      <c r="A729" s="193"/>
      <c r="B729" s="174" t="s">
        <v>351</v>
      </c>
      <c r="C729" s="172" t="s">
        <v>301</v>
      </c>
      <c r="D729" s="70">
        <v>0</v>
      </c>
      <c r="E729" s="65">
        <v>1</v>
      </c>
      <c r="F729" s="65">
        <v>1</v>
      </c>
      <c r="G729" s="70">
        <v>0</v>
      </c>
    </row>
    <row r="730" spans="1:7" s="29" customFormat="1" ht="14.1" customHeight="1">
      <c r="A730" s="190"/>
      <c r="B730" s="124" t="s">
        <v>352</v>
      </c>
      <c r="C730" s="123" t="s">
        <v>302</v>
      </c>
      <c r="D730" s="68">
        <v>0</v>
      </c>
      <c r="E730" s="54">
        <v>1</v>
      </c>
      <c r="F730" s="54">
        <v>1</v>
      </c>
      <c r="G730" s="54">
        <v>1558</v>
      </c>
    </row>
    <row r="731" spans="1:7" ht="14.1" customHeight="1">
      <c r="A731" s="194"/>
      <c r="B731" s="135" t="s">
        <v>125</v>
      </c>
      <c r="C731" s="123" t="s">
        <v>309</v>
      </c>
      <c r="D731" s="54">
        <v>22</v>
      </c>
      <c r="E731" s="54">
        <v>22</v>
      </c>
      <c r="F731" s="54">
        <v>22</v>
      </c>
      <c r="G731" s="68">
        <v>0</v>
      </c>
    </row>
    <row r="732" spans="1:7" s="3" customFormat="1" ht="14.1" customHeight="1">
      <c r="A732" s="194"/>
      <c r="B732" s="135" t="s">
        <v>126</v>
      </c>
      <c r="C732" s="89" t="s">
        <v>17</v>
      </c>
      <c r="D732" s="54">
        <v>454</v>
      </c>
      <c r="E732" s="54">
        <v>453</v>
      </c>
      <c r="F732" s="181">
        <v>453</v>
      </c>
      <c r="G732" s="68">
        <v>0</v>
      </c>
    </row>
    <row r="733" spans="1:7" s="29" customFormat="1" ht="14.1" customHeight="1">
      <c r="A733" s="190"/>
      <c r="B733" s="124" t="s">
        <v>409</v>
      </c>
      <c r="C733" s="123" t="s">
        <v>315</v>
      </c>
      <c r="D733" s="70">
        <v>0</v>
      </c>
      <c r="E733" s="65">
        <v>1</v>
      </c>
      <c r="F733" s="65">
        <v>1</v>
      </c>
      <c r="G733" s="70">
        <v>0</v>
      </c>
    </row>
    <row r="734" spans="1:7" ht="14.1" customHeight="1">
      <c r="A734" s="194" t="s">
        <v>8</v>
      </c>
      <c r="B734" s="94">
        <v>63</v>
      </c>
      <c r="C734" s="90" t="s">
        <v>123</v>
      </c>
      <c r="D734" s="65">
        <f t="shared" ref="D734:F734" si="119">SUM(D727:D733)</f>
        <v>6765</v>
      </c>
      <c r="E734" s="65">
        <f t="shared" si="119"/>
        <v>8221</v>
      </c>
      <c r="F734" s="65">
        <f t="shared" si="119"/>
        <v>7041</v>
      </c>
      <c r="G734" s="65">
        <v>3128</v>
      </c>
    </row>
    <row r="735" spans="1:7" ht="11.1" customHeight="1">
      <c r="A735" s="194"/>
      <c r="B735" s="94"/>
      <c r="C735" s="89"/>
      <c r="D735" s="50"/>
      <c r="E735" s="50"/>
      <c r="F735" s="50"/>
      <c r="G735" s="50"/>
    </row>
    <row r="736" spans="1:7" ht="27" customHeight="1">
      <c r="A736" s="194"/>
      <c r="B736" s="94">
        <v>81</v>
      </c>
      <c r="C736" s="89" t="s">
        <v>526</v>
      </c>
      <c r="D736" s="50"/>
      <c r="E736" s="50"/>
      <c r="F736" s="50"/>
      <c r="G736" s="50"/>
    </row>
    <row r="737" spans="1:7" ht="15" customHeight="1">
      <c r="A737" s="194"/>
      <c r="B737" s="94" t="s">
        <v>172</v>
      </c>
      <c r="C737" s="89" t="s">
        <v>439</v>
      </c>
      <c r="D737" s="54">
        <v>20814</v>
      </c>
      <c r="E737" s="54">
        <v>7811</v>
      </c>
      <c r="F737" s="54">
        <v>7811</v>
      </c>
      <c r="G737" s="68">
        <v>0</v>
      </c>
    </row>
    <row r="738" spans="1:7" ht="15" customHeight="1">
      <c r="A738" s="194"/>
      <c r="B738" s="94" t="s">
        <v>173</v>
      </c>
      <c r="C738" s="89" t="s">
        <v>183</v>
      </c>
      <c r="D738" s="54">
        <v>5146</v>
      </c>
      <c r="E738" s="68">
        <v>0</v>
      </c>
      <c r="F738" s="68">
        <v>0</v>
      </c>
      <c r="G738" s="68">
        <v>0</v>
      </c>
    </row>
    <row r="739" spans="1:7" ht="27" customHeight="1">
      <c r="A739" s="194"/>
      <c r="B739" s="94" t="s">
        <v>215</v>
      </c>
      <c r="C739" s="89" t="s">
        <v>216</v>
      </c>
      <c r="D739" s="54">
        <v>480</v>
      </c>
      <c r="E739" s="54">
        <v>23500</v>
      </c>
      <c r="F739" s="54">
        <f>23500+12563</f>
        <v>36063</v>
      </c>
      <c r="G739" s="68">
        <v>0</v>
      </c>
    </row>
    <row r="740" spans="1:7" s="3" customFormat="1" ht="27" customHeight="1">
      <c r="A740" s="194"/>
      <c r="B740" s="94" t="s">
        <v>224</v>
      </c>
      <c r="C740" s="89" t="s">
        <v>289</v>
      </c>
      <c r="D740" s="54">
        <v>120</v>
      </c>
      <c r="E740" s="54">
        <v>7500</v>
      </c>
      <c r="F740" s="54">
        <v>7500</v>
      </c>
      <c r="G740" s="68">
        <v>0</v>
      </c>
    </row>
    <row r="741" spans="1:7" s="111" customFormat="1" ht="27" customHeight="1">
      <c r="A741" s="194" t="s">
        <v>8</v>
      </c>
      <c r="B741" s="94">
        <v>81</v>
      </c>
      <c r="C741" s="89" t="s">
        <v>526</v>
      </c>
      <c r="D741" s="77">
        <f t="shared" ref="D741:F741" si="120">SUM(D737:D740)</f>
        <v>26560</v>
      </c>
      <c r="E741" s="77">
        <f t="shared" si="120"/>
        <v>38811</v>
      </c>
      <c r="F741" s="77">
        <f t="shared" si="120"/>
        <v>51374</v>
      </c>
      <c r="G741" s="48">
        <v>0</v>
      </c>
    </row>
    <row r="742" spans="1:7" s="3" customFormat="1" ht="15" customHeight="1">
      <c r="A742" s="194" t="s">
        <v>8</v>
      </c>
      <c r="B742" s="86">
        <v>0.10100000000000001</v>
      </c>
      <c r="C742" s="60" t="s">
        <v>114</v>
      </c>
      <c r="D742" s="65">
        <f t="shared" ref="D742:F742" si="121">D734+D724+D704+D741</f>
        <v>52402</v>
      </c>
      <c r="E742" s="65">
        <f t="shared" si="121"/>
        <v>70253</v>
      </c>
      <c r="F742" s="65">
        <f t="shared" si="121"/>
        <v>80871</v>
      </c>
      <c r="G742" s="65">
        <v>13788</v>
      </c>
    </row>
    <row r="743" spans="1:7" s="2" customFormat="1" ht="11.1" customHeight="1">
      <c r="A743" s="194"/>
      <c r="B743" s="86"/>
      <c r="C743" s="60"/>
      <c r="D743" s="54"/>
      <c r="E743" s="54"/>
      <c r="F743" s="54"/>
      <c r="G743" s="54"/>
    </row>
    <row r="744" spans="1:7" s="2" customFormat="1" ht="15" customHeight="1">
      <c r="A744" s="195"/>
      <c r="B744" s="127" t="s">
        <v>293</v>
      </c>
      <c r="C744" s="128" t="s">
        <v>294</v>
      </c>
      <c r="D744" s="54"/>
      <c r="E744" s="54"/>
      <c r="F744" s="54"/>
      <c r="G744" s="54"/>
    </row>
    <row r="745" spans="1:7" s="2" customFormat="1" ht="27" customHeight="1">
      <c r="A745" s="194"/>
      <c r="B745" s="94">
        <v>81</v>
      </c>
      <c r="C745" s="89" t="s">
        <v>526</v>
      </c>
      <c r="D745" s="54"/>
      <c r="E745" s="54"/>
      <c r="F745" s="54"/>
      <c r="G745" s="54"/>
    </row>
    <row r="746" spans="1:7" s="2" customFormat="1" ht="15" customHeight="1">
      <c r="A746" s="194"/>
      <c r="B746" s="94" t="s">
        <v>172</v>
      </c>
      <c r="C746" s="89" t="s">
        <v>439</v>
      </c>
      <c r="D746" s="68">
        <v>0</v>
      </c>
      <c r="E746" s="54">
        <v>1</v>
      </c>
      <c r="F746" s="54">
        <v>1</v>
      </c>
      <c r="G746" s="68">
        <v>0</v>
      </c>
    </row>
    <row r="747" spans="1:7" s="2" customFormat="1" ht="27" customHeight="1">
      <c r="A747" s="194"/>
      <c r="B747" s="94" t="s">
        <v>173</v>
      </c>
      <c r="C747" s="89" t="s">
        <v>216</v>
      </c>
      <c r="D747" s="70">
        <v>0</v>
      </c>
      <c r="E747" s="65">
        <v>1</v>
      </c>
      <c r="F747" s="65">
        <v>1</v>
      </c>
      <c r="G747" s="70">
        <v>0</v>
      </c>
    </row>
    <row r="748" spans="1:7" s="2" customFormat="1" ht="27" customHeight="1">
      <c r="A748" s="194" t="s">
        <v>8</v>
      </c>
      <c r="B748" s="94">
        <v>81</v>
      </c>
      <c r="C748" s="89" t="s">
        <v>526</v>
      </c>
      <c r="D748" s="70">
        <f>SUM(D746:D747)</f>
        <v>0</v>
      </c>
      <c r="E748" s="65">
        <f t="shared" ref="E748:F748" si="122">SUM(E746:E747)</f>
        <v>2</v>
      </c>
      <c r="F748" s="65">
        <f t="shared" si="122"/>
        <v>2</v>
      </c>
      <c r="G748" s="70">
        <v>0</v>
      </c>
    </row>
    <row r="749" spans="1:7" s="2" customFormat="1" ht="15" customHeight="1">
      <c r="A749" s="131" t="s">
        <v>8</v>
      </c>
      <c r="B749" s="127" t="s">
        <v>293</v>
      </c>
      <c r="C749" s="128" t="s">
        <v>294</v>
      </c>
      <c r="D749" s="70">
        <f>D748</f>
        <v>0</v>
      </c>
      <c r="E749" s="65">
        <f t="shared" ref="E749:F749" si="123">E748</f>
        <v>2</v>
      </c>
      <c r="F749" s="65">
        <f t="shared" si="123"/>
        <v>2</v>
      </c>
      <c r="G749" s="70">
        <v>0</v>
      </c>
    </row>
    <row r="750" spans="1:7" s="2" customFormat="1" ht="11.1" customHeight="1">
      <c r="A750" s="194"/>
      <c r="B750" s="86"/>
      <c r="C750" s="60"/>
      <c r="D750" s="54"/>
      <c r="E750" s="54"/>
      <c r="F750" s="54"/>
      <c r="G750" s="54"/>
    </row>
    <row r="751" spans="1:7" s="2" customFormat="1" ht="15" customHeight="1">
      <c r="A751" s="194"/>
      <c r="B751" s="127" t="s">
        <v>295</v>
      </c>
      <c r="C751" s="128" t="s">
        <v>296</v>
      </c>
      <c r="D751" s="54"/>
      <c r="E751" s="54"/>
      <c r="F751" s="54"/>
      <c r="G751" s="54"/>
    </row>
    <row r="752" spans="1:7" s="2" customFormat="1" ht="27" customHeight="1">
      <c r="A752" s="194"/>
      <c r="B752" s="94">
        <v>81</v>
      </c>
      <c r="C752" s="89" t="s">
        <v>526</v>
      </c>
      <c r="D752" s="54"/>
      <c r="E752" s="54"/>
      <c r="F752" s="54"/>
      <c r="G752" s="54"/>
    </row>
    <row r="753" spans="1:7" s="2" customFormat="1" ht="27" customHeight="1">
      <c r="A753" s="194"/>
      <c r="B753" s="94" t="s">
        <v>172</v>
      </c>
      <c r="C753" s="89" t="s">
        <v>519</v>
      </c>
      <c r="D753" s="68">
        <v>0</v>
      </c>
      <c r="E753" s="54">
        <v>1</v>
      </c>
      <c r="F753" s="54">
        <v>1</v>
      </c>
      <c r="G753" s="68">
        <v>0</v>
      </c>
    </row>
    <row r="754" spans="1:7" s="2" customFormat="1" ht="27" customHeight="1">
      <c r="A754" s="194"/>
      <c r="B754" s="94" t="s">
        <v>173</v>
      </c>
      <c r="C754" s="89" t="s">
        <v>216</v>
      </c>
      <c r="D754" s="68">
        <v>0</v>
      </c>
      <c r="E754" s="54">
        <v>58686</v>
      </c>
      <c r="F754" s="54">
        <f>58686+108218</f>
        <v>166904</v>
      </c>
      <c r="G754" s="68">
        <v>0</v>
      </c>
    </row>
    <row r="755" spans="1:7" s="2" customFormat="1" ht="27" customHeight="1">
      <c r="A755" s="194" t="s">
        <v>8</v>
      </c>
      <c r="B755" s="94">
        <v>81</v>
      </c>
      <c r="C755" s="89" t="s">
        <v>526</v>
      </c>
      <c r="D755" s="70">
        <f>SUM(D753:D754)</f>
        <v>0</v>
      </c>
      <c r="E755" s="65">
        <f t="shared" ref="E755:F755" si="124">SUM(E753:E754)</f>
        <v>58687</v>
      </c>
      <c r="F755" s="65">
        <f t="shared" si="124"/>
        <v>166905</v>
      </c>
      <c r="G755" s="70">
        <v>0</v>
      </c>
    </row>
    <row r="756" spans="1:7" s="2" customFormat="1" ht="15" customHeight="1">
      <c r="A756" s="131" t="s">
        <v>8</v>
      </c>
      <c r="B756" s="127" t="s">
        <v>295</v>
      </c>
      <c r="C756" s="128" t="s">
        <v>296</v>
      </c>
      <c r="D756" s="48">
        <f>D755</f>
        <v>0</v>
      </c>
      <c r="E756" s="77">
        <f t="shared" ref="E756:F756" si="125">E755</f>
        <v>58687</v>
      </c>
      <c r="F756" s="77">
        <f t="shared" si="125"/>
        <v>166905</v>
      </c>
      <c r="G756" s="48">
        <v>0</v>
      </c>
    </row>
    <row r="757" spans="1:7" s="3" customFormat="1" ht="15" customHeight="1">
      <c r="A757" s="194" t="s">
        <v>8</v>
      </c>
      <c r="B757" s="82">
        <v>2405</v>
      </c>
      <c r="C757" s="60" t="s">
        <v>108</v>
      </c>
      <c r="D757" s="65">
        <f t="shared" ref="D757:F757" si="126">D742+D692+D749+D756</f>
        <v>90081</v>
      </c>
      <c r="E757" s="65">
        <f t="shared" si="126"/>
        <v>176577</v>
      </c>
      <c r="F757" s="65">
        <f t="shared" si="126"/>
        <v>291863</v>
      </c>
      <c r="G757" s="65">
        <v>34482</v>
      </c>
    </row>
    <row r="758" spans="1:7" ht="15" customHeight="1">
      <c r="A758" s="198" t="s">
        <v>8</v>
      </c>
      <c r="B758" s="106"/>
      <c r="C758" s="96" t="s">
        <v>9</v>
      </c>
      <c r="D758" s="65">
        <f t="shared" ref="D758:F758" si="127">D616+D651+D757</f>
        <v>906969</v>
      </c>
      <c r="E758" s="53">
        <f t="shared" si="127"/>
        <v>1172722</v>
      </c>
      <c r="F758" s="53">
        <f t="shared" si="127"/>
        <v>1242250</v>
      </c>
      <c r="G758" s="53">
        <v>1054172</v>
      </c>
    </row>
    <row r="759" spans="1:7">
      <c r="A759" s="191"/>
      <c r="B759" s="5"/>
      <c r="C759" s="62"/>
      <c r="D759" s="50"/>
      <c r="E759" s="51"/>
      <c r="F759" s="51"/>
      <c r="G759" s="51"/>
    </row>
    <row r="760" spans="1:7" ht="15" customHeight="1">
      <c r="C760" s="35" t="s">
        <v>127</v>
      </c>
      <c r="D760" s="50"/>
      <c r="E760" s="51"/>
      <c r="F760" s="51"/>
      <c r="G760" s="51"/>
    </row>
    <row r="761" spans="1:7" ht="15" customHeight="1">
      <c r="A761" s="191" t="s">
        <v>10</v>
      </c>
      <c r="B761" s="74">
        <v>4403</v>
      </c>
      <c r="C761" s="97" t="s">
        <v>128</v>
      </c>
      <c r="D761" s="50"/>
      <c r="E761" s="51"/>
      <c r="F761" s="51"/>
      <c r="G761" s="51"/>
    </row>
    <row r="762" spans="1:7" ht="15" customHeight="1">
      <c r="A762" s="191"/>
      <c r="B762" s="78">
        <v>0.10100000000000001</v>
      </c>
      <c r="C762" s="97" t="s">
        <v>227</v>
      </c>
      <c r="D762" s="50"/>
      <c r="E762" s="51"/>
      <c r="F762" s="51"/>
      <c r="G762" s="51"/>
    </row>
    <row r="763" spans="1:7" ht="15" customHeight="1">
      <c r="A763" s="191"/>
      <c r="B763" s="98">
        <v>8</v>
      </c>
      <c r="C763" s="72" t="s">
        <v>147</v>
      </c>
      <c r="D763" s="50"/>
      <c r="E763" s="50"/>
      <c r="F763" s="50"/>
      <c r="G763" s="50"/>
    </row>
    <row r="764" spans="1:7" ht="27" customHeight="1">
      <c r="A764" s="192"/>
      <c r="B764" s="206" t="s">
        <v>156</v>
      </c>
      <c r="C764" s="207" t="s">
        <v>199</v>
      </c>
      <c r="D764" s="70">
        <v>0</v>
      </c>
      <c r="E764" s="70">
        <v>0</v>
      </c>
      <c r="F764" s="70">
        <v>0</v>
      </c>
      <c r="G764" s="65">
        <v>5000</v>
      </c>
    </row>
    <row r="765" spans="1:7" ht="27.6" customHeight="1">
      <c r="A765" s="191"/>
      <c r="B765" s="136" t="s">
        <v>171</v>
      </c>
      <c r="C765" s="119" t="s">
        <v>179</v>
      </c>
      <c r="D765" s="54">
        <v>2796</v>
      </c>
      <c r="E765" s="68">
        <v>0</v>
      </c>
      <c r="F765" s="54">
        <v>4525</v>
      </c>
      <c r="G765" s="54">
        <v>4600</v>
      </c>
    </row>
    <row r="766" spans="1:7" ht="15" customHeight="1">
      <c r="A766" s="191" t="s">
        <v>8</v>
      </c>
      <c r="B766" s="98">
        <v>8</v>
      </c>
      <c r="C766" s="66" t="s">
        <v>147</v>
      </c>
      <c r="D766" s="77">
        <f t="shared" ref="D766:F766" si="128">SUM(D764:D765)</f>
        <v>2796</v>
      </c>
      <c r="E766" s="48">
        <f t="shared" si="128"/>
        <v>0</v>
      </c>
      <c r="F766" s="77">
        <f t="shared" si="128"/>
        <v>4525</v>
      </c>
      <c r="G766" s="77">
        <v>9600</v>
      </c>
    </row>
    <row r="767" spans="1:7" s="122" customFormat="1" ht="15" customHeight="1">
      <c r="A767" s="191"/>
      <c r="B767" s="78"/>
      <c r="C767" s="97"/>
      <c r="D767" s="50"/>
      <c r="E767" s="51"/>
      <c r="F767" s="52"/>
      <c r="G767" s="51"/>
    </row>
    <row r="768" spans="1:7" ht="15" customHeight="1">
      <c r="A768" s="191"/>
      <c r="B768" s="80" t="s">
        <v>129</v>
      </c>
      <c r="C768" s="99" t="s">
        <v>12</v>
      </c>
      <c r="D768" s="50"/>
      <c r="E768" s="51"/>
      <c r="F768" s="51"/>
      <c r="G768" s="51"/>
    </row>
    <row r="769" spans="1:7" ht="15" customHeight="1">
      <c r="A769" s="191"/>
      <c r="B769" s="80" t="s">
        <v>483</v>
      </c>
      <c r="C769" s="99" t="s">
        <v>20</v>
      </c>
      <c r="D769" s="68">
        <v>0</v>
      </c>
      <c r="E769" s="68">
        <v>0</v>
      </c>
      <c r="F769" s="68">
        <v>0</v>
      </c>
      <c r="G769" s="54">
        <v>1200</v>
      </c>
    </row>
    <row r="770" spans="1:7" s="122" customFormat="1" ht="15" customHeight="1">
      <c r="A770" s="191"/>
      <c r="B770" s="80" t="s">
        <v>488</v>
      </c>
      <c r="C770" s="99" t="s">
        <v>361</v>
      </c>
      <c r="D770" s="68">
        <v>0</v>
      </c>
      <c r="E770" s="68">
        <v>0</v>
      </c>
      <c r="F770" s="68">
        <v>0</v>
      </c>
      <c r="G770" s="54">
        <v>9046</v>
      </c>
    </row>
    <row r="771" spans="1:7" ht="15" customHeight="1">
      <c r="A771" s="191"/>
      <c r="B771" s="76" t="s">
        <v>193</v>
      </c>
      <c r="C771" s="99" t="s">
        <v>194</v>
      </c>
      <c r="D771" s="54">
        <v>2617</v>
      </c>
      <c r="E771" s="68">
        <v>0</v>
      </c>
      <c r="F771" s="68">
        <v>0</v>
      </c>
      <c r="G771" s="68">
        <v>0</v>
      </c>
    </row>
    <row r="772" spans="1:7" s="122" customFormat="1" ht="30" customHeight="1">
      <c r="A772" s="191"/>
      <c r="B772" s="76" t="s">
        <v>223</v>
      </c>
      <c r="C772" s="99" t="s">
        <v>225</v>
      </c>
      <c r="D772" s="54">
        <v>2763</v>
      </c>
      <c r="E772" s="68">
        <v>0</v>
      </c>
      <c r="F772" s="68">
        <v>0</v>
      </c>
      <c r="G772" s="68">
        <v>0</v>
      </c>
    </row>
    <row r="773" spans="1:7">
      <c r="A773" s="191"/>
      <c r="B773" s="76" t="s">
        <v>280</v>
      </c>
      <c r="C773" s="99" t="s">
        <v>281</v>
      </c>
      <c r="D773" s="54">
        <v>1876</v>
      </c>
      <c r="E773" s="68">
        <v>0</v>
      </c>
      <c r="F773" s="68">
        <v>0</v>
      </c>
      <c r="G773" s="68">
        <v>0</v>
      </c>
    </row>
    <row r="774" spans="1:7" ht="27" customHeight="1">
      <c r="A774" s="191"/>
      <c r="B774" s="76" t="s">
        <v>282</v>
      </c>
      <c r="C774" s="99" t="s">
        <v>290</v>
      </c>
      <c r="D774" s="54">
        <v>2161</v>
      </c>
      <c r="E774" s="68">
        <v>0</v>
      </c>
      <c r="F774" s="68">
        <v>0</v>
      </c>
      <c r="G774" s="68">
        <v>0</v>
      </c>
    </row>
    <row r="775" spans="1:7" ht="27.95" customHeight="1">
      <c r="A775" s="191"/>
      <c r="B775" s="76" t="s">
        <v>283</v>
      </c>
      <c r="C775" s="99" t="s">
        <v>285</v>
      </c>
      <c r="D775" s="54">
        <v>2161</v>
      </c>
      <c r="E775" s="68">
        <v>0</v>
      </c>
      <c r="F775" s="68">
        <v>0</v>
      </c>
      <c r="G775" s="68">
        <v>0</v>
      </c>
    </row>
    <row r="776" spans="1:7" s="3" customFormat="1" ht="15" customHeight="1">
      <c r="A776" s="191"/>
      <c r="B776" s="76" t="s">
        <v>284</v>
      </c>
      <c r="C776" s="99" t="s">
        <v>286</v>
      </c>
      <c r="D776" s="65">
        <v>2000</v>
      </c>
      <c r="E776" s="70">
        <v>0</v>
      </c>
      <c r="F776" s="70">
        <v>0</v>
      </c>
      <c r="G776" s="70">
        <v>0</v>
      </c>
    </row>
    <row r="777" spans="1:7" s="3" customFormat="1" ht="15" customHeight="1">
      <c r="A777" s="191" t="s">
        <v>8</v>
      </c>
      <c r="B777" s="80" t="s">
        <v>129</v>
      </c>
      <c r="C777" s="100" t="s">
        <v>12</v>
      </c>
      <c r="D777" s="65">
        <f>SUM(D769:D776)</f>
        <v>13578</v>
      </c>
      <c r="E777" s="70">
        <f t="shared" ref="E777:F777" si="129">SUM(E769:E776)</f>
        <v>0</v>
      </c>
      <c r="F777" s="70">
        <f t="shared" si="129"/>
        <v>0</v>
      </c>
      <c r="G777" s="65">
        <v>10246</v>
      </c>
    </row>
    <row r="778" spans="1:7" s="3" customFormat="1" ht="15" customHeight="1">
      <c r="A778" s="191"/>
      <c r="B778" s="80"/>
      <c r="C778" s="100"/>
      <c r="D778" s="50"/>
      <c r="E778" s="50"/>
      <c r="F778" s="50"/>
      <c r="G778" s="50"/>
    </row>
    <row r="779" spans="1:7" s="2" customFormat="1" ht="15" customHeight="1">
      <c r="A779" s="191"/>
      <c r="B779" s="80" t="s">
        <v>362</v>
      </c>
      <c r="C779" s="100" t="s">
        <v>497</v>
      </c>
      <c r="D779" s="50"/>
      <c r="E779" s="50"/>
      <c r="F779" s="50"/>
      <c r="G779" s="50"/>
    </row>
    <row r="780" spans="1:7" s="2" customFormat="1" ht="15" customHeight="1">
      <c r="A780" s="191"/>
      <c r="B780" s="80" t="s">
        <v>498</v>
      </c>
      <c r="C780" s="100" t="s">
        <v>361</v>
      </c>
      <c r="D780" s="68">
        <v>0</v>
      </c>
      <c r="E780" s="68">
        <v>0</v>
      </c>
      <c r="F780" s="68">
        <v>0</v>
      </c>
      <c r="G780" s="54">
        <v>5000</v>
      </c>
    </row>
    <row r="781" spans="1:7" s="2" customFormat="1" ht="15" customHeight="1">
      <c r="A781" s="191" t="s">
        <v>8</v>
      </c>
      <c r="B781" s="80" t="s">
        <v>362</v>
      </c>
      <c r="C781" s="100" t="s">
        <v>497</v>
      </c>
      <c r="D781" s="48">
        <f>D780</f>
        <v>0</v>
      </c>
      <c r="E781" s="48">
        <f t="shared" ref="E781:F781" si="130">E780</f>
        <v>0</v>
      </c>
      <c r="F781" s="48">
        <f t="shared" si="130"/>
        <v>0</v>
      </c>
      <c r="G781" s="77">
        <v>5000</v>
      </c>
    </row>
    <row r="782" spans="1:7" s="3" customFormat="1" ht="15" customHeight="1">
      <c r="A782" s="191" t="s">
        <v>8</v>
      </c>
      <c r="B782" s="78">
        <v>0.10100000000000001</v>
      </c>
      <c r="C782" s="97" t="s">
        <v>227</v>
      </c>
      <c r="D782" s="77">
        <f t="shared" ref="D782:F782" si="131">D777+D766+D781</f>
        <v>16374</v>
      </c>
      <c r="E782" s="48">
        <f t="shared" si="131"/>
        <v>0</v>
      </c>
      <c r="F782" s="77">
        <f t="shared" si="131"/>
        <v>4525</v>
      </c>
      <c r="G782" s="77">
        <v>24846</v>
      </c>
    </row>
    <row r="783" spans="1:7" s="3" customFormat="1" ht="15.6" customHeight="1">
      <c r="A783" s="191"/>
      <c r="B783" s="78"/>
      <c r="C783" s="97"/>
      <c r="D783" s="110"/>
      <c r="E783" s="110"/>
      <c r="F783" s="110"/>
      <c r="G783" s="137"/>
    </row>
    <row r="784" spans="1:7" s="3" customFormat="1" ht="15.6" customHeight="1">
      <c r="A784" s="191"/>
      <c r="B784" s="78">
        <v>0.10299999999999999</v>
      </c>
      <c r="C784" s="97" t="s">
        <v>73</v>
      </c>
      <c r="D784" s="54"/>
      <c r="E784" s="54"/>
      <c r="F784" s="54"/>
      <c r="G784" s="138"/>
    </row>
    <row r="785" spans="1:7" s="3" customFormat="1" ht="15.6" customHeight="1">
      <c r="A785" s="191"/>
      <c r="B785" s="80">
        <v>44</v>
      </c>
      <c r="C785" s="99" t="s">
        <v>12</v>
      </c>
      <c r="D785" s="54"/>
      <c r="E785" s="54"/>
      <c r="F785" s="54"/>
      <c r="G785" s="138"/>
    </row>
    <row r="786" spans="1:7" s="3" customFormat="1" ht="15.6" customHeight="1">
      <c r="A786" s="191"/>
      <c r="B786" s="80">
        <v>60</v>
      </c>
      <c r="C786" s="99" t="s">
        <v>456</v>
      </c>
      <c r="D786" s="54"/>
      <c r="E786" s="54"/>
      <c r="F786" s="54"/>
      <c r="G786" s="138"/>
    </row>
    <row r="787" spans="1:7" s="111" customFormat="1" ht="15.6" customHeight="1">
      <c r="A787" s="191"/>
      <c r="B787" s="202" t="s">
        <v>457</v>
      </c>
      <c r="C787" s="99" t="s">
        <v>361</v>
      </c>
      <c r="D787" s="70">
        <v>0</v>
      </c>
      <c r="E787" s="65">
        <v>5000</v>
      </c>
      <c r="F787" s="65">
        <f>5000-4525</f>
        <v>475</v>
      </c>
      <c r="G787" s="65">
        <v>5000</v>
      </c>
    </row>
    <row r="788" spans="1:7" s="3" customFormat="1" ht="15.6" customHeight="1">
      <c r="A788" s="191" t="s">
        <v>8</v>
      </c>
      <c r="B788" s="80">
        <v>60</v>
      </c>
      <c r="C788" s="99" t="s">
        <v>456</v>
      </c>
      <c r="D788" s="70">
        <f t="shared" ref="D788:F789" si="132">D787</f>
        <v>0</v>
      </c>
      <c r="E788" s="65">
        <f t="shared" si="132"/>
        <v>5000</v>
      </c>
      <c r="F788" s="65">
        <f t="shared" si="132"/>
        <v>475</v>
      </c>
      <c r="G788" s="65">
        <v>5000</v>
      </c>
    </row>
    <row r="789" spans="1:7" s="3" customFormat="1" ht="15" customHeight="1">
      <c r="A789" s="191" t="s">
        <v>8</v>
      </c>
      <c r="B789" s="80">
        <v>44</v>
      </c>
      <c r="C789" s="99" t="s">
        <v>12</v>
      </c>
      <c r="D789" s="48">
        <f t="shared" si="132"/>
        <v>0</v>
      </c>
      <c r="E789" s="77">
        <f t="shared" si="132"/>
        <v>5000</v>
      </c>
      <c r="F789" s="77">
        <f t="shared" si="132"/>
        <v>475</v>
      </c>
      <c r="G789" s="77">
        <v>5000</v>
      </c>
    </row>
    <row r="790" spans="1:7" s="3" customFormat="1" ht="15" customHeight="1">
      <c r="A790" s="191" t="s">
        <v>8</v>
      </c>
      <c r="B790" s="78">
        <v>0.10299999999999999</v>
      </c>
      <c r="C790" s="97" t="s">
        <v>73</v>
      </c>
      <c r="D790" s="68">
        <f t="shared" ref="D790:F790" si="133">D789</f>
        <v>0</v>
      </c>
      <c r="E790" s="54">
        <f t="shared" si="133"/>
        <v>5000</v>
      </c>
      <c r="F790" s="54">
        <f t="shared" si="133"/>
        <v>475</v>
      </c>
      <c r="G790" s="54">
        <v>5000</v>
      </c>
    </row>
    <row r="791" spans="1:7" ht="15" customHeight="1">
      <c r="A791" s="191" t="s">
        <v>8</v>
      </c>
      <c r="B791" s="74">
        <v>4403</v>
      </c>
      <c r="C791" s="208" t="s">
        <v>4</v>
      </c>
      <c r="D791" s="77">
        <f t="shared" ref="D791:F791" si="134">D790+D782</f>
        <v>16374</v>
      </c>
      <c r="E791" s="77">
        <f t="shared" si="134"/>
        <v>5000</v>
      </c>
      <c r="F791" s="77">
        <f t="shared" si="134"/>
        <v>5000</v>
      </c>
      <c r="G791" s="77">
        <v>29846</v>
      </c>
    </row>
    <row r="792" spans="1:7" ht="15" customHeight="1">
      <c r="A792" s="191"/>
      <c r="B792" s="74"/>
      <c r="C792" s="99"/>
      <c r="D792" s="50"/>
      <c r="E792" s="51"/>
      <c r="F792" s="51"/>
      <c r="G792" s="51"/>
    </row>
    <row r="793" spans="1:7" ht="15" customHeight="1">
      <c r="A793" s="196" t="s">
        <v>10</v>
      </c>
      <c r="B793" s="101">
        <v>4405</v>
      </c>
      <c r="C793" s="40" t="s">
        <v>130</v>
      </c>
      <c r="D793" s="58"/>
      <c r="E793" s="91"/>
      <c r="F793" s="91"/>
      <c r="G793" s="91"/>
    </row>
    <row r="794" spans="1:7" s="147" customFormat="1" ht="15" customHeight="1">
      <c r="A794" s="144"/>
      <c r="B794" s="145">
        <v>1E-3</v>
      </c>
      <c r="C794" s="146" t="s">
        <v>113</v>
      </c>
      <c r="E794" s="148"/>
      <c r="F794" s="149"/>
      <c r="G794" s="103"/>
    </row>
    <row r="795" spans="1:7" s="147" customFormat="1" ht="15" customHeight="1">
      <c r="A795" s="144"/>
      <c r="B795" s="151">
        <v>60</v>
      </c>
      <c r="C795" s="152" t="s">
        <v>109</v>
      </c>
      <c r="F795" s="148"/>
      <c r="G795" s="150"/>
    </row>
    <row r="796" spans="1:7" s="147" customFormat="1" ht="15" customHeight="1">
      <c r="A796" s="144"/>
      <c r="B796" s="151" t="s">
        <v>473</v>
      </c>
      <c r="C796" s="152" t="s">
        <v>20</v>
      </c>
      <c r="D796" s="153">
        <v>0</v>
      </c>
      <c r="E796" s="154">
        <v>0</v>
      </c>
      <c r="F796" s="182">
        <v>1</v>
      </c>
      <c r="G796" s="70">
        <v>0</v>
      </c>
    </row>
    <row r="797" spans="1:7" s="147" customFormat="1" ht="15" customHeight="1">
      <c r="A797" s="144" t="s">
        <v>8</v>
      </c>
      <c r="B797" s="151">
        <v>60</v>
      </c>
      <c r="C797" s="152" t="s">
        <v>109</v>
      </c>
      <c r="D797" s="155">
        <f>D796</f>
        <v>0</v>
      </c>
      <c r="E797" s="155">
        <f t="shared" ref="E797:F798" si="135">E796</f>
        <v>0</v>
      </c>
      <c r="F797" s="183">
        <f t="shared" si="135"/>
        <v>1</v>
      </c>
      <c r="G797" s="155">
        <v>0</v>
      </c>
    </row>
    <row r="798" spans="1:7" s="147" customFormat="1" ht="15" customHeight="1">
      <c r="A798" s="144" t="s">
        <v>8</v>
      </c>
      <c r="B798" s="145">
        <v>1E-3</v>
      </c>
      <c r="C798" s="146" t="s">
        <v>113</v>
      </c>
      <c r="D798" s="155">
        <f>D797</f>
        <v>0</v>
      </c>
      <c r="E798" s="155">
        <f t="shared" si="135"/>
        <v>0</v>
      </c>
      <c r="F798" s="183">
        <f t="shared" si="135"/>
        <v>1</v>
      </c>
      <c r="G798" s="155">
        <v>0</v>
      </c>
    </row>
    <row r="799" spans="1:7" ht="15" customHeight="1">
      <c r="A799" s="194"/>
      <c r="B799" s="82"/>
      <c r="C799" s="79"/>
      <c r="D799" s="58"/>
      <c r="E799" s="91"/>
      <c r="F799" s="91"/>
      <c r="G799" s="91"/>
    </row>
    <row r="800" spans="1:7" ht="15.6" customHeight="1">
      <c r="A800" s="194"/>
      <c r="B800" s="102">
        <v>0.10100000000000001</v>
      </c>
      <c r="C800" s="79" t="s">
        <v>114</v>
      </c>
      <c r="D800" s="50"/>
      <c r="E800" s="91"/>
      <c r="F800" s="91"/>
      <c r="G800" s="91"/>
    </row>
    <row r="801" spans="1:7">
      <c r="A801" s="194"/>
      <c r="B801" s="80" t="s">
        <v>153</v>
      </c>
      <c r="C801" s="89" t="s">
        <v>154</v>
      </c>
      <c r="D801" s="58"/>
      <c r="E801" s="58"/>
      <c r="F801" s="58"/>
      <c r="G801" s="58"/>
    </row>
    <row r="802" spans="1:7" s="122" customFormat="1" ht="27.95" customHeight="1">
      <c r="A802" s="199"/>
      <c r="B802" s="205" t="s">
        <v>155</v>
      </c>
      <c r="C802" s="201" t="s">
        <v>181</v>
      </c>
      <c r="D802" s="70">
        <v>0</v>
      </c>
      <c r="E802" s="65">
        <v>2000</v>
      </c>
      <c r="F802" s="65">
        <v>2000</v>
      </c>
      <c r="G802" s="70">
        <v>0</v>
      </c>
    </row>
    <row r="803" spans="1:7" ht="53.25" customHeight="1">
      <c r="A803" s="194"/>
      <c r="B803" s="135" t="s">
        <v>176</v>
      </c>
      <c r="C803" s="89" t="s">
        <v>177</v>
      </c>
      <c r="D803" s="54">
        <f>302+1</f>
        <v>303</v>
      </c>
      <c r="E803" s="54">
        <v>698</v>
      </c>
      <c r="F803" s="54">
        <v>698</v>
      </c>
      <c r="G803" s="68">
        <v>0</v>
      </c>
    </row>
    <row r="804" spans="1:7" ht="14.65" customHeight="1">
      <c r="A804" s="194" t="s">
        <v>8</v>
      </c>
      <c r="B804" s="80" t="s">
        <v>153</v>
      </c>
      <c r="C804" s="90" t="s">
        <v>154</v>
      </c>
      <c r="D804" s="77">
        <f t="shared" ref="D804:F804" si="136">SUM(D802:D803)</f>
        <v>303</v>
      </c>
      <c r="E804" s="77">
        <f t="shared" si="136"/>
        <v>2698</v>
      </c>
      <c r="F804" s="77">
        <f t="shared" si="136"/>
        <v>2698</v>
      </c>
      <c r="G804" s="48">
        <v>0</v>
      </c>
    </row>
    <row r="805" spans="1:7" ht="14.65" customHeight="1">
      <c r="A805" s="194"/>
      <c r="B805" s="80"/>
      <c r="C805" s="89"/>
      <c r="D805" s="50"/>
      <c r="E805" s="50"/>
      <c r="F805" s="50"/>
      <c r="G805" s="50"/>
    </row>
    <row r="806" spans="1:7">
      <c r="A806" s="194"/>
      <c r="B806" s="80" t="s">
        <v>160</v>
      </c>
      <c r="C806" s="89" t="s">
        <v>180</v>
      </c>
      <c r="D806" s="50"/>
      <c r="E806" s="50"/>
      <c r="F806" s="50"/>
      <c r="G806" s="50"/>
    </row>
    <row r="807" spans="1:7" s="3" customFormat="1" ht="27.95" customHeight="1">
      <c r="A807" s="194"/>
      <c r="B807" s="80" t="s">
        <v>161</v>
      </c>
      <c r="C807" s="89" t="s">
        <v>529</v>
      </c>
      <c r="D807" s="54">
        <v>909</v>
      </c>
      <c r="E807" s="68">
        <v>0</v>
      </c>
      <c r="F807" s="68">
        <v>0</v>
      </c>
      <c r="G807" s="68">
        <v>0</v>
      </c>
    </row>
    <row r="808" spans="1:7" s="3" customFormat="1" ht="15" customHeight="1">
      <c r="A808" s="194" t="s">
        <v>8</v>
      </c>
      <c r="B808" s="80" t="s">
        <v>160</v>
      </c>
      <c r="C808" s="90" t="s">
        <v>180</v>
      </c>
      <c r="D808" s="77">
        <f t="shared" ref="D808:F808" si="137">D807</f>
        <v>909</v>
      </c>
      <c r="E808" s="48">
        <f t="shared" si="137"/>
        <v>0</v>
      </c>
      <c r="F808" s="48">
        <f t="shared" si="137"/>
        <v>0</v>
      </c>
      <c r="G808" s="48">
        <v>0</v>
      </c>
    </row>
    <row r="809" spans="1:7" s="3" customFormat="1" ht="15" customHeight="1">
      <c r="A809" s="194" t="s">
        <v>8</v>
      </c>
      <c r="B809" s="102">
        <v>0.10100000000000001</v>
      </c>
      <c r="C809" s="60" t="s">
        <v>114</v>
      </c>
      <c r="D809" s="65">
        <f t="shared" ref="D809:F809" si="138">D804+D808</f>
        <v>1212</v>
      </c>
      <c r="E809" s="65">
        <f t="shared" si="138"/>
        <v>2698</v>
      </c>
      <c r="F809" s="65">
        <f t="shared" si="138"/>
        <v>2698</v>
      </c>
      <c r="G809" s="70">
        <v>0</v>
      </c>
    </row>
    <row r="810" spans="1:7" s="3" customFormat="1" ht="15" customHeight="1">
      <c r="A810" s="199" t="s">
        <v>8</v>
      </c>
      <c r="B810" s="107">
        <v>4405</v>
      </c>
      <c r="C810" s="203" t="s">
        <v>130</v>
      </c>
      <c r="D810" s="65">
        <f t="shared" ref="D810:F810" si="139">D809+D798</f>
        <v>1212</v>
      </c>
      <c r="E810" s="65">
        <f t="shared" si="139"/>
        <v>2698</v>
      </c>
      <c r="F810" s="65">
        <f t="shared" si="139"/>
        <v>2699</v>
      </c>
      <c r="G810" s="70">
        <v>0</v>
      </c>
    </row>
    <row r="811" spans="1:7" s="3" customFormat="1" ht="15" customHeight="1">
      <c r="A811" s="198" t="s">
        <v>8</v>
      </c>
      <c r="B811" s="106"/>
      <c r="C811" s="104" t="s">
        <v>127</v>
      </c>
      <c r="D811" s="56">
        <f t="shared" ref="D811:F811" si="140">D810+D791</f>
        <v>17586</v>
      </c>
      <c r="E811" s="56">
        <f t="shared" si="140"/>
        <v>7698</v>
      </c>
      <c r="F811" s="56">
        <f t="shared" si="140"/>
        <v>7699</v>
      </c>
      <c r="G811" s="56">
        <v>29846</v>
      </c>
    </row>
    <row r="812" spans="1:7">
      <c r="A812" s="198" t="s">
        <v>8</v>
      </c>
      <c r="B812" s="106"/>
      <c r="C812" s="104" t="s">
        <v>6</v>
      </c>
      <c r="D812" s="77">
        <f t="shared" ref="D812:F812" si="141">D811+D758</f>
        <v>924555</v>
      </c>
      <c r="E812" s="77">
        <f t="shared" si="141"/>
        <v>1180420</v>
      </c>
      <c r="F812" s="77">
        <f t="shared" si="141"/>
        <v>1249949</v>
      </c>
      <c r="G812" s="77">
        <v>1084018</v>
      </c>
    </row>
    <row r="813" spans="1:7" ht="13.5">
      <c r="A813" s="197"/>
      <c r="B813" s="99"/>
      <c r="C813" s="99"/>
      <c r="D813" s="99"/>
      <c r="E813" s="99"/>
      <c r="F813" s="97"/>
      <c r="G813" s="184"/>
    </row>
    <row r="814" spans="1:7" ht="29.45" customHeight="1">
      <c r="A814" s="191" t="s">
        <v>144</v>
      </c>
      <c r="B814" s="5">
        <v>2403</v>
      </c>
      <c r="C814" s="6" t="s">
        <v>190</v>
      </c>
      <c r="D814" s="54">
        <v>89</v>
      </c>
      <c r="E814" s="68">
        <v>0</v>
      </c>
      <c r="F814" s="68">
        <v>0</v>
      </c>
      <c r="G814" s="68">
        <v>0</v>
      </c>
    </row>
    <row r="815" spans="1:7">
      <c r="A815" s="191"/>
      <c r="B815" s="5"/>
      <c r="C815" s="81"/>
      <c r="D815" s="105"/>
      <c r="E815" s="105"/>
      <c r="F815" s="105"/>
      <c r="G815" s="105"/>
    </row>
    <row r="816" spans="1:7" ht="24.75" customHeight="1">
      <c r="A816" s="191"/>
      <c r="B816" s="5"/>
      <c r="C816" s="81"/>
      <c r="D816" s="41"/>
      <c r="E816" s="68"/>
      <c r="F816" s="54"/>
      <c r="G816" s="68"/>
    </row>
    <row r="817" spans="1:7" ht="24.75" customHeight="1">
      <c r="A817" s="191"/>
      <c r="B817" s="5"/>
      <c r="C817" s="81"/>
      <c r="D817" s="41"/>
      <c r="E817" s="41"/>
      <c r="F817" s="41"/>
      <c r="G817" s="41"/>
    </row>
    <row r="818" spans="1:7" ht="36" customHeight="1">
      <c r="A818" s="191"/>
      <c r="B818" s="5"/>
      <c r="C818" s="14"/>
      <c r="D818" s="41"/>
      <c r="E818" s="54"/>
      <c r="F818" s="54"/>
      <c r="G818" s="54"/>
    </row>
    <row r="819" spans="1:7" s="161" customFormat="1">
      <c r="A819" s="7"/>
      <c r="B819" s="38"/>
      <c r="D819" s="162"/>
      <c r="E819" s="163"/>
      <c r="F819" s="163"/>
      <c r="G819" s="160"/>
    </row>
    <row r="820" spans="1:7" s="161" customFormat="1">
      <c r="A820" s="7"/>
      <c r="B820" s="38"/>
      <c r="D820" s="160"/>
      <c r="E820" s="165"/>
      <c r="F820" s="165"/>
      <c r="G820" s="160"/>
    </row>
    <row r="821" spans="1:7" s="161" customFormat="1">
      <c r="A821" s="7"/>
      <c r="B821" s="38"/>
      <c r="C821" s="164"/>
      <c r="D821" s="166"/>
      <c r="E821" s="167"/>
      <c r="F821" s="167"/>
      <c r="G821" s="160"/>
    </row>
    <row r="822" spans="1:7" s="161" customFormat="1">
      <c r="A822" s="7"/>
      <c r="B822" s="38"/>
      <c r="D822" s="160"/>
      <c r="E822" s="165"/>
      <c r="F822" s="165"/>
      <c r="G822" s="160"/>
    </row>
    <row r="823" spans="1:7" s="161" customFormat="1">
      <c r="A823" s="7"/>
      <c r="B823" s="38"/>
      <c r="C823" s="164"/>
      <c r="D823" s="160"/>
      <c r="E823" s="167"/>
      <c r="F823" s="167"/>
      <c r="G823" s="160"/>
    </row>
    <row r="824" spans="1:7" s="161" customFormat="1">
      <c r="A824" s="7"/>
      <c r="B824" s="38"/>
      <c r="D824" s="160"/>
      <c r="E824" s="166"/>
      <c r="F824" s="160"/>
      <c r="G824" s="160"/>
    </row>
    <row r="825" spans="1:7">
      <c r="D825" s="10"/>
      <c r="E825" s="10"/>
      <c r="F825" s="10"/>
      <c r="G825" s="10"/>
    </row>
    <row r="826" spans="1:7">
      <c r="D826" s="10"/>
      <c r="E826" s="95"/>
      <c r="F826" s="10"/>
      <c r="G826" s="10"/>
    </row>
    <row r="827" spans="1:7" ht="12.6" customHeight="1">
      <c r="D827" s="10"/>
      <c r="E827" s="10"/>
      <c r="F827" s="10"/>
      <c r="G827" s="10"/>
    </row>
    <row r="828" spans="1:7" s="161" customFormat="1">
      <c r="A828" s="7"/>
      <c r="B828" s="38"/>
      <c r="C828" s="164"/>
      <c r="D828" s="160"/>
      <c r="E828" s="160"/>
      <c r="F828" s="160"/>
      <c r="G828" s="160"/>
    </row>
    <row r="829" spans="1:7" s="161" customFormat="1">
      <c r="A829" s="7"/>
      <c r="B829" s="38"/>
      <c r="C829" s="164"/>
      <c r="D829" s="160"/>
      <c r="E829" s="160"/>
      <c r="F829" s="160"/>
      <c r="G829" s="160"/>
    </row>
    <row r="830" spans="1:7" s="161" customFormat="1">
      <c r="A830" s="7"/>
      <c r="B830" s="38"/>
      <c r="C830" s="164"/>
      <c r="D830" s="160"/>
      <c r="E830" s="160"/>
      <c r="F830" s="160"/>
      <c r="G830" s="160"/>
    </row>
    <row r="831" spans="1:7" s="161" customFormat="1">
      <c r="A831" s="7"/>
      <c r="B831" s="38"/>
      <c r="C831" s="164"/>
      <c r="D831" s="160"/>
      <c r="E831" s="160"/>
      <c r="F831" s="160"/>
      <c r="G831" s="160"/>
    </row>
    <row r="832" spans="1:7" s="161" customFormat="1">
      <c r="A832" s="7"/>
      <c r="B832" s="38"/>
      <c r="C832" s="164"/>
      <c r="D832" s="160"/>
      <c r="E832" s="160"/>
      <c r="F832" s="160"/>
      <c r="G832" s="160"/>
    </row>
    <row r="833" spans="3:7">
      <c r="C833" s="9"/>
      <c r="D833" s="10"/>
      <c r="E833" s="10"/>
      <c r="F833" s="10"/>
      <c r="G833" s="10"/>
    </row>
    <row r="834" spans="3:7">
      <c r="D834" s="10"/>
      <c r="E834" s="10"/>
      <c r="F834" s="10"/>
      <c r="G834" s="10"/>
    </row>
    <row r="835" spans="3:7">
      <c r="D835" s="10"/>
      <c r="E835" s="10"/>
      <c r="F835" s="10"/>
      <c r="G835" s="10"/>
    </row>
    <row r="836" spans="3:7">
      <c r="D836" s="10"/>
      <c r="E836" s="10"/>
      <c r="F836" s="10"/>
      <c r="G836" s="10"/>
    </row>
    <row r="837" spans="3:7">
      <c r="D837" s="10"/>
      <c r="E837" s="10"/>
      <c r="F837" s="10"/>
      <c r="G837" s="10"/>
    </row>
    <row r="838" spans="3:7">
      <c r="D838" s="10"/>
      <c r="E838" s="10"/>
      <c r="F838" s="10"/>
      <c r="G838" s="10"/>
    </row>
    <row r="839" spans="3:7">
      <c r="D839" s="10"/>
      <c r="E839" s="10"/>
      <c r="F839" s="10"/>
      <c r="G839" s="10"/>
    </row>
    <row r="840" spans="3:7">
      <c r="D840" s="10"/>
      <c r="E840" s="10"/>
      <c r="F840" s="10"/>
      <c r="G840" s="10"/>
    </row>
  </sheetData>
  <autoFilter ref="A20:G816"/>
  <customSheetViews>
    <customSheetView guid="{E57F7D2B-6C27-407B-9710-2828BB462CF1}" scale="85" showPageBreaks="1" printArea="1" showAutoFilter="1" hiddenRows="1" view="pageBreakPreview" topLeftCell="D485">
      <selection activeCell="I499" sqref="I499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E6969D3-C4C4-4E74-BA3B-A9142892664E}" scale="115" showPageBreaks="1" printArea="1" showAutoFilter="1" hiddenRows="1" view="pageBreakPreview" showRuler="0" topLeftCell="A512">
      <selection activeCell="N514" sqref="N514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1D4F895-248C-45AC-AB56-DBE99D2594FB}" showPageBreaks="1" zeroValues="0" printArea="1" showAutoFilter="1" view="pageBreakPreview" showRuler="0" topLeftCell="A596">
      <selection activeCell="G643" sqref="G643"/>
      <pageMargins left="0.74803149606299202" right="0.511811023622047" top="0.74803149606299202" bottom="0.90551181102362199" header="0.511811023622047" footer="0"/>
      <printOptions horizontalCentered="1"/>
      <pageSetup paperSize="9" firstPageNumber="45" fitToHeight="22" orientation="landscape" blackAndWhite="1" useFirstPageNumber="1" horizontalDpi="4294967292" r:id="rId3"/>
      <headerFooter alignWithMargins="0">
        <oddHeader>&amp;C    &amp;"Times New Roman,Bold"  &amp;P</oddHeader>
      </headerFooter>
      <autoFilter ref="B1:M1"/>
    </customSheetView>
    <customSheetView guid="{11785445-139B-4A31-9FC3-9005FC3C3095}" scale="115" showPageBreaks="1" printArea="1" showAutoFilter="1" hiddenRows="1" view="pageBreakPreview" showRuler="0" topLeftCell="A479">
      <selection activeCell="K440" sqref="K440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C9005DB3-FAA8-4560-9BCE-49977A5934C6}" scale="75" showPageBreaks="1" printArea="1" showAutoFilter="1" hiddenRows="1" showRuler="0" topLeftCell="A2">
      <pane xSplit="6" ySplit="17" topLeftCell="G515" activePane="bottomRight" state="frozen"/>
      <selection pane="bottomRight" activeCell="C405" sqref="C40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A1"/>
    </customSheetView>
    <customSheetView guid="{AB0B25A3-0912-441B-B755-8571BB521299}" scale="85" showPageBreaks="1" printArea="1" showAutoFilter="1" hiddenRows="1" view="pageBreakPreview" topLeftCell="A2">
      <selection activeCell="G25" sqref="G25"/>
      <pageMargins left="0.74803149606299202" right="0.39370078740157499" top="0.74803149606299202" bottom="0.90551181102362199" header="0.511811023622047" footer="0.59055118110236204"/>
      <printOptions horizontalCentered="1"/>
      <pageSetup paperSize="9" firstPageNumber="14" fitToHeight="22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3">
    <mergeCell ref="A1:G1"/>
    <mergeCell ref="A2:G2"/>
    <mergeCell ref="A11:G11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4" fitToHeight="22" orientation="portrait" blackAndWhite="1" useFirstPageNumber="1" r:id="rId7"/>
  <headerFooter alignWithMargins="0">
    <oddHeader xml:space="preserve">&amp;C   </oddHeader>
    <oddFooter>&amp;C&amp;"Times New Roman,Bold"   &amp;P</oddFooter>
  </headerFooter>
  <rowBreaks count="1" manualBreakCount="1">
    <brk id="681" max="11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</vt:lpstr>
      <vt:lpstr>'dem2'!ah</vt:lpstr>
      <vt:lpstr>'dem2'!ahcap</vt:lpstr>
      <vt:lpstr>'dem2'!animal</vt:lpstr>
      <vt:lpstr>'dem2'!dd</vt:lpstr>
      <vt:lpstr>'dem2'!fishcap</vt:lpstr>
      <vt:lpstr>'dem2'!Fishrev</vt:lpstr>
      <vt:lpstr>'dem2'!Print_Area</vt:lpstr>
      <vt:lpstr>'dem2'!Print_Titles</vt:lpstr>
      <vt:lpstr>'dem2'!revise</vt:lpstr>
      <vt:lpstr>'dem2'!summary</vt:lpstr>
    </vt:vector>
  </TitlesOfParts>
  <Company>Fainance Section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Buget Section</dc:creator>
  <cp:lastModifiedBy>Budget JA1</cp:lastModifiedBy>
  <cp:lastPrinted>2024-08-02T08:40:31Z</cp:lastPrinted>
  <dcterms:created xsi:type="dcterms:W3CDTF">2004-06-05T04:32:33Z</dcterms:created>
  <dcterms:modified xsi:type="dcterms:W3CDTF">2024-08-12T06:14:19Z</dcterms:modified>
</cp:coreProperties>
</file>