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15600" windowHeight="11010"/>
  </bookViews>
  <sheets>
    <sheet name="dem22" sheetId="4" r:id="rId1"/>
  </sheets>
  <definedNames>
    <definedName name="_xlnm._FilterDatabase" localSheetId="0" hidden="1">'dem22'!$A$23:$G$578</definedName>
    <definedName name="_rec2" localSheetId="0">'dem22'!#REF!</definedName>
    <definedName name="_Regression_Int" localSheetId="0" hidden="1">1</definedName>
    <definedName name="censusrec" localSheetId="0">'dem22'!#REF!</definedName>
    <definedName name="crfrec" localSheetId="0">'dem22'!$D$571:$G$571</definedName>
    <definedName name="css" localSheetId="0">'dem22'!#REF!</definedName>
    <definedName name="da" localSheetId="0">'dem22'!$D$373:$G$373</definedName>
    <definedName name="darec" localSheetId="0">'dem22'!#REF!</definedName>
    <definedName name="housing" localSheetId="0">'dem22'!#REF!</definedName>
    <definedName name="lr" localSheetId="0">'dem22'!$D$103:$G$103</definedName>
    <definedName name="lrrec" localSheetId="0">'dem22'!#REF!</definedName>
    <definedName name="nc" localSheetId="0">'dem22'!$D$476:$G$476</definedName>
    <definedName name="ncfund" localSheetId="0">'dem22'!#REF!</definedName>
    <definedName name="ncfund1" localSheetId="0">'dem22'!#REF!</definedName>
    <definedName name="ncrec1" localSheetId="0">'dem22'!#REF!</definedName>
    <definedName name="ncrec2" localSheetId="0">'dem22'!#REF!</definedName>
    <definedName name="np" localSheetId="0">'dem22'!#REF!</definedName>
    <definedName name="Nutrition" localSheetId="0">#REF!</definedName>
    <definedName name="oas" localSheetId="0">'dem22'!#REF!</definedName>
    <definedName name="_xlnm.Print_Area" localSheetId="0">'dem22'!$A$1:$G$574</definedName>
    <definedName name="_xlnm.Print_Titles" localSheetId="0">'dem22'!$20:$23</definedName>
    <definedName name="pwcap" localSheetId="0">'dem22'!$D$552:$G$552</definedName>
    <definedName name="rec" localSheetId="0">'dem22'!#REF!</definedName>
    <definedName name="reform" localSheetId="0">'dem22'!$D$484:$G$484</definedName>
    <definedName name="revise" localSheetId="0">'dem22'!$D$596:$F$596</definedName>
    <definedName name="roads" localSheetId="0">'dem22'!#REF!</definedName>
    <definedName name="scst" localSheetId="0">#REF!</definedName>
    <definedName name="ses" localSheetId="0">'dem22'!#REF!</definedName>
    <definedName name="sgs" localSheetId="0">'dem22'!$D$128:$G$128</definedName>
    <definedName name="SocialSecurity" localSheetId="0">#REF!</definedName>
    <definedName name="socialwelfare" localSheetId="0">#REF!</definedName>
    <definedName name="sss" localSheetId="0">'dem22'!#REF!</definedName>
    <definedName name="summary" localSheetId="0">'dem22'!$D$582:$F$582</definedName>
    <definedName name="water" localSheetId="0">'dem22'!#REF!</definedName>
    <definedName name="welfarecap" localSheetId="0">#REF!</definedName>
    <definedName name="Z_239EE218_578E_4317_BEED_14D5D7089E27_.wvu.FilterData" localSheetId="0" hidden="1">'dem22'!$A$1:$G$572</definedName>
    <definedName name="Z_239EE218_578E_4317_BEED_14D5D7089E27_.wvu.PrintArea" localSheetId="0" hidden="1">'dem22'!$A$1:$G$572</definedName>
    <definedName name="Z_239EE218_578E_4317_BEED_14D5D7089E27_.wvu.PrintTitles" localSheetId="0" hidden="1">'dem22'!$20:$23</definedName>
    <definedName name="Z_302A3EA3_AE96_11D5_A646_0050BA3D7AFD_.wvu.FilterData" localSheetId="0" hidden="1">'dem22'!$A$1:$G$572</definedName>
    <definedName name="Z_302A3EA3_AE96_11D5_A646_0050BA3D7AFD_.wvu.PrintArea" localSheetId="0" hidden="1">'dem22'!$A$1:$G$572</definedName>
    <definedName name="Z_302A3EA3_AE96_11D5_A646_0050BA3D7AFD_.wvu.PrintTitles" localSheetId="0" hidden="1">'dem22'!$20:$23</definedName>
    <definedName name="Z_36DBA021_0ECB_11D4_8064_004005726899_.wvu.FilterData" localSheetId="0" hidden="1">'dem22'!$C$24:$C$571</definedName>
    <definedName name="Z_36DBA021_0ECB_11D4_8064_004005726899_.wvu.PrintArea" localSheetId="0" hidden="1">'dem22'!$A$1:$G$572</definedName>
    <definedName name="Z_36DBA021_0ECB_11D4_8064_004005726899_.wvu.PrintTitles" localSheetId="0" hidden="1">'dem22'!$20:$23</definedName>
    <definedName name="Z_93EBE921_AE91_11D5_8685_004005726899_.wvu.FilterData" localSheetId="0" hidden="1">'dem22'!$C$24:$C$571</definedName>
    <definedName name="Z_93EBE921_AE91_11D5_8685_004005726899_.wvu.PrintArea" localSheetId="0" hidden="1">'dem22'!$A$1:$G$572</definedName>
    <definedName name="Z_93EBE921_AE91_11D5_8685_004005726899_.wvu.PrintTitles" localSheetId="0" hidden="1">'dem22'!$20:$23</definedName>
    <definedName name="Z_94DA79C1_0FDE_11D5_9579_000021DAEEA2_.wvu.FilterData" localSheetId="0" hidden="1">'dem22'!$C$24:$C$571</definedName>
    <definedName name="Z_94DA79C1_0FDE_11D5_9579_000021DAEEA2_.wvu.PrintArea" localSheetId="0" hidden="1">'dem22'!$A$1:$G$572</definedName>
    <definedName name="Z_94DA79C1_0FDE_11D5_9579_000021DAEEA2_.wvu.PrintTitles" localSheetId="0" hidden="1">'dem22'!$20:$23</definedName>
    <definedName name="Z_B4CB096A_161F_11D5_8064_004005726899_.wvu.FilterData" localSheetId="0" hidden="1">'dem22'!$C$24:$C$571</definedName>
    <definedName name="Z_B4CB099B_161F_11D5_8064_004005726899_.wvu.FilterData" localSheetId="0" hidden="1">'dem22'!$C$24:$C$571</definedName>
    <definedName name="Z_C868F8C3_16D7_11D5_A68D_81D6213F5331_.wvu.FilterData" localSheetId="0" hidden="1">'dem22'!$C$24:$C$571</definedName>
    <definedName name="Z_C868F8C3_16D7_11D5_A68D_81D6213F5331_.wvu.PrintArea" localSheetId="0" hidden="1">'dem22'!$A$1:$G$572</definedName>
    <definedName name="Z_C868F8C3_16D7_11D5_A68D_81D6213F5331_.wvu.PrintTitles" localSheetId="0" hidden="1">'dem22'!$20:$23</definedName>
    <definedName name="Z_E5DF37BD_125C_11D5_8DC4_D0F5D88B3549_.wvu.FilterData" localSheetId="0" hidden="1">'dem22'!$C$24:$C$571</definedName>
    <definedName name="Z_E5DF37BD_125C_11D5_8DC4_D0F5D88B3549_.wvu.PrintArea" localSheetId="0" hidden="1">'dem22'!$A$1:$G$572</definedName>
    <definedName name="Z_E5DF37BD_125C_11D5_8DC4_D0F5D88B3549_.wvu.PrintTitles" localSheetId="0" hidden="1">'dem22'!$20:$23</definedName>
    <definedName name="Z_F8ADACC1_164E_11D6_B603_000021DAEEA2_.wvu.FilterData" localSheetId="0" hidden="1">'dem22'!$C$24:$C$571</definedName>
    <definedName name="Z_F8ADACC1_164E_11D6_B603_000021DAEEA2_.wvu.PrintArea" localSheetId="0" hidden="1">'dem22'!$A$1:$G$572</definedName>
    <definedName name="Z_F8ADACC1_164E_11D6_B603_000021DAEEA2_.wvu.PrintTitles" localSheetId="0" hidden="1">'dem22'!$20:$23</definedName>
  </definedNames>
  <calcPr calcId="124519"/>
</workbook>
</file>

<file path=xl/calcChain.xml><?xml version="1.0" encoding="utf-8"?>
<calcChain xmlns="http://schemas.openxmlformats.org/spreadsheetml/2006/main">
  <c r="E101" i="4"/>
  <c r="E102" s="1"/>
  <c r="F101"/>
  <c r="F102" s="1"/>
  <c r="F473"/>
  <c r="E473"/>
  <c r="D473"/>
  <c r="F370"/>
  <c r="E370"/>
  <c r="D370"/>
  <c r="F494" l="1"/>
  <c r="F495" s="1"/>
  <c r="E494"/>
  <c r="E495" s="1"/>
  <c r="D494"/>
  <c r="D495" s="1"/>
  <c r="F366"/>
  <c r="E366"/>
  <c r="D366"/>
  <c r="E362"/>
  <c r="F362"/>
  <c r="D362"/>
  <c r="F511"/>
  <c r="F512" s="1"/>
  <c r="E511"/>
  <c r="E512" s="1"/>
  <c r="D511"/>
  <c r="D512" s="1"/>
  <c r="F527" l="1"/>
  <c r="E527"/>
  <c r="D527"/>
  <c r="F126" l="1"/>
  <c r="E126"/>
  <c r="D126"/>
  <c r="E562" l="1"/>
  <c r="D562"/>
  <c r="F421" l="1"/>
  <c r="E421"/>
  <c r="D421"/>
  <c r="F226"/>
  <c r="E226"/>
  <c r="D226"/>
  <c r="F222"/>
  <c r="E222"/>
  <c r="D222"/>
  <c r="F448" l="1"/>
  <c r="F456" s="1"/>
  <c r="F457" s="1"/>
  <c r="F434"/>
  <c r="F306"/>
  <c r="F61"/>
  <c r="F350"/>
  <c r="F358" s="1"/>
  <c r="F328"/>
  <c r="F295"/>
  <c r="F303" s="1"/>
  <c r="F284"/>
  <c r="F262"/>
  <c r="F244"/>
  <c r="F252" s="1"/>
  <c r="F199"/>
  <c r="F209" s="1"/>
  <c r="F186"/>
  <c r="F173"/>
  <c r="F160"/>
  <c r="F170" s="1"/>
  <c r="F147"/>
  <c r="F133"/>
  <c r="F51"/>
  <c r="F28"/>
  <c r="D133"/>
  <c r="D115"/>
  <c r="D118" s="1"/>
  <c r="D139"/>
  <c r="F187"/>
  <c r="F134"/>
  <c r="E465"/>
  <c r="D465"/>
  <c r="E563"/>
  <c r="E564" s="1"/>
  <c r="E565" s="1"/>
  <c r="D563"/>
  <c r="D564" s="1"/>
  <c r="D565" s="1"/>
  <c r="F558"/>
  <c r="F562" s="1"/>
  <c r="E549"/>
  <c r="F549"/>
  <c r="D549"/>
  <c r="E539"/>
  <c r="E540" s="1"/>
  <c r="F539"/>
  <c r="F540" s="1"/>
  <c r="D539"/>
  <c r="D540" s="1"/>
  <c r="F461"/>
  <c r="F427"/>
  <c r="F429" s="1"/>
  <c r="F412"/>
  <c r="F413" s="1"/>
  <c r="F194"/>
  <c r="F192"/>
  <c r="F545"/>
  <c r="E545"/>
  <c r="D545"/>
  <c r="F533"/>
  <c r="F534" s="1"/>
  <c r="E533"/>
  <c r="E534" s="1"/>
  <c r="D533"/>
  <c r="D534" s="1"/>
  <c r="F523"/>
  <c r="F528" s="1"/>
  <c r="E523"/>
  <c r="E528" s="1"/>
  <c r="D523"/>
  <c r="D528" s="1"/>
  <c r="F517"/>
  <c r="F518" s="1"/>
  <c r="E517"/>
  <c r="E518" s="1"/>
  <c r="D517"/>
  <c r="D518" s="1"/>
  <c r="F505"/>
  <c r="E505"/>
  <c r="D505"/>
  <c r="F501"/>
  <c r="E501"/>
  <c r="D501"/>
  <c r="F482"/>
  <c r="F483" s="1"/>
  <c r="F484" s="1"/>
  <c r="E482"/>
  <c r="E483" s="1"/>
  <c r="E484" s="1"/>
  <c r="D482"/>
  <c r="D483" s="1"/>
  <c r="D484" s="1"/>
  <c r="F469"/>
  <c r="E469"/>
  <c r="E474" s="1"/>
  <c r="D469"/>
  <c r="D474" s="1"/>
  <c r="E456"/>
  <c r="E457" s="1"/>
  <c r="D456"/>
  <c r="D457" s="1"/>
  <c r="F441"/>
  <c r="F442" s="1"/>
  <c r="E441"/>
  <c r="E442" s="1"/>
  <c r="D441"/>
  <c r="D442" s="1"/>
  <c r="E429"/>
  <c r="E571" s="1"/>
  <c r="D429"/>
  <c r="D430" s="1"/>
  <c r="F417"/>
  <c r="E417"/>
  <c r="D417"/>
  <c r="E413"/>
  <c r="D413"/>
  <c r="F409"/>
  <c r="E409"/>
  <c r="D409"/>
  <c r="F405"/>
  <c r="E405"/>
  <c r="D405"/>
  <c r="F396"/>
  <c r="F397" s="1"/>
  <c r="E396"/>
  <c r="E397" s="1"/>
  <c r="D396"/>
  <c r="D397" s="1"/>
  <c r="F390"/>
  <c r="F391" s="1"/>
  <c r="E390"/>
  <c r="E391" s="1"/>
  <c r="D390"/>
  <c r="D391" s="1"/>
  <c r="F382"/>
  <c r="F383" s="1"/>
  <c r="E382"/>
  <c r="E383" s="1"/>
  <c r="D382"/>
  <c r="D383" s="1"/>
  <c r="E358"/>
  <c r="D358"/>
  <c r="F347"/>
  <c r="E347"/>
  <c r="D347"/>
  <c r="E336"/>
  <c r="D336"/>
  <c r="F325"/>
  <c r="E325"/>
  <c r="D325"/>
  <c r="E314"/>
  <c r="D314"/>
  <c r="E303"/>
  <c r="D303"/>
  <c r="E292"/>
  <c r="D292"/>
  <c r="F281"/>
  <c r="E281"/>
  <c r="D281"/>
  <c r="E270"/>
  <c r="D270"/>
  <c r="F259"/>
  <c r="E259"/>
  <c r="D259"/>
  <c r="E252"/>
  <c r="D252"/>
  <c r="F241"/>
  <c r="E241"/>
  <c r="D241"/>
  <c r="F230"/>
  <c r="E230"/>
  <c r="D230"/>
  <c r="F218"/>
  <c r="E218"/>
  <c r="D218"/>
  <c r="F214"/>
  <c r="E214"/>
  <c r="D214"/>
  <c r="E209"/>
  <c r="D209"/>
  <c r="E196"/>
  <c r="D196"/>
  <c r="E183"/>
  <c r="D183"/>
  <c r="E170"/>
  <c r="D170"/>
  <c r="E157"/>
  <c r="D157"/>
  <c r="E144"/>
  <c r="F122"/>
  <c r="E122"/>
  <c r="D122"/>
  <c r="E118"/>
  <c r="D101"/>
  <c r="D102" s="1"/>
  <c r="E88"/>
  <c r="D88"/>
  <c r="F78"/>
  <c r="E78"/>
  <c r="D78"/>
  <c r="E68"/>
  <c r="D68"/>
  <c r="E58"/>
  <c r="D58"/>
  <c r="E45"/>
  <c r="E46" s="1"/>
  <c r="D45"/>
  <c r="D46" s="1"/>
  <c r="F465" l="1"/>
  <c r="F474"/>
  <c r="F475" s="1"/>
  <c r="E371"/>
  <c r="E372" s="1"/>
  <c r="D371"/>
  <c r="D372" s="1"/>
  <c r="E127"/>
  <c r="E128" s="1"/>
  <c r="D127"/>
  <c r="D128" s="1"/>
  <c r="E422"/>
  <c r="E423" s="1"/>
  <c r="D422"/>
  <c r="D423" s="1"/>
  <c r="F422"/>
  <c r="F423" s="1"/>
  <c r="F430"/>
  <c r="F571"/>
  <c r="D231"/>
  <c r="F231"/>
  <c r="E231"/>
  <c r="E232" s="1"/>
  <c r="F58"/>
  <c r="F183"/>
  <c r="F88"/>
  <c r="F89" s="1"/>
  <c r="F118"/>
  <c r="F270"/>
  <c r="F314"/>
  <c r="F292"/>
  <c r="F68"/>
  <c r="F157"/>
  <c r="F572"/>
  <c r="F336"/>
  <c r="F45"/>
  <c r="F46" s="1"/>
  <c r="F144"/>
  <c r="D144"/>
  <c r="F563"/>
  <c r="F564" s="1"/>
  <c r="F565" s="1"/>
  <c r="E506"/>
  <c r="E550" s="1"/>
  <c r="F196"/>
  <c r="D90"/>
  <c r="D103" s="1"/>
  <c r="E90"/>
  <c r="E103" s="1"/>
  <c r="E475"/>
  <c r="D506"/>
  <c r="D550" s="1"/>
  <c r="D475"/>
  <c r="E572"/>
  <c r="E89"/>
  <c r="E430"/>
  <c r="D89"/>
  <c r="F506"/>
  <c r="F550" s="1"/>
  <c r="F371" l="1"/>
  <c r="F372" s="1"/>
  <c r="F127"/>
  <c r="F128" s="1"/>
  <c r="F90"/>
  <c r="F103" s="1"/>
  <c r="D232"/>
  <c r="D373" s="1"/>
  <c r="F551"/>
  <c r="F552" s="1"/>
  <c r="F566" s="1"/>
  <c r="D551"/>
  <c r="D552" s="1"/>
  <c r="D566" s="1"/>
  <c r="E551"/>
  <c r="E552" s="1"/>
  <c r="E566" s="1"/>
  <c r="E373"/>
  <c r="F232"/>
  <c r="F373" l="1"/>
  <c r="E435" l="1"/>
  <c r="E443" s="1"/>
  <c r="E476" s="1"/>
  <c r="E485" s="1"/>
  <c r="E567" s="1"/>
  <c r="F435"/>
  <c r="F443" s="1"/>
  <c r="F476" s="1"/>
  <c r="F485" s="1"/>
  <c r="F567" s="1"/>
  <c r="D435"/>
  <c r="D443" s="1"/>
  <c r="D476" s="1"/>
  <c r="D485" s="1"/>
  <c r="D567" s="1"/>
  <c r="E17" l="1"/>
  <c r="D17" l="1"/>
  <c r="F17" l="1"/>
</calcChain>
</file>

<file path=xl/sharedStrings.xml><?xml version="1.0" encoding="utf-8"?>
<sst xmlns="http://schemas.openxmlformats.org/spreadsheetml/2006/main" count="918" uniqueCount="429">
  <si>
    <t>(ii) Collection of Taxes on Property and Capital Transactions</t>
  </si>
  <si>
    <t>Land Revenue</t>
  </si>
  <si>
    <t>(d) Administrative Services</t>
  </si>
  <si>
    <t>Secretariat-General Services</t>
  </si>
  <si>
    <t>District Administration</t>
  </si>
  <si>
    <t>Relief on Account of Natural Calamities</t>
  </si>
  <si>
    <t>Capital Outlay on Public Works</t>
  </si>
  <si>
    <t>Voted</t>
  </si>
  <si>
    <t>Major /Sub-Major/Minor/Sub/Detailed Heads</t>
  </si>
  <si>
    <t>Total</t>
  </si>
  <si>
    <t>REVENUE SECTION</t>
  </si>
  <si>
    <t>M.H.</t>
  </si>
  <si>
    <t>Direction and Administration</t>
  </si>
  <si>
    <t>Head Office Establishment</t>
  </si>
  <si>
    <t>00.44.01</t>
  </si>
  <si>
    <t>00.44.11</t>
  </si>
  <si>
    <t>00.44.13</t>
  </si>
  <si>
    <t>Office Expenses</t>
  </si>
  <si>
    <t>00.44.50</t>
  </si>
  <si>
    <t>Other Charges</t>
  </si>
  <si>
    <t>Collection Charges</t>
  </si>
  <si>
    <t>60.45.01</t>
  </si>
  <si>
    <t>60.45.11</t>
  </si>
  <si>
    <t>60.45.13</t>
  </si>
  <si>
    <t>60.46.01</t>
  </si>
  <si>
    <t>60.46.11</t>
  </si>
  <si>
    <t>60.46.13</t>
  </si>
  <si>
    <t>60.47.01</t>
  </si>
  <si>
    <t>60.47.11</t>
  </si>
  <si>
    <t>60.47.13</t>
  </si>
  <si>
    <t>60.48.01</t>
  </si>
  <si>
    <t>60.48.11</t>
  </si>
  <si>
    <t>60.48.13</t>
  </si>
  <si>
    <t>Land Records</t>
  </si>
  <si>
    <t>61.00.01</t>
  </si>
  <si>
    <t>61.00.11</t>
  </si>
  <si>
    <t>61.00.13</t>
  </si>
  <si>
    <t>Land Revenue Department</t>
  </si>
  <si>
    <t>23.00.01</t>
  </si>
  <si>
    <t>23.00.11</t>
  </si>
  <si>
    <t>23.00.13</t>
  </si>
  <si>
    <t>District Establishments</t>
  </si>
  <si>
    <t>00.45.01</t>
  </si>
  <si>
    <t>Salaries</t>
  </si>
  <si>
    <t>00.45.11</t>
  </si>
  <si>
    <t>00.45.13</t>
  </si>
  <si>
    <t>00.46.01</t>
  </si>
  <si>
    <t>00.46.11</t>
  </si>
  <si>
    <t>00.46.13</t>
  </si>
  <si>
    <t>00.47.01</t>
  </si>
  <si>
    <t>00.47.11</t>
  </si>
  <si>
    <t>00.47.13</t>
  </si>
  <si>
    <t>00.48.01</t>
  </si>
  <si>
    <t>00.48.11</t>
  </si>
  <si>
    <t>00.48.13</t>
  </si>
  <si>
    <t>Sub-Divisional Establishments</t>
  </si>
  <si>
    <t>Pakyong Sub-Division</t>
  </si>
  <si>
    <t>60.50.01</t>
  </si>
  <si>
    <t>60.50.11</t>
  </si>
  <si>
    <t>60.50.13</t>
  </si>
  <si>
    <t>Rongli Sub-Division</t>
  </si>
  <si>
    <t>60.51.01</t>
  </si>
  <si>
    <t>60.51.11</t>
  </si>
  <si>
    <t>60.51.13</t>
  </si>
  <si>
    <t>60.52.01</t>
  </si>
  <si>
    <t>60.52.11</t>
  </si>
  <si>
    <t>60.52.13</t>
  </si>
  <si>
    <t>Soreng Sub-Division</t>
  </si>
  <si>
    <t>Chungthang Sub-Division</t>
  </si>
  <si>
    <t>60.55.01</t>
  </si>
  <si>
    <t>60.55.11</t>
  </si>
  <si>
    <t>60.55.13</t>
  </si>
  <si>
    <t>Ravangla Sub-Division</t>
  </si>
  <si>
    <t>60.57.01</t>
  </si>
  <si>
    <t>60.57.11</t>
  </si>
  <si>
    <t>60.57.13</t>
  </si>
  <si>
    <t>Other Establishments</t>
  </si>
  <si>
    <t>00.00.71</t>
  </si>
  <si>
    <t>Ex-gratia Payment</t>
  </si>
  <si>
    <t>00.00.73</t>
  </si>
  <si>
    <t>00.00.75</t>
  </si>
  <si>
    <t>Restoration of Communication Links</t>
  </si>
  <si>
    <t>Other Works</t>
  </si>
  <si>
    <t>General</t>
  </si>
  <si>
    <t>Establishment</t>
  </si>
  <si>
    <t>60.00.01</t>
  </si>
  <si>
    <t>60.00.11</t>
  </si>
  <si>
    <t>60.00.13</t>
  </si>
  <si>
    <t>Other Expenditure</t>
  </si>
  <si>
    <t>Land Bank Schemes</t>
  </si>
  <si>
    <t>60.00.72</t>
  </si>
  <si>
    <t>Purchase of Land</t>
  </si>
  <si>
    <t>CAPITAL SECTION</t>
  </si>
  <si>
    <t>Construction</t>
  </si>
  <si>
    <t>00.45.71</t>
  </si>
  <si>
    <t>00.46.71</t>
  </si>
  <si>
    <t>00.47.71</t>
  </si>
  <si>
    <t>00.48.71</t>
  </si>
  <si>
    <t>Revenue</t>
  </si>
  <si>
    <t>Capital</t>
  </si>
  <si>
    <t>II. Details of the estimates and the heads under which this grant will be accounted for:</t>
  </si>
  <si>
    <t>Secretariat</t>
  </si>
  <si>
    <t>A - General Services (b) Fiscal Services</t>
  </si>
  <si>
    <t>C - Economic Services (b) Rural Development</t>
  </si>
  <si>
    <t>A - Capital Account of General Services</t>
  </si>
  <si>
    <t>Major Works</t>
  </si>
  <si>
    <t>District Collectorate</t>
  </si>
  <si>
    <t>Note:</t>
  </si>
  <si>
    <t>Restoration of Drinking Water Supply, Drainage of Flood Water</t>
  </si>
  <si>
    <t xml:space="preserve">Capacity Building for Disaster Response </t>
  </si>
  <si>
    <t>Land Reforms</t>
  </si>
  <si>
    <t>Flood, Cyclones, etc.</t>
  </si>
  <si>
    <t>Gratuitous Relief</t>
  </si>
  <si>
    <t>Repairs and Restoration of Damaged Roads and Bridges</t>
  </si>
  <si>
    <t>Repairs and Restoration of Damaged Water Supply, Drainage and Sewerage Works</t>
  </si>
  <si>
    <t>Repairs and Restoration of Power Houses and Lines</t>
  </si>
  <si>
    <t>State Disaster Response Fund</t>
  </si>
  <si>
    <t>Transfer to Reserve Fund and Deposit Accounts- State Disaster Response Fund</t>
  </si>
  <si>
    <t>(In Thousands of Rupees)</t>
  </si>
  <si>
    <t>Reconstruction of Assets Damaged by 18th September Earthquake (SPA)</t>
  </si>
  <si>
    <t>Rec</t>
  </si>
  <si>
    <t>75.67.53</t>
  </si>
  <si>
    <t xml:space="preserve"> (g) Social Welfare and Nutrition</t>
  </si>
  <si>
    <t>Kabi</t>
  </si>
  <si>
    <t>Rangpo</t>
  </si>
  <si>
    <t>Yangang</t>
  </si>
  <si>
    <t>Jorethang</t>
  </si>
  <si>
    <t>Dentam</t>
  </si>
  <si>
    <t>60.58.01</t>
  </si>
  <si>
    <t>60.58.11</t>
  </si>
  <si>
    <t>60.58.13</t>
  </si>
  <si>
    <t>60.59.01</t>
  </si>
  <si>
    <t>60.59.11</t>
  </si>
  <si>
    <t>60.59.13</t>
  </si>
  <si>
    <t>60.60.01</t>
  </si>
  <si>
    <t>60.60.11</t>
  </si>
  <si>
    <t>60.60.13</t>
  </si>
  <si>
    <t>60.61.01</t>
  </si>
  <si>
    <t>60.61.11</t>
  </si>
  <si>
    <t>60.61.13</t>
  </si>
  <si>
    <t>60.62.01</t>
  </si>
  <si>
    <t>60.62.11</t>
  </si>
  <si>
    <t>60.62.13</t>
  </si>
  <si>
    <t>60.63.01</t>
  </si>
  <si>
    <t>60.63.11</t>
  </si>
  <si>
    <t>60.63.13</t>
  </si>
  <si>
    <t>60.64.01</t>
  </si>
  <si>
    <t>60.64.11</t>
  </si>
  <si>
    <t>60.64.13</t>
  </si>
  <si>
    <t>Dzongu</t>
  </si>
  <si>
    <t>62.00.73</t>
  </si>
  <si>
    <t>Umbrella Pilot Scheme to Demonstrate benefits of Land slide mitigation measure at Mangan (Central Share)</t>
  </si>
  <si>
    <t>Management of Natural Disasters, Contingency Plans in Disaster Prone Areas</t>
  </si>
  <si>
    <t>Transfer to State Disaster Mitigation Fund</t>
  </si>
  <si>
    <t>Sikkim Land Record Computerisation Project</t>
  </si>
  <si>
    <t>Retrofitting of Damaged Government Buildings</t>
  </si>
  <si>
    <t>00.00.74</t>
  </si>
  <si>
    <t>Work under Flood/Landslide (NDRF)</t>
  </si>
  <si>
    <t>00.44.02</t>
  </si>
  <si>
    <t>Wages</t>
  </si>
  <si>
    <t>61.00.02</t>
  </si>
  <si>
    <t>23.00.02</t>
  </si>
  <si>
    <t>00.45.02</t>
  </si>
  <si>
    <t>00.46.02</t>
  </si>
  <si>
    <t>00.47.02</t>
  </si>
  <si>
    <t>00.48.02</t>
  </si>
  <si>
    <t>60.50.02</t>
  </si>
  <si>
    <t>60.51.02</t>
  </si>
  <si>
    <t>60.52.02</t>
  </si>
  <si>
    <t>60.55.02</t>
  </si>
  <si>
    <t>60.57.02</t>
  </si>
  <si>
    <t>60.58.02</t>
  </si>
  <si>
    <t>60.59.02</t>
  </si>
  <si>
    <t>60.60.02</t>
  </si>
  <si>
    <t>60.61.02</t>
  </si>
  <si>
    <t>60.62.02</t>
  </si>
  <si>
    <t>60.63.02</t>
  </si>
  <si>
    <t>60.64.02</t>
  </si>
  <si>
    <t>60.00.02</t>
  </si>
  <si>
    <t>DEMAND NO. 22</t>
  </si>
  <si>
    <t>LAND REVENUE AND DISASTER MANAGEMENT</t>
  </si>
  <si>
    <t>Actuals</t>
  </si>
  <si>
    <t>Budget 
Estimate</t>
  </si>
  <si>
    <t>Revised 
Estimate</t>
  </si>
  <si>
    <t>Secretariat - General Services</t>
  </si>
  <si>
    <t>Transfer to Reserve Funds and Deposit Account -State Disaster Response Fund</t>
  </si>
  <si>
    <t xml:space="preserve">District Adm 00.911- Deduct recoveries of overpayments </t>
  </si>
  <si>
    <t>The estimate prepage does not include the recoveries shown below which are adjusted in accounts as reduction of expenditure by debit to 8121- General and Other Reserve Funds,122-State Disaster Response Fund and Credit to 2245- Relief on Account of Natural Calamities, 02- Flood and Cyclone etc. and 80- General</t>
  </si>
  <si>
    <t>62.00.77</t>
  </si>
  <si>
    <t>62.00.78</t>
  </si>
  <si>
    <t>Implementation of Sendai Framework for Disaster Risk Reduction</t>
  </si>
  <si>
    <t>Strengthening of District Disaster management Authority (DDMA) of Hazard Prone Districts out of the 1115 Identified Backward Disticts</t>
  </si>
  <si>
    <t>Establishment of SSDMA</t>
  </si>
  <si>
    <t>Establishment of District Head Quarter</t>
  </si>
  <si>
    <t>Pakyong</t>
  </si>
  <si>
    <t>Soreng</t>
  </si>
  <si>
    <t>79.00.69</t>
  </si>
  <si>
    <t>79.00.70</t>
  </si>
  <si>
    <t xml:space="preserve">B-Social Services </t>
  </si>
  <si>
    <t>62.00.83</t>
  </si>
  <si>
    <t>2022-23</t>
  </si>
  <si>
    <t>State Disaster Mitigation Fund</t>
  </si>
  <si>
    <t>Transfer to Reserve Funds and Deposit Accounts</t>
  </si>
  <si>
    <t>60.00.63</t>
  </si>
  <si>
    <t>Transfer to Reserve Funds and Deposit Account</t>
  </si>
  <si>
    <t>Disaster Mitigation</t>
  </si>
  <si>
    <t>Other Works (SDMF)</t>
  </si>
  <si>
    <t>00.45.27</t>
  </si>
  <si>
    <t>Transfer to Reserve Funds and Deposit Account -State Disaster Response Fund (Central Share)</t>
  </si>
  <si>
    <t>Transfer to Reserve Funds and Deposit Account -State Disaster Response Fund (State Share)</t>
  </si>
  <si>
    <t>Inter Account Transfer (Central Share)</t>
  </si>
  <si>
    <t>60.00.64</t>
  </si>
  <si>
    <t>Inter Account Transfer (State Share)</t>
  </si>
  <si>
    <t>Gangtok District</t>
  </si>
  <si>
    <t>Gyalshing District</t>
  </si>
  <si>
    <t>Mangan District</t>
  </si>
  <si>
    <t>Namchi District</t>
  </si>
  <si>
    <t>Pakyong District</t>
  </si>
  <si>
    <t>00.49.01</t>
  </si>
  <si>
    <t>00.49.02</t>
  </si>
  <si>
    <t>00.49.11</t>
  </si>
  <si>
    <t>00.49.13</t>
  </si>
  <si>
    <t>00.49.50</t>
  </si>
  <si>
    <t xml:space="preserve">Other Charges </t>
  </si>
  <si>
    <t>Soreng District</t>
  </si>
  <si>
    <t>00.50.01</t>
  </si>
  <si>
    <t>00.50.02</t>
  </si>
  <si>
    <t>00.50.11</t>
  </si>
  <si>
    <t>00.50.13</t>
  </si>
  <si>
    <t>00.50.50</t>
  </si>
  <si>
    <t>00.50</t>
  </si>
  <si>
    <t>2023-24</t>
  </si>
  <si>
    <t>Medical Treatment</t>
  </si>
  <si>
    <t>Allowances</t>
  </si>
  <si>
    <t>Leave Travel Concession</t>
  </si>
  <si>
    <t>Training Expenses</t>
  </si>
  <si>
    <t>Domestic Travel Expenses</t>
  </si>
  <si>
    <t>Foreign Travel Expenses</t>
  </si>
  <si>
    <t>Printing and Publications</t>
  </si>
  <si>
    <t>Rent for others</t>
  </si>
  <si>
    <t>Fuel and Lubricants</t>
  </si>
  <si>
    <t>Professional Services</t>
  </si>
  <si>
    <t>00.44.06</t>
  </si>
  <si>
    <t>00.44.07</t>
  </si>
  <si>
    <t>00.44.08</t>
  </si>
  <si>
    <t>00.44.09</t>
  </si>
  <si>
    <t>00.44.12</t>
  </si>
  <si>
    <t>00.44.16</t>
  </si>
  <si>
    <t>00.44.18</t>
  </si>
  <si>
    <t>00.44.24</t>
  </si>
  <si>
    <t>00.44.28</t>
  </si>
  <si>
    <t>60.45.06</t>
  </si>
  <si>
    <t>60.45.07</t>
  </si>
  <si>
    <t>60.45.08</t>
  </si>
  <si>
    <t>60.46.06</t>
  </si>
  <si>
    <t>60.46.07</t>
  </si>
  <si>
    <t>60.46.08</t>
  </si>
  <si>
    <t>60.47.06</t>
  </si>
  <si>
    <t>60.47.07</t>
  </si>
  <si>
    <t>60.47.08</t>
  </si>
  <si>
    <t xml:space="preserve"> Domestic Travel Expenses</t>
  </si>
  <si>
    <t>60.48.06</t>
  </si>
  <si>
    <t>60.48.07</t>
  </si>
  <si>
    <t>60.48.08</t>
  </si>
  <si>
    <t>61.00.06</t>
  </si>
  <si>
    <t>61.00.07</t>
  </si>
  <si>
    <t>60.45.24</t>
  </si>
  <si>
    <t>60.47.24</t>
  </si>
  <si>
    <t>60.48.24</t>
  </si>
  <si>
    <t>61.00.24</t>
  </si>
  <si>
    <t>23.00.06</t>
  </si>
  <si>
    <t>23.00.07</t>
  </si>
  <si>
    <t>23.00.08</t>
  </si>
  <si>
    <t>23.00.09</t>
  </si>
  <si>
    <t>23.00.24</t>
  </si>
  <si>
    <t>00.45.06</t>
  </si>
  <si>
    <t>00.45.07</t>
  </si>
  <si>
    <t>00.45.09</t>
  </si>
  <si>
    <t>00.45.24</t>
  </si>
  <si>
    <t>00.46.06</t>
  </si>
  <si>
    <t>00.46.07</t>
  </si>
  <si>
    <t>00.46.09</t>
  </si>
  <si>
    <t>00.46.24</t>
  </si>
  <si>
    <t>00.47.06</t>
  </si>
  <si>
    <t>00.47.07</t>
  </si>
  <si>
    <t>00.47.09</t>
  </si>
  <si>
    <t>00.47.24</t>
  </si>
  <si>
    <t>00.48.06</t>
  </si>
  <si>
    <t>00.48.07</t>
  </si>
  <si>
    <t>00.48.09</t>
  </si>
  <si>
    <t>00.48.24</t>
  </si>
  <si>
    <t>00.49.06</t>
  </si>
  <si>
    <t>00.49.07</t>
  </si>
  <si>
    <t>00.49.09</t>
  </si>
  <si>
    <t>00.49.24</t>
  </si>
  <si>
    <t>00.50.06</t>
  </si>
  <si>
    <t>00.50.07</t>
  </si>
  <si>
    <t>00.50.09</t>
  </si>
  <si>
    <t>00.50.24</t>
  </si>
  <si>
    <t>60.51.06</t>
  </si>
  <si>
    <t>60.51.07</t>
  </si>
  <si>
    <t>60.51.24</t>
  </si>
  <si>
    <t>60.55.06</t>
  </si>
  <si>
    <t>60.55.07</t>
  </si>
  <si>
    <t>60.55.24</t>
  </si>
  <si>
    <t>60.57.06</t>
  </si>
  <si>
    <t>60.57.07</t>
  </si>
  <si>
    <t>60.57.24</t>
  </si>
  <si>
    <t>Rent, Rates and Taxes for Land and Buildings</t>
  </si>
  <si>
    <t>60.58.06</t>
  </si>
  <si>
    <t>60.58.07</t>
  </si>
  <si>
    <t>60.58.24</t>
  </si>
  <si>
    <t>60.59.06</t>
  </si>
  <si>
    <t>60.59.07</t>
  </si>
  <si>
    <t>60.59.24</t>
  </si>
  <si>
    <t>60.60.06</t>
  </si>
  <si>
    <t>60.60.07</t>
  </si>
  <si>
    <t>60.60.24</t>
  </si>
  <si>
    <t>60.61.06</t>
  </si>
  <si>
    <t>60.61.07</t>
  </si>
  <si>
    <t>60.61.24</t>
  </si>
  <si>
    <t>60.62.06</t>
  </si>
  <si>
    <t>60.62.07</t>
  </si>
  <si>
    <t>60.62.24</t>
  </si>
  <si>
    <t>60.63.06</t>
  </si>
  <si>
    <t>60.63.07</t>
  </si>
  <si>
    <t>60.63.24</t>
  </si>
  <si>
    <t>60.64.06</t>
  </si>
  <si>
    <t>60.64.07</t>
  </si>
  <si>
    <t>60.64.24</t>
  </si>
  <si>
    <t>60.00.06</t>
  </si>
  <si>
    <t>60.00.07</t>
  </si>
  <si>
    <t>60.00.24</t>
  </si>
  <si>
    <t>00.44.49</t>
  </si>
  <si>
    <t>Other Revenue Expenditure</t>
  </si>
  <si>
    <t>00.44.14</t>
  </si>
  <si>
    <t>00.44.29</t>
  </si>
  <si>
    <t>Repair and Maintenance</t>
  </si>
  <si>
    <t>60</t>
  </si>
  <si>
    <t>44</t>
  </si>
  <si>
    <t>60.44.29</t>
  </si>
  <si>
    <t>45</t>
  </si>
  <si>
    <t>60.45.29</t>
  </si>
  <si>
    <t>49</t>
  </si>
  <si>
    <t>60.49.29</t>
  </si>
  <si>
    <t>60.00.49</t>
  </si>
  <si>
    <t>61.00.49</t>
  </si>
  <si>
    <t>62.00.49</t>
  </si>
  <si>
    <t>23.00.29</t>
  </si>
  <si>
    <t>00.45.29</t>
  </si>
  <si>
    <t>00.46.29</t>
  </si>
  <si>
    <t>00.47.29</t>
  </si>
  <si>
    <t>00.48.29</t>
  </si>
  <si>
    <t>00.49.29</t>
  </si>
  <si>
    <t>00.50.29</t>
  </si>
  <si>
    <t>60.51.29</t>
  </si>
  <si>
    <t>60.55.29</t>
  </si>
  <si>
    <t>60.57.29</t>
  </si>
  <si>
    <t>60.58.29</t>
  </si>
  <si>
    <t>60.59.29</t>
  </si>
  <si>
    <t>60.60.29</t>
  </si>
  <si>
    <t>60.61.29</t>
  </si>
  <si>
    <t>60.62.29</t>
  </si>
  <si>
    <t>60.63.29</t>
  </si>
  <si>
    <t>60.64.29</t>
  </si>
  <si>
    <t>60.00.29</t>
  </si>
  <si>
    <t>63.00.49</t>
  </si>
  <si>
    <t>64.00.49</t>
  </si>
  <si>
    <t>Relief on Account of Natural Calamities, 02.902- Deduct amount met from Calamity Relief Fund</t>
  </si>
  <si>
    <t>Relief on Account of Natural Calamities, 08.902- Deduct amount met from State Disaster Mitigation Fund</t>
  </si>
  <si>
    <t>Capital Outlay on Other Administrative Services</t>
  </si>
  <si>
    <t>23.44.51</t>
  </si>
  <si>
    <t>Motor Vehicles</t>
  </si>
  <si>
    <t>Capital Outlay on other Administrative Services</t>
  </si>
  <si>
    <t>49.60.72</t>
  </si>
  <si>
    <t>Buildings and Structures</t>
  </si>
  <si>
    <t>50.60.72</t>
  </si>
  <si>
    <t>Land</t>
  </si>
  <si>
    <t>48.60.78</t>
  </si>
  <si>
    <t>Various Works at DAC</t>
  </si>
  <si>
    <t>Furniture and Fixtures</t>
  </si>
  <si>
    <t>C 20 Conclave</t>
  </si>
  <si>
    <t>24.00.49</t>
  </si>
  <si>
    <t>Land Acquisition for Pathing Landslide Victims</t>
  </si>
  <si>
    <t>Capacity Building</t>
  </si>
  <si>
    <t>66.00.49</t>
  </si>
  <si>
    <t>45.60.72</t>
  </si>
  <si>
    <t>45.60.74</t>
  </si>
  <si>
    <t>45.61.72</t>
  </si>
  <si>
    <t>Consultancy, Drawing Design and Execution of New Secretariat at Tashiling, Gangtok</t>
  </si>
  <si>
    <t>Sulabh International (Sanitation Maintenance)</t>
  </si>
  <si>
    <t>65.00.49</t>
  </si>
  <si>
    <t>I. Estimate of the amount required in the year ending 31st March, 2025 to defray the charges in respect of Land Revenue and Disaster Management</t>
  </si>
  <si>
    <t>2024-25</t>
  </si>
  <si>
    <t>75.67.72</t>
  </si>
  <si>
    <t>Establishment of Various Offices</t>
  </si>
  <si>
    <t>80.00.72</t>
  </si>
  <si>
    <t>23.44.78</t>
  </si>
  <si>
    <t xml:space="preserve">Land   </t>
  </si>
  <si>
    <t>47</t>
  </si>
  <si>
    <t>60.47.29</t>
  </si>
  <si>
    <t>48</t>
  </si>
  <si>
    <t>60.48.29</t>
  </si>
  <si>
    <t>Expansion and Modernisation of Fire Services</t>
  </si>
  <si>
    <t>67.00.49</t>
  </si>
  <si>
    <r>
      <t xml:space="preserve">Relief on Account of Natural Calamities, 05.901- </t>
    </r>
    <r>
      <rPr>
        <u/>
        <sz val="10"/>
        <rFont val="Times New Roman"/>
        <family val="1"/>
      </rPr>
      <t>Deduct amount met from Calamity Relief Fund</t>
    </r>
  </si>
  <si>
    <r>
      <t xml:space="preserve">Relief on Account of Natural Calamities, 08.901- </t>
    </r>
    <r>
      <rPr>
        <u/>
        <sz val="10"/>
        <rFont val="Times New Roman"/>
        <family val="1"/>
      </rPr>
      <t>Deduct amount met from State Disaster Mitigation Fund</t>
    </r>
  </si>
  <si>
    <t>Digitization of COI/ SSC</t>
  </si>
  <si>
    <t>Expedition to 19 Glacial Lakes</t>
  </si>
  <si>
    <t>23.44.71</t>
  </si>
  <si>
    <t>Information, Computer, Telecommunications (ICT) Equipment</t>
  </si>
  <si>
    <t>23.44.52</t>
  </si>
  <si>
    <t>Machinery and Equipment</t>
  </si>
  <si>
    <t>25.00.49</t>
  </si>
  <si>
    <t>Land and Damage Compensation</t>
  </si>
  <si>
    <t xml:space="preserve">Land </t>
  </si>
  <si>
    <t>49.61.78</t>
  </si>
  <si>
    <t>46.60.78</t>
  </si>
  <si>
    <t>Mangalbaria</t>
  </si>
  <si>
    <t>60.65.49</t>
  </si>
  <si>
    <t>Rabdang</t>
  </si>
  <si>
    <t>60.66.49</t>
  </si>
  <si>
    <t>44.90.60</t>
  </si>
  <si>
    <t>Other Capital Expenditure</t>
  </si>
  <si>
    <t>Assistance for Management of Flash Flood related Damages of October 3rd and 4th, 2023</t>
  </si>
  <si>
    <t>Namthang</t>
  </si>
  <si>
    <t>60.67.49</t>
  </si>
  <si>
    <t>Yuksom</t>
  </si>
  <si>
    <t>Minor Civil and Electric Works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</si>
</sst>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64" formatCode="0#"/>
    <numFmt numFmtId="165" formatCode="0##"/>
    <numFmt numFmtId="166" formatCode="00000#"/>
    <numFmt numFmtId="167" formatCode="00.000"/>
    <numFmt numFmtId="168" formatCode="00.00"/>
    <numFmt numFmtId="169" formatCode="00.\4\4"/>
    <numFmt numFmtId="170" formatCode="00.0#"/>
  </numFmts>
  <fonts count="10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1"/>
      <name val="Arial"/>
      <family val="2"/>
    </font>
    <font>
      <i/>
      <sz val="9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/>
    <xf numFmtId="0" fontId="2" fillId="0" borderId="0" applyAlignment="0"/>
  </cellStyleXfs>
  <cellXfs count="165">
    <xf numFmtId="0" fontId="0" fillId="0" borderId="0" xfId="0"/>
    <xf numFmtId="0" fontId="4" fillId="0" borderId="2" xfId="6" applyFont="1" applyFill="1" applyBorder="1" applyAlignment="1" applyProtection="1">
      <alignment horizontal="left" vertical="top" wrapText="1"/>
    </xf>
    <xf numFmtId="0" fontId="4" fillId="0" borderId="2" xfId="6" applyFont="1" applyFill="1" applyBorder="1" applyAlignment="1" applyProtection="1">
      <alignment horizontal="right" vertical="top" wrapText="1"/>
    </xf>
    <xf numFmtId="0" fontId="4" fillId="0" borderId="0" xfId="5" applyFont="1" applyFill="1" applyBorder="1" applyAlignment="1" applyProtection="1">
      <alignment horizontal="left" vertical="top"/>
    </xf>
    <xf numFmtId="0" fontId="4" fillId="0" borderId="2" xfId="5" applyNumberFormat="1" applyFont="1" applyFill="1" applyBorder="1" applyAlignment="1" applyProtection="1">
      <alignment horizontal="right"/>
    </xf>
    <xf numFmtId="0" fontId="4" fillId="0" borderId="0" xfId="6" applyFont="1" applyFill="1" applyProtection="1"/>
    <xf numFmtId="0" fontId="4" fillId="0" borderId="1" xfId="6" applyFont="1" applyFill="1" applyBorder="1" applyAlignment="1" applyProtection="1">
      <alignment horizontal="left" vertical="top" wrapText="1"/>
    </xf>
    <xf numFmtId="0" fontId="4" fillId="0" borderId="1" xfId="6" applyFont="1" applyFill="1" applyBorder="1" applyAlignment="1" applyProtection="1">
      <alignment horizontal="right" vertical="top" wrapText="1"/>
    </xf>
    <xf numFmtId="0" fontId="4" fillId="0" borderId="1" xfId="5" applyFont="1" applyFill="1" applyBorder="1" applyAlignment="1" applyProtection="1">
      <alignment horizontal="left"/>
    </xf>
    <xf numFmtId="0" fontId="4" fillId="0" borderId="1" xfId="5" applyNumberFormat="1" applyFont="1" applyFill="1" applyBorder="1" applyAlignment="1" applyProtection="1">
      <alignment horizontal="right"/>
    </xf>
    <xf numFmtId="0" fontId="4" fillId="0" borderId="1" xfId="5" applyNumberFormat="1" applyFont="1" applyFill="1" applyBorder="1" applyAlignment="1" applyProtection="1">
      <alignment vertical="center" wrapText="1"/>
    </xf>
    <xf numFmtId="0" fontId="4" fillId="0" borderId="0" xfId="4" applyFont="1" applyFill="1" applyAlignment="1">
      <alignment vertical="top" wrapText="1"/>
    </xf>
    <xf numFmtId="0" fontId="4" fillId="0" borderId="0" xfId="4" applyNumberFormat="1" applyFont="1" applyFill="1"/>
    <xf numFmtId="0" fontId="4" fillId="0" borderId="0" xfId="4" applyFont="1" applyFill="1"/>
    <xf numFmtId="0" fontId="4" fillId="0" borderId="0" xfId="4" applyFont="1" applyFill="1" applyBorder="1" applyAlignment="1">
      <alignment vertical="top" wrapText="1"/>
    </xf>
    <xf numFmtId="0" fontId="4" fillId="0" borderId="0" xfId="4" applyFont="1" applyFill="1" applyBorder="1" applyAlignment="1">
      <alignment horizontal="right" vertical="top" wrapText="1"/>
    </xf>
    <xf numFmtId="0" fontId="4" fillId="0" borderId="0" xfId="4" applyNumberFormat="1" applyFont="1" applyFill="1" applyBorder="1" applyAlignment="1" applyProtection="1">
      <alignment horizontal="center"/>
    </xf>
    <xf numFmtId="0" fontId="5" fillId="0" borderId="0" xfId="4" applyNumberFormat="1" applyFont="1" applyFill="1" applyBorder="1" applyAlignment="1" applyProtection="1">
      <alignment horizontal="center"/>
    </xf>
    <xf numFmtId="0" fontId="4" fillId="0" borderId="0" xfId="4" applyFont="1" applyFill="1" applyBorder="1" applyAlignment="1" applyProtection="1">
      <alignment horizontal="center"/>
    </xf>
    <xf numFmtId="0" fontId="4" fillId="0" borderId="0" xfId="4" applyFont="1" applyFill="1" applyAlignment="1">
      <alignment horizontal="right" vertical="top" wrapText="1"/>
    </xf>
    <xf numFmtId="0" fontId="4" fillId="0" borderId="0" xfId="4" applyNumberFormat="1" applyFont="1" applyFill="1" applyAlignment="1" applyProtection="1">
      <alignment horizontal="right"/>
    </xf>
    <xf numFmtId="0" fontId="5" fillId="0" borderId="0" xfId="4" applyNumberFormat="1" applyFont="1" applyFill="1" applyAlignment="1" applyProtection="1">
      <alignment horizontal="center"/>
    </xf>
    <xf numFmtId="0" fontId="4" fillId="0" borderId="0" xfId="4" applyNumberFormat="1" applyFont="1" applyFill="1" applyAlignment="1" applyProtection="1">
      <alignment horizontal="center"/>
    </xf>
    <xf numFmtId="0" fontId="4" fillId="0" borderId="0" xfId="4" applyNumberFormat="1" applyFont="1" applyFill="1" applyAlignment="1">
      <alignment horizontal="right"/>
    </xf>
    <xf numFmtId="0" fontId="4" fillId="0" borderId="0" xfId="4" applyFont="1" applyFill="1" applyAlignment="1" applyProtection="1"/>
    <xf numFmtId="0" fontId="4" fillId="0" borderId="0" xfId="4" applyFont="1" applyFill="1" applyAlignment="1" applyProtection="1">
      <alignment horizontal="left"/>
    </xf>
    <xf numFmtId="0" fontId="4" fillId="0" borderId="0" xfId="7" applyNumberFormat="1" applyFont="1" applyFill="1" applyAlignment="1" applyProtection="1">
      <alignment horizontal="right"/>
    </xf>
    <xf numFmtId="0" fontId="5" fillId="0" borderId="0" xfId="7" applyNumberFormat="1" applyFont="1" applyFill="1" applyAlignment="1" applyProtection="1">
      <alignment horizontal="center"/>
    </xf>
    <xf numFmtId="0" fontId="4" fillId="0" borderId="0" xfId="7" applyNumberFormat="1" applyFont="1" applyFill="1" applyAlignment="1" applyProtection="1">
      <alignment horizontal="left"/>
    </xf>
    <xf numFmtId="0" fontId="4" fillId="0" borderId="0" xfId="4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horizontal="right"/>
    </xf>
    <xf numFmtId="0" fontId="5" fillId="0" borderId="0" xfId="2" applyFont="1" applyFill="1" applyBorder="1" applyAlignment="1">
      <alignment horizontal="center" vertical="top" wrapText="1"/>
    </xf>
    <xf numFmtId="0" fontId="4" fillId="0" borderId="0" xfId="2" applyFont="1" applyFill="1" applyBorder="1" applyAlignment="1" applyProtection="1">
      <alignment horizontal="left" vertical="top"/>
    </xf>
    <xf numFmtId="0" fontId="4" fillId="0" borderId="0" xfId="4" applyNumberFormat="1" applyFont="1" applyFill="1" applyAlignment="1">
      <alignment horizontal="center"/>
    </xf>
    <xf numFmtId="0" fontId="5" fillId="0" borderId="0" xfId="3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4" fillId="0" borderId="1" xfId="5" applyFont="1" applyFill="1" applyBorder="1"/>
    <xf numFmtId="0" fontId="4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5" fillId="0" borderId="0" xfId="4" applyFont="1" applyFill="1" applyAlignment="1" applyProtection="1">
      <alignment horizontal="left" vertical="top" wrapText="1"/>
    </xf>
    <xf numFmtId="0" fontId="5" fillId="0" borderId="0" xfId="4" applyFont="1" applyFill="1" applyAlignment="1">
      <alignment horizontal="right" vertical="top" wrapText="1"/>
    </xf>
    <xf numFmtId="167" fontId="5" fillId="0" borderId="0" xfId="4" applyNumberFormat="1" applyFont="1" applyFill="1" applyAlignment="1">
      <alignment horizontal="right" vertical="top" wrapText="1"/>
    </xf>
    <xf numFmtId="169" fontId="4" fillId="0" borderId="0" xfId="4" applyNumberFormat="1" applyFont="1" applyFill="1" applyAlignment="1">
      <alignment horizontal="right" vertical="top" wrapText="1"/>
    </xf>
    <xf numFmtId="43" fontId="4" fillId="0" borderId="0" xfId="1" applyFont="1" applyFill="1" applyBorder="1" applyAlignment="1" applyProtection="1">
      <alignment horizontal="right" wrapText="1"/>
    </xf>
    <xf numFmtId="0" fontId="4" fillId="0" borderId="1" xfId="4" applyNumberFormat="1" applyFont="1" applyFill="1" applyBorder="1" applyAlignment="1" applyProtection="1">
      <alignment horizontal="right" wrapText="1"/>
    </xf>
    <xf numFmtId="167" fontId="5" fillId="0" borderId="0" xfId="4" applyNumberFormat="1" applyFont="1" applyFill="1" applyBorder="1" applyAlignment="1">
      <alignment horizontal="right" vertical="top" wrapText="1"/>
    </xf>
    <xf numFmtId="0" fontId="4" fillId="0" borderId="0" xfId="4" applyNumberFormat="1" applyFont="1" applyFill="1" applyBorder="1" applyAlignment="1" applyProtection="1">
      <alignment horizontal="right"/>
    </xf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4" applyNumberFormat="1" applyFont="1" applyFill="1" applyBorder="1" applyAlignment="1">
      <alignment horizontal="right"/>
    </xf>
    <xf numFmtId="0" fontId="4" fillId="0" borderId="1" xfId="1" applyNumberFormat="1" applyFont="1" applyFill="1" applyBorder="1" applyAlignment="1" applyProtection="1">
      <alignment horizontal="right" wrapText="1"/>
    </xf>
    <xf numFmtId="0" fontId="5" fillId="0" borderId="0" xfId="4" applyFont="1" applyFill="1" applyBorder="1" applyAlignment="1">
      <alignment horizontal="right" vertical="top" wrapText="1"/>
    </xf>
    <xf numFmtId="0" fontId="4" fillId="0" borderId="0" xfId="1" applyNumberFormat="1" applyFont="1" applyFill="1" applyBorder="1" applyAlignment="1" applyProtection="1">
      <alignment horizontal="right" wrapText="1"/>
    </xf>
    <xf numFmtId="0" fontId="4" fillId="0" borderId="0" xfId="4" applyFont="1" applyFill="1" applyBorder="1"/>
    <xf numFmtId="170" fontId="4" fillId="0" borderId="0" xfId="4" applyNumberFormat="1" applyFont="1" applyFill="1" applyBorder="1" applyAlignment="1">
      <alignment horizontal="right" vertical="top" wrapText="1"/>
    </xf>
    <xf numFmtId="168" fontId="4" fillId="0" borderId="0" xfId="4" applyNumberFormat="1" applyFont="1" applyFill="1" applyBorder="1" applyAlignment="1">
      <alignment horizontal="right" vertical="top" wrapText="1"/>
    </xf>
    <xf numFmtId="165" fontId="5" fillId="0" borderId="0" xfId="4" applyNumberFormat="1" applyFont="1" applyFill="1" applyBorder="1" applyAlignment="1">
      <alignment horizontal="right" vertical="top" wrapText="1"/>
    </xf>
    <xf numFmtId="0" fontId="4" fillId="0" borderId="0" xfId="4" applyNumberFormat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 applyProtection="1">
      <alignment horizontal="right" wrapText="1"/>
    </xf>
    <xf numFmtId="0" fontId="4" fillId="0" borderId="0" xfId="4" applyFont="1" applyFill="1" applyBorder="1" applyAlignment="1" applyProtection="1">
      <alignment vertical="top" wrapText="1"/>
    </xf>
    <xf numFmtId="0" fontId="5" fillId="0" borderId="0" xfId="7" applyFont="1" applyFill="1" applyBorder="1" applyAlignment="1">
      <alignment horizontal="right" vertical="top" wrapText="1"/>
    </xf>
    <xf numFmtId="164" fontId="4" fillId="0" borderId="0" xfId="4" applyNumberFormat="1" applyFont="1" applyFill="1" applyBorder="1" applyAlignment="1">
      <alignment horizontal="right" vertical="top" wrapText="1"/>
    </xf>
    <xf numFmtId="166" fontId="4" fillId="0" borderId="0" xfId="4" applyNumberFormat="1" applyFont="1" applyFill="1" applyBorder="1" applyAlignment="1">
      <alignment horizontal="right" vertical="top" wrapText="1"/>
    </xf>
    <xf numFmtId="0" fontId="4" fillId="0" borderId="0" xfId="8" applyFont="1" applyFill="1" applyBorder="1" applyAlignment="1" applyProtection="1">
      <alignment vertical="top" wrapText="1"/>
    </xf>
    <xf numFmtId="43" fontId="4" fillId="0" borderId="0" xfId="1" applyFont="1" applyFill="1" applyBorder="1" applyAlignment="1">
      <alignment horizontal="right" wrapText="1"/>
    </xf>
    <xf numFmtId="0" fontId="4" fillId="0" borderId="0" xfId="1" applyNumberFormat="1" applyFont="1" applyFill="1" applyBorder="1" applyAlignment="1" applyProtection="1">
      <alignment horizontal="right"/>
    </xf>
    <xf numFmtId="0" fontId="4" fillId="0" borderId="2" xfId="1" applyNumberFormat="1" applyFont="1" applyFill="1" applyBorder="1" applyAlignment="1" applyProtection="1">
      <alignment horizontal="right" wrapText="1"/>
    </xf>
    <xf numFmtId="0" fontId="4" fillId="0" borderId="3" xfId="4" applyFont="1" applyFill="1" applyBorder="1" applyAlignment="1">
      <alignment vertical="top" wrapText="1"/>
    </xf>
    <xf numFmtId="0" fontId="4" fillId="0" borderId="3" xfId="4" applyFont="1" applyFill="1" applyBorder="1" applyAlignment="1">
      <alignment horizontal="right" vertical="top" wrapText="1"/>
    </xf>
    <xf numFmtId="0" fontId="4" fillId="0" borderId="0" xfId="7" applyFont="1" applyFill="1" applyBorder="1" applyAlignment="1">
      <alignment vertical="top" wrapText="1"/>
    </xf>
    <xf numFmtId="0" fontId="4" fillId="0" borderId="0" xfId="7" applyFont="1" applyFill="1" applyBorder="1" applyAlignment="1">
      <alignment horizontal="right" vertical="top" wrapText="1"/>
    </xf>
    <xf numFmtId="0" fontId="5" fillId="0" borderId="3" xfId="4" applyFont="1" applyFill="1" applyBorder="1" applyAlignment="1">
      <alignment horizontal="right" vertical="top" wrapText="1"/>
    </xf>
    <xf numFmtId="0" fontId="4" fillId="0" borderId="0" xfId="4" applyFont="1" applyFill="1" applyAlignment="1" applyProtection="1">
      <alignment horizontal="right" vertical="top" wrapText="1"/>
    </xf>
    <xf numFmtId="0" fontId="4" fillId="0" borderId="0" xfId="4" applyNumberFormat="1" applyFont="1" applyFill="1" applyBorder="1"/>
    <xf numFmtId="0" fontId="4" fillId="0" borderId="0" xfId="4" applyFont="1" applyFill="1" applyBorder="1" applyAlignment="1" applyProtection="1">
      <alignment horizontal="left"/>
    </xf>
    <xf numFmtId="0" fontId="4" fillId="0" borderId="0" xfId="4" applyFont="1" applyFill="1" applyAlignment="1">
      <alignment horizontal="right"/>
    </xf>
    <xf numFmtId="0" fontId="4" fillId="0" borderId="0" xfId="4" applyFont="1" applyFill="1" applyBorder="1" applyAlignment="1">
      <alignment horizontal="left" vertical="top" wrapText="1"/>
    </xf>
    <xf numFmtId="0" fontId="4" fillId="0" borderId="0" xfId="4" applyFont="1" applyFill="1" applyBorder="1" applyAlignment="1">
      <alignment horizontal="left" vertical="top"/>
    </xf>
    <xf numFmtId="0" fontId="4" fillId="0" borderId="0" xfId="4" applyFont="1" applyFill="1" applyBorder="1" applyAlignment="1">
      <alignment horizontal="left"/>
    </xf>
    <xf numFmtId="0" fontId="4" fillId="0" borderId="0" xfId="4" applyNumberFormat="1" applyFont="1" applyFill="1" applyAlignment="1"/>
    <xf numFmtId="169" fontId="4" fillId="0" borderId="0" xfId="4" applyNumberFormat="1" applyFont="1" applyFill="1" applyBorder="1" applyAlignment="1">
      <alignment horizontal="right" vertical="top" wrapText="1"/>
    </xf>
    <xf numFmtId="167" fontId="4" fillId="0" borderId="0" xfId="4" applyNumberFormat="1" applyFont="1" applyFill="1" applyBorder="1" applyAlignment="1">
      <alignment horizontal="right" vertical="top" wrapText="1"/>
    </xf>
    <xf numFmtId="167" fontId="4" fillId="0" borderId="0" xfId="8" applyNumberFormat="1" applyFont="1" applyFill="1" applyBorder="1" applyAlignment="1">
      <alignment horizontal="right" vertical="top" wrapText="1"/>
    </xf>
    <xf numFmtId="0" fontId="5" fillId="0" borderId="0" xfId="4" applyFont="1" applyFill="1" applyAlignment="1">
      <alignment horizontal="center"/>
    </xf>
    <xf numFmtId="164" fontId="4" fillId="0" borderId="0" xfId="8" applyNumberFormat="1" applyFont="1" applyFill="1" applyBorder="1" applyAlignment="1">
      <alignment horizontal="right" vertical="top" wrapText="1"/>
    </xf>
    <xf numFmtId="49" fontId="4" fillId="0" borderId="0" xfId="4" applyNumberFormat="1" applyFont="1" applyFill="1" applyBorder="1" applyAlignment="1">
      <alignment horizontal="right" vertical="top" wrapText="1"/>
    </xf>
    <xf numFmtId="166" fontId="4" fillId="0" borderId="0" xfId="8" applyNumberFormat="1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vertical="top" wrapText="1"/>
    </xf>
    <xf numFmtId="167" fontId="5" fillId="0" borderId="0" xfId="8" applyNumberFormat="1" applyFont="1" applyFill="1" applyBorder="1" applyAlignment="1">
      <alignment horizontal="right" vertical="top" wrapText="1"/>
    </xf>
    <xf numFmtId="0" fontId="4" fillId="0" borderId="1" xfId="4" applyNumberFormat="1" applyFont="1" applyFill="1" applyBorder="1" applyAlignment="1" applyProtection="1">
      <alignment horizontal="right"/>
    </xf>
    <xf numFmtId="0" fontId="4" fillId="0" borderId="0" xfId="6" applyNumberFormat="1" applyFont="1" applyFill="1" applyBorder="1" applyAlignment="1" applyProtection="1">
      <alignment horizontal="left" vertical="top" wrapText="1"/>
    </xf>
    <xf numFmtId="0" fontId="4" fillId="0" borderId="0" xfId="6" applyNumberFormat="1" applyFont="1" applyFill="1" applyBorder="1" applyAlignment="1" applyProtection="1">
      <alignment horizontal="right" vertical="top" wrapText="1"/>
    </xf>
    <xf numFmtId="0" fontId="4" fillId="0" borderId="1" xfId="4" applyFont="1" applyFill="1" applyBorder="1" applyAlignment="1">
      <alignment vertical="top" wrapText="1"/>
    </xf>
    <xf numFmtId="0" fontId="4" fillId="0" borderId="0" xfId="1" applyNumberFormat="1" applyFont="1" applyFill="1" applyAlignment="1" applyProtection="1">
      <alignment horizontal="right" wrapText="1"/>
    </xf>
    <xf numFmtId="0" fontId="4" fillId="0" borderId="0" xfId="4" applyNumberFormat="1" applyFont="1" applyFill="1" applyBorder="1" applyAlignment="1">
      <alignment horizontal="right" vertical="top" wrapText="1"/>
    </xf>
    <xf numFmtId="0" fontId="4" fillId="0" borderId="1" xfId="4" applyFont="1" applyFill="1" applyBorder="1"/>
    <xf numFmtId="0" fontId="4" fillId="0" borderId="0" xfId="6" applyFont="1" applyFill="1" applyBorder="1" applyProtection="1"/>
    <xf numFmtId="0" fontId="5" fillId="0" borderId="0" xfId="4" applyNumberFormat="1" applyFont="1" applyFill="1" applyAlignment="1" applyProtection="1">
      <alignment horizontal="center" vertical="top"/>
    </xf>
    <xf numFmtId="0" fontId="4" fillId="0" borderId="0" xfId="4" applyNumberFormat="1" applyFont="1" applyFill="1" applyBorder="1" applyAlignment="1" applyProtection="1">
      <alignment horizontal="left" vertical="center" wrapText="1"/>
    </xf>
    <xf numFmtId="0" fontId="4" fillId="0" borderId="0" xfId="4" applyNumberFormat="1" applyFont="1" applyFill="1" applyBorder="1" applyAlignment="1" applyProtection="1">
      <alignment horizontal="left" vertical="top" wrapText="1"/>
    </xf>
    <xf numFmtId="0" fontId="5" fillId="0" borderId="0" xfId="4" applyNumberFormat="1" applyFont="1" applyFill="1" applyBorder="1" applyAlignment="1" applyProtection="1">
      <alignment horizontal="left" vertical="top" wrapText="1"/>
    </xf>
    <xf numFmtId="0" fontId="4" fillId="0" borderId="0" xfId="4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right"/>
    </xf>
    <xf numFmtId="0" fontId="4" fillId="0" borderId="1" xfId="4" applyNumberFormat="1" applyFont="1" applyFill="1" applyBorder="1" applyAlignment="1" applyProtection="1">
      <alignment horizontal="left" vertical="top" wrapText="1"/>
    </xf>
    <xf numFmtId="0" fontId="5" fillId="0" borderId="1" xfId="4" applyNumberFormat="1" applyFont="1" applyFill="1" applyBorder="1" applyAlignment="1" applyProtection="1">
      <alignment horizontal="left" vertical="top" wrapText="1"/>
    </xf>
    <xf numFmtId="0" fontId="5" fillId="0" borderId="0" xfId="4" applyNumberFormat="1" applyFont="1" applyFill="1" applyBorder="1" applyAlignment="1" applyProtection="1">
      <alignment vertical="top" wrapText="1"/>
    </xf>
    <xf numFmtId="0" fontId="4" fillId="0" borderId="0" xfId="4" applyNumberFormat="1" applyFont="1" applyFill="1" applyBorder="1" applyAlignment="1" applyProtection="1">
      <alignment vertical="center" wrapText="1"/>
    </xf>
    <xf numFmtId="0" fontId="4" fillId="0" borderId="0" xfId="4" applyNumberFormat="1" applyFont="1" applyFill="1" applyBorder="1" applyAlignment="1" applyProtection="1">
      <alignment vertical="top" wrapText="1"/>
    </xf>
    <xf numFmtId="0" fontId="4" fillId="0" borderId="0" xfId="8" applyNumberFormat="1" applyFont="1" applyFill="1" applyBorder="1" applyAlignment="1" applyProtection="1">
      <alignment vertical="top" wrapText="1"/>
    </xf>
    <xf numFmtId="0" fontId="5" fillId="0" borderId="0" xfId="8" applyNumberFormat="1" applyFont="1" applyFill="1" applyBorder="1" applyAlignment="1" applyProtection="1">
      <alignment vertical="top" wrapText="1"/>
    </xf>
    <xf numFmtId="0" fontId="4" fillId="0" borderId="0" xfId="8" applyNumberFormat="1" applyFont="1" applyFill="1" applyBorder="1" applyAlignment="1" applyProtection="1">
      <alignment vertical="center" wrapText="1"/>
    </xf>
    <xf numFmtId="0" fontId="4" fillId="0" borderId="0" xfId="4" applyNumberFormat="1" applyFont="1" applyFill="1" applyBorder="1" applyAlignment="1">
      <alignment vertical="center" wrapText="1"/>
    </xf>
    <xf numFmtId="0" fontId="5" fillId="0" borderId="3" xfId="4" applyNumberFormat="1" applyFont="1" applyFill="1" applyBorder="1" applyAlignment="1" applyProtection="1">
      <alignment horizontal="left" vertical="top" wrapText="1"/>
    </xf>
    <xf numFmtId="0" fontId="5" fillId="0" borderId="0" xfId="7" applyNumberFormat="1" applyFont="1" applyFill="1" applyBorder="1" applyAlignment="1" applyProtection="1">
      <alignment horizontal="left" vertical="top" wrapText="1"/>
    </xf>
    <xf numFmtId="0" fontId="4" fillId="0" borderId="0" xfId="7" applyNumberFormat="1" applyFont="1" applyFill="1" applyBorder="1" applyAlignment="1" applyProtection="1">
      <alignment horizontal="left" vertical="top" wrapText="1"/>
    </xf>
    <xf numFmtId="0" fontId="4" fillId="0" borderId="0" xfId="4" applyNumberFormat="1" applyFont="1" applyFill="1" applyBorder="1" applyAlignment="1">
      <alignment vertical="top"/>
    </xf>
    <xf numFmtId="0" fontId="5" fillId="0" borderId="3" xfId="7" applyNumberFormat="1" applyFont="1" applyFill="1" applyBorder="1" applyAlignment="1" applyProtection="1">
      <alignment horizontal="left" vertical="top" wrapText="1"/>
    </xf>
    <xf numFmtId="0" fontId="4" fillId="0" borderId="0" xfId="6" applyNumberFormat="1" applyFont="1" applyFill="1" applyBorder="1" applyAlignment="1" applyProtection="1">
      <alignment vertical="top"/>
    </xf>
    <xf numFmtId="0" fontId="4" fillId="0" borderId="0" xfId="9" applyFont="1" applyFill="1" applyBorder="1" applyAlignment="1">
      <alignment horizontal="center" vertical="top" wrapText="1"/>
    </xf>
    <xf numFmtId="0" fontId="4" fillId="0" borderId="0" xfId="9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vertical="top"/>
    </xf>
    <xf numFmtId="43" fontId="4" fillId="0" borderId="0" xfId="1" applyFont="1" applyFill="1" applyAlignment="1" applyProtection="1">
      <alignment horizontal="right" wrapText="1"/>
    </xf>
    <xf numFmtId="43" fontId="4" fillId="0" borderId="3" xfId="1" applyFont="1" applyFill="1" applyBorder="1" applyAlignment="1" applyProtection="1">
      <alignment horizontal="right" wrapText="1"/>
    </xf>
    <xf numFmtId="43" fontId="4" fillId="0" borderId="1" xfId="1" applyFont="1" applyFill="1" applyBorder="1" applyAlignment="1" applyProtection="1">
      <alignment horizontal="right" wrapText="1"/>
    </xf>
    <xf numFmtId="43" fontId="4" fillId="0" borderId="1" xfId="1" applyFont="1" applyFill="1" applyBorder="1" applyAlignment="1">
      <alignment horizontal="right" wrapText="1"/>
    </xf>
    <xf numFmtId="0" fontId="5" fillId="0" borderId="0" xfId="4" applyNumberFormat="1" applyFont="1" applyFill="1" applyBorder="1" applyAlignment="1" applyProtection="1">
      <alignment horizontal="right"/>
    </xf>
    <xf numFmtId="0" fontId="5" fillId="0" borderId="0" xfId="4" applyNumberFormat="1" applyFont="1" applyFill="1" applyAlignment="1">
      <alignment horizontal="center"/>
    </xf>
    <xf numFmtId="0" fontId="4" fillId="0" borderId="0" xfId="6" applyFont="1" applyFill="1" applyBorder="1" applyAlignment="1" applyProtection="1">
      <alignment horizontal="left" vertical="top" wrapText="1"/>
    </xf>
    <xf numFmtId="0" fontId="4" fillId="0" borderId="0" xfId="5" applyFont="1" applyFill="1" applyBorder="1" applyAlignment="1" applyProtection="1"/>
    <xf numFmtId="0" fontId="1" fillId="0" borderId="0" xfId="0" applyFont="1" applyFill="1" applyAlignment="1"/>
    <xf numFmtId="0" fontId="4" fillId="0" borderId="0" xfId="5" applyNumberFormat="1" applyFont="1" applyFill="1" applyBorder="1" applyAlignment="1" applyProtection="1">
      <alignment horizontal="right" vertical="center"/>
    </xf>
    <xf numFmtId="0" fontId="8" fillId="0" borderId="0" xfId="4" applyNumberFormat="1" applyFont="1" applyFill="1" applyBorder="1" applyAlignment="1" applyProtection="1">
      <alignment horizontal="right"/>
    </xf>
    <xf numFmtId="0" fontId="4" fillId="0" borderId="1" xfId="1" applyNumberFormat="1" applyFont="1" applyFill="1" applyBorder="1" applyAlignment="1">
      <alignment horizontal="right" wrapText="1"/>
    </xf>
    <xf numFmtId="0" fontId="4" fillId="0" borderId="0" xfId="4" applyNumberFormat="1" applyFont="1" applyFill="1" applyAlignment="1" applyProtection="1">
      <alignment horizontal="right" wrapText="1"/>
    </xf>
    <xf numFmtId="0" fontId="5" fillId="0" borderId="0" xfId="4" applyFont="1" applyFill="1" applyAlignment="1">
      <alignment vertical="top" wrapText="1"/>
    </xf>
    <xf numFmtId="0" fontId="5" fillId="0" borderId="0" xfId="4" applyFont="1" applyFill="1"/>
    <xf numFmtId="0" fontId="5" fillId="0" borderId="0" xfId="6" applyNumberFormat="1" applyFont="1" applyFill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right"/>
    </xf>
    <xf numFmtId="0" fontId="5" fillId="0" borderId="0" xfId="4" applyNumberFormat="1" applyFont="1" applyFill="1"/>
    <xf numFmtId="0" fontId="5" fillId="0" borderId="0" xfId="4" applyFont="1" applyFill="1" applyAlignment="1">
      <alignment horizontal="right"/>
    </xf>
    <xf numFmtId="0" fontId="5" fillId="0" borderId="0" xfId="4" applyNumberFormat="1" applyFont="1" applyFill="1" applyAlignment="1">
      <alignment horizontal="right"/>
    </xf>
    <xf numFmtId="43" fontId="4" fillId="0" borderId="3" xfId="1" applyNumberFormat="1" applyFont="1" applyFill="1" applyBorder="1" applyAlignment="1" applyProtection="1">
      <alignment horizontal="right" wrapText="1"/>
    </xf>
    <xf numFmtId="0" fontId="4" fillId="0" borderId="3" xfId="4" applyNumberFormat="1" applyFont="1" applyFill="1" applyBorder="1" applyAlignment="1" applyProtection="1">
      <alignment horizontal="right"/>
    </xf>
    <xf numFmtId="43" fontId="4" fillId="0" borderId="3" xfId="4" applyNumberFormat="1" applyFont="1" applyFill="1" applyBorder="1" applyAlignment="1" applyProtection="1">
      <alignment horizontal="right"/>
    </xf>
    <xf numFmtId="0" fontId="4" fillId="0" borderId="1" xfId="4" applyFont="1" applyFill="1" applyBorder="1" applyAlignment="1">
      <alignment horizontal="right" vertical="top" wrapText="1"/>
    </xf>
    <xf numFmtId="0" fontId="4" fillId="0" borderId="1" xfId="4" applyNumberFormat="1" applyFont="1" applyFill="1" applyBorder="1" applyAlignment="1" applyProtection="1">
      <alignment vertical="top" wrapText="1"/>
    </xf>
    <xf numFmtId="0" fontId="4" fillId="0" borderId="1" xfId="7" applyFont="1" applyFill="1" applyBorder="1" applyAlignment="1">
      <alignment vertical="top" wrapText="1"/>
    </xf>
    <xf numFmtId="0" fontId="4" fillId="0" borderId="1" xfId="7" applyFont="1" applyFill="1" applyBorder="1" applyAlignment="1">
      <alignment horizontal="right" vertical="top" wrapText="1"/>
    </xf>
    <xf numFmtId="43" fontId="4" fillId="0" borderId="0" xfId="1" applyNumberFormat="1" applyFont="1" applyFill="1" applyBorder="1" applyAlignment="1" applyProtection="1">
      <alignment horizontal="right" wrapText="1"/>
    </xf>
    <xf numFmtId="0" fontId="4" fillId="0" borderId="0" xfId="4" applyFont="1" applyFill="1" applyAlignment="1" applyProtection="1">
      <alignment horizontal="left" vertical="top" wrapText="1"/>
    </xf>
    <xf numFmtId="0" fontId="4" fillId="0" borderId="2" xfId="5" applyNumberFormat="1" applyFont="1" applyFill="1" applyBorder="1" applyAlignment="1" applyProtection="1">
      <alignment horizontal="right" vertical="top" wrapText="1"/>
    </xf>
    <xf numFmtId="170" fontId="4" fillId="0" borderId="1" xfId="4" applyNumberFormat="1" applyFont="1" applyFill="1" applyBorder="1" applyAlignment="1">
      <alignment horizontal="right" vertical="top" wrapText="1"/>
    </xf>
    <xf numFmtId="0" fontId="4" fillId="0" borderId="1" xfId="4" applyFont="1" applyFill="1" applyBorder="1" applyAlignment="1" applyProtection="1">
      <alignment vertical="top" wrapText="1"/>
    </xf>
    <xf numFmtId="0" fontId="5" fillId="0" borderId="1" xfId="4" applyFont="1" applyFill="1" applyBorder="1" applyAlignment="1">
      <alignment horizontal="right" vertical="top" wrapText="1"/>
    </xf>
    <xf numFmtId="0" fontId="4" fillId="0" borderId="1" xfId="7" applyNumberFormat="1" applyFont="1" applyFill="1" applyBorder="1" applyAlignment="1" applyProtection="1">
      <alignment horizontal="left" vertical="top" wrapText="1"/>
    </xf>
    <xf numFmtId="166" fontId="4" fillId="0" borderId="1" xfId="4" applyNumberFormat="1" applyFont="1" applyFill="1" applyBorder="1" applyAlignment="1">
      <alignment horizontal="right" vertical="top" wrapText="1"/>
    </xf>
    <xf numFmtId="43" fontId="4" fillId="0" borderId="2" xfId="1" applyFont="1" applyFill="1" applyBorder="1" applyAlignment="1" applyProtection="1">
      <alignment horizontal="right" wrapText="1"/>
    </xf>
    <xf numFmtId="167" fontId="5" fillId="0" borderId="1" xfId="4" applyNumberFormat="1" applyFont="1" applyFill="1" applyBorder="1" applyAlignment="1">
      <alignment horizontal="right" vertical="top" wrapText="1"/>
    </xf>
    <xf numFmtId="0" fontId="5" fillId="0" borderId="1" xfId="4" applyNumberFormat="1" applyFont="1" applyFill="1" applyBorder="1" applyAlignment="1" applyProtection="1">
      <alignment vertical="top" wrapText="1"/>
    </xf>
    <xf numFmtId="0" fontId="4" fillId="0" borderId="1" xfId="4" applyNumberFormat="1" applyFont="1" applyFill="1" applyBorder="1" applyAlignment="1">
      <alignment horizontal="right" vertical="top" wrapText="1"/>
    </xf>
    <xf numFmtId="0" fontId="4" fillId="0" borderId="0" xfId="6" applyFont="1" applyFill="1" applyAlignment="1" applyProtection="1">
      <alignment horizontal="right" vertical="top"/>
    </xf>
    <xf numFmtId="0" fontId="4" fillId="0" borderId="2" xfId="5" applyNumberFormat="1" applyFont="1" applyFill="1" applyBorder="1" applyAlignment="1" applyProtection="1">
      <alignment horizontal="right" vertical="top" wrapText="1"/>
    </xf>
    <xf numFmtId="0" fontId="4" fillId="0" borderId="0" xfId="4" applyNumberFormat="1" applyFont="1" applyFill="1" applyAlignment="1" applyProtection="1">
      <alignment horizontal="left" vertical="top" wrapText="1"/>
    </xf>
    <xf numFmtId="0" fontId="4" fillId="0" borderId="0" xfId="4" applyFont="1" applyFill="1" applyAlignment="1" applyProtection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5" fillId="0" borderId="0" xfId="4" applyFont="1" applyFill="1" applyBorder="1" applyAlignment="1" applyProtection="1">
      <alignment horizontal="center"/>
    </xf>
  </cellXfs>
  <cellStyles count="10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 for 03-04 2" xfId="8"/>
    <cellStyle name="Normal_BUDGET-2000" xfId="5"/>
    <cellStyle name="Normal_budgetDocNIC02-03" xfId="6"/>
    <cellStyle name="Normal_DEMAND17" xfId="7"/>
    <cellStyle name="Normal_DEMAND17 2" xfId="9"/>
  </cellStyles>
  <dxfs count="0"/>
  <tableStyles count="0" defaultTableStyle="TableStyleMedium9" defaultPivotStyle="PivotStyleLight16"/>
  <colors>
    <mruColors>
      <color rgb="FFFF0066"/>
      <color rgb="FFFFCCFF"/>
      <color rgb="FF66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C00000"/>
  </sheetPr>
  <dimension ref="A1:G618"/>
  <sheetViews>
    <sheetView tabSelected="1" view="pageBreakPreview" zoomScale="110" zoomScaleNormal="145" zoomScaleSheetLayoutView="110" workbookViewId="0">
      <selection activeCell="J10" sqref="J10"/>
    </sheetView>
  </sheetViews>
  <sheetFormatPr defaultColWidth="12.42578125" defaultRowHeight="12.75"/>
  <cols>
    <col min="1" max="1" width="5.7109375" style="11" customWidth="1"/>
    <col min="2" max="2" width="8.28515625" style="19" customWidth="1"/>
    <col min="3" max="3" width="40.7109375" style="13" customWidth="1"/>
    <col min="4" max="4" width="10.7109375" style="12" customWidth="1"/>
    <col min="5" max="5" width="10.7109375" style="13" customWidth="1"/>
    <col min="6" max="7" width="10.7109375" style="12" customWidth="1"/>
    <col min="8" max="16384" width="12.42578125" style="13"/>
  </cols>
  <sheetData>
    <row r="1" spans="1:7">
      <c r="A1" s="164" t="s">
        <v>179</v>
      </c>
      <c r="B1" s="164"/>
      <c r="C1" s="164"/>
      <c r="D1" s="164"/>
      <c r="E1" s="164"/>
      <c r="F1" s="164"/>
      <c r="G1" s="164"/>
    </row>
    <row r="2" spans="1:7">
      <c r="A2" s="164" t="s">
        <v>180</v>
      </c>
      <c r="B2" s="164"/>
      <c r="C2" s="164"/>
      <c r="D2" s="164"/>
      <c r="E2" s="164"/>
      <c r="F2" s="164"/>
      <c r="G2" s="164"/>
    </row>
    <row r="3" spans="1:7">
      <c r="A3" s="14"/>
      <c r="B3" s="15"/>
      <c r="C3" s="17"/>
      <c r="D3" s="18"/>
      <c r="E3" s="16"/>
      <c r="G3" s="16"/>
    </row>
    <row r="4" spans="1:7">
      <c r="C4" s="20" t="s">
        <v>102</v>
      </c>
      <c r="D4" s="21"/>
      <c r="E4" s="22"/>
      <c r="G4" s="22"/>
    </row>
    <row r="5" spans="1:7">
      <c r="C5" s="23" t="s">
        <v>0</v>
      </c>
      <c r="D5" s="21">
        <v>2029</v>
      </c>
      <c r="E5" s="24" t="s">
        <v>1</v>
      </c>
      <c r="G5" s="22"/>
    </row>
    <row r="6" spans="1:7">
      <c r="C6" s="20" t="s">
        <v>2</v>
      </c>
      <c r="D6" s="21">
        <v>2052</v>
      </c>
      <c r="E6" s="25" t="s">
        <v>3</v>
      </c>
      <c r="G6" s="22"/>
    </row>
    <row r="7" spans="1:7">
      <c r="C7" s="23"/>
      <c r="D7" s="21">
        <v>2053</v>
      </c>
      <c r="E7" s="25" t="s">
        <v>4</v>
      </c>
      <c r="G7" s="22"/>
    </row>
    <row r="8" spans="1:7">
      <c r="C8" s="26" t="s">
        <v>198</v>
      </c>
      <c r="D8" s="27"/>
      <c r="E8" s="28"/>
      <c r="G8" s="22"/>
    </row>
    <row r="9" spans="1:7">
      <c r="C9" s="20" t="s">
        <v>122</v>
      </c>
      <c r="D9" s="21">
        <v>2245</v>
      </c>
      <c r="E9" s="29" t="s">
        <v>5</v>
      </c>
      <c r="G9" s="22"/>
    </row>
    <row r="10" spans="1:7">
      <c r="C10" s="20" t="s">
        <v>103</v>
      </c>
      <c r="D10" s="21">
        <v>2506</v>
      </c>
      <c r="E10" s="29" t="s">
        <v>110</v>
      </c>
      <c r="G10" s="22"/>
    </row>
    <row r="11" spans="1:7">
      <c r="C11" s="20" t="s">
        <v>104</v>
      </c>
      <c r="D11" s="21">
        <v>4059</v>
      </c>
      <c r="E11" s="29" t="s">
        <v>6</v>
      </c>
      <c r="G11" s="22"/>
    </row>
    <row r="12" spans="1:7" ht="27.75" customHeight="1">
      <c r="C12" s="30"/>
      <c r="D12" s="96">
        <v>4070</v>
      </c>
      <c r="E12" s="161" t="s">
        <v>373</v>
      </c>
      <c r="F12" s="161"/>
      <c r="G12" s="161"/>
    </row>
    <row r="13" spans="1:7">
      <c r="C13" s="31"/>
      <c r="E13" s="32"/>
      <c r="G13" s="22"/>
    </row>
    <row r="14" spans="1:7" ht="27.95" customHeight="1">
      <c r="A14" s="162" t="s">
        <v>392</v>
      </c>
      <c r="B14" s="162"/>
      <c r="C14" s="162"/>
      <c r="D14" s="162"/>
      <c r="E14" s="162"/>
      <c r="F14" s="162"/>
      <c r="G14" s="162"/>
    </row>
    <row r="15" spans="1:7">
      <c r="A15" s="24"/>
      <c r="C15" s="33"/>
      <c r="E15" s="22"/>
      <c r="G15" s="22"/>
    </row>
    <row r="16" spans="1:7">
      <c r="C16" s="12"/>
      <c r="D16" s="34" t="s">
        <v>98</v>
      </c>
      <c r="E16" s="34" t="s">
        <v>99</v>
      </c>
      <c r="F16" s="34" t="s">
        <v>9</v>
      </c>
    </row>
    <row r="17" spans="1:7">
      <c r="C17" s="124" t="s">
        <v>7</v>
      </c>
      <c r="D17" s="125">
        <f>G485</f>
        <v>7063905</v>
      </c>
      <c r="E17" s="35">
        <f>G566</f>
        <v>5105326</v>
      </c>
      <c r="F17" s="82">
        <f>SUM(D17:E17)</f>
        <v>12169231</v>
      </c>
    </row>
    <row r="18" spans="1:7">
      <c r="D18" s="17"/>
      <c r="E18" s="35"/>
      <c r="F18" s="17"/>
    </row>
    <row r="19" spans="1:7">
      <c r="A19" s="24" t="s">
        <v>100</v>
      </c>
      <c r="C19" s="25"/>
      <c r="E19" s="12"/>
    </row>
    <row r="20" spans="1:7">
      <c r="C20" s="36"/>
      <c r="D20" s="37"/>
      <c r="E20" s="37"/>
      <c r="F20" s="37"/>
      <c r="G20" s="38" t="s">
        <v>118</v>
      </c>
    </row>
    <row r="21" spans="1:7" s="5" customFormat="1" ht="25.5">
      <c r="A21" s="1"/>
      <c r="B21" s="2"/>
      <c r="C21" s="3"/>
      <c r="D21" s="4" t="s">
        <v>181</v>
      </c>
      <c r="E21" s="149" t="s">
        <v>182</v>
      </c>
      <c r="F21" s="149" t="s">
        <v>183</v>
      </c>
      <c r="G21" s="160" t="s">
        <v>182</v>
      </c>
    </row>
    <row r="22" spans="1:7" s="95" customFormat="1">
      <c r="A22" s="126"/>
      <c r="B22" s="127" t="s">
        <v>8</v>
      </c>
      <c r="C22" s="128"/>
      <c r="D22" s="129" t="s">
        <v>200</v>
      </c>
      <c r="E22" s="129" t="s">
        <v>231</v>
      </c>
      <c r="F22" s="129" t="s">
        <v>231</v>
      </c>
      <c r="G22" s="159" t="s">
        <v>393</v>
      </c>
    </row>
    <row r="23" spans="1:7" s="5" customFormat="1">
      <c r="A23" s="6"/>
      <c r="B23" s="7"/>
      <c r="C23" s="8"/>
      <c r="D23" s="9"/>
      <c r="E23" s="9"/>
      <c r="F23" s="9"/>
      <c r="G23" s="10"/>
    </row>
    <row r="24" spans="1:7" ht="14.1" customHeight="1">
      <c r="C24" s="39" t="s">
        <v>10</v>
      </c>
      <c r="D24" s="29"/>
      <c r="E24" s="29"/>
      <c r="F24" s="29"/>
      <c r="G24" s="29"/>
    </row>
    <row r="25" spans="1:7" ht="14.1" customHeight="1">
      <c r="A25" s="11" t="s">
        <v>11</v>
      </c>
      <c r="B25" s="40">
        <v>2029</v>
      </c>
      <c r="C25" s="39" t="s">
        <v>1</v>
      </c>
      <c r="E25" s="12"/>
    </row>
    <row r="26" spans="1:7" ht="14.1" customHeight="1">
      <c r="B26" s="41">
        <v>1E-3</v>
      </c>
      <c r="C26" s="39" t="s">
        <v>12</v>
      </c>
      <c r="E26" s="12"/>
    </row>
    <row r="27" spans="1:7" ht="14.1" customHeight="1">
      <c r="B27" s="42">
        <v>0.44</v>
      </c>
      <c r="C27" s="148" t="s">
        <v>13</v>
      </c>
      <c r="D27" s="78"/>
      <c r="E27" s="78"/>
      <c r="F27" s="78"/>
      <c r="G27" s="78"/>
    </row>
    <row r="28" spans="1:7" ht="14.1" customHeight="1">
      <c r="A28" s="14"/>
      <c r="B28" s="61" t="s">
        <v>14</v>
      </c>
      <c r="C28" s="97" t="s">
        <v>43</v>
      </c>
      <c r="D28" s="92">
        <v>19647</v>
      </c>
      <c r="E28" s="92">
        <v>20750</v>
      </c>
      <c r="F28" s="92">
        <f>20750-700</f>
        <v>20050</v>
      </c>
      <c r="G28" s="20">
        <v>11596</v>
      </c>
    </row>
    <row r="29" spans="1:7" ht="14.1" customHeight="1">
      <c r="A29" s="14"/>
      <c r="B29" s="61" t="s">
        <v>158</v>
      </c>
      <c r="C29" s="97" t="s">
        <v>159</v>
      </c>
      <c r="D29" s="92">
        <v>109</v>
      </c>
      <c r="E29" s="120">
        <v>0</v>
      </c>
      <c r="F29" s="120">
        <v>0</v>
      </c>
      <c r="G29" s="92">
        <v>116132</v>
      </c>
    </row>
    <row r="30" spans="1:7" s="5" customFormat="1" ht="14.1" customHeight="1">
      <c r="A30" s="89"/>
      <c r="B30" s="90" t="s">
        <v>242</v>
      </c>
      <c r="C30" s="89" t="s">
        <v>232</v>
      </c>
      <c r="D30" s="43">
        <v>0</v>
      </c>
      <c r="E30" s="51">
        <v>1</v>
      </c>
      <c r="F30" s="51">
        <v>1</v>
      </c>
      <c r="G30" s="20">
        <v>580</v>
      </c>
    </row>
    <row r="31" spans="1:7" s="5" customFormat="1" ht="14.1" customHeight="1">
      <c r="A31" s="89"/>
      <c r="B31" s="90" t="s">
        <v>243</v>
      </c>
      <c r="C31" s="89" t="s">
        <v>233</v>
      </c>
      <c r="D31" s="43">
        <v>0</v>
      </c>
      <c r="E31" s="51">
        <v>1</v>
      </c>
      <c r="F31" s="51">
        <v>1</v>
      </c>
      <c r="G31" s="20">
        <v>9310</v>
      </c>
    </row>
    <row r="32" spans="1:7" s="5" customFormat="1" ht="14.1" customHeight="1">
      <c r="A32" s="89"/>
      <c r="B32" s="90" t="s">
        <v>244</v>
      </c>
      <c r="C32" s="89" t="s">
        <v>234</v>
      </c>
      <c r="D32" s="43">
        <v>0</v>
      </c>
      <c r="E32" s="51">
        <v>1</v>
      </c>
      <c r="F32" s="43">
        <v>0</v>
      </c>
      <c r="G32" s="20">
        <v>1</v>
      </c>
    </row>
    <row r="33" spans="1:7" s="5" customFormat="1" ht="14.1" customHeight="1">
      <c r="A33" s="89"/>
      <c r="B33" s="90" t="s">
        <v>245</v>
      </c>
      <c r="C33" s="89" t="s">
        <v>235</v>
      </c>
      <c r="D33" s="43">
        <v>0</v>
      </c>
      <c r="E33" s="51">
        <v>1</v>
      </c>
      <c r="F33" s="51">
        <v>1</v>
      </c>
      <c r="G33" s="20">
        <v>2001</v>
      </c>
    </row>
    <row r="34" spans="1:7" ht="14.1" customHeight="1">
      <c r="A34" s="14"/>
      <c r="B34" s="61" t="s">
        <v>15</v>
      </c>
      <c r="C34" s="97" t="s">
        <v>236</v>
      </c>
      <c r="D34" s="51">
        <v>121</v>
      </c>
      <c r="E34" s="51">
        <v>149</v>
      </c>
      <c r="F34" s="51">
        <v>149</v>
      </c>
      <c r="G34" s="20">
        <v>149</v>
      </c>
    </row>
    <row r="35" spans="1:7" s="5" customFormat="1" ht="14.1" customHeight="1">
      <c r="A35" s="89"/>
      <c r="B35" s="90" t="s">
        <v>246</v>
      </c>
      <c r="C35" s="89" t="s">
        <v>237</v>
      </c>
      <c r="D35" s="43">
        <v>0</v>
      </c>
      <c r="E35" s="51">
        <v>1</v>
      </c>
      <c r="F35" s="51">
        <v>1</v>
      </c>
      <c r="G35" s="20">
        <v>1</v>
      </c>
    </row>
    <row r="36" spans="1:7" ht="14.1" customHeight="1">
      <c r="A36" s="14"/>
      <c r="B36" s="61" t="s">
        <v>16</v>
      </c>
      <c r="C36" s="97" t="s">
        <v>17</v>
      </c>
      <c r="D36" s="51">
        <v>1592</v>
      </c>
      <c r="E36" s="51">
        <v>1594</v>
      </c>
      <c r="F36" s="51">
        <v>1594</v>
      </c>
      <c r="G36" s="20">
        <v>1594</v>
      </c>
    </row>
    <row r="37" spans="1:7" ht="14.1" customHeight="1">
      <c r="A37" s="14"/>
      <c r="B37" s="61" t="s">
        <v>335</v>
      </c>
      <c r="C37" s="97" t="s">
        <v>308</v>
      </c>
      <c r="D37" s="43">
        <v>0</v>
      </c>
      <c r="E37" s="51">
        <v>6000</v>
      </c>
      <c r="F37" s="43">
        <v>0</v>
      </c>
      <c r="G37" s="20">
        <v>6000</v>
      </c>
    </row>
    <row r="38" spans="1:7" s="5" customFormat="1" ht="14.1" customHeight="1">
      <c r="A38" s="89"/>
      <c r="B38" s="90" t="s">
        <v>247</v>
      </c>
      <c r="C38" s="89" t="s">
        <v>238</v>
      </c>
      <c r="D38" s="43">
        <v>0</v>
      </c>
      <c r="E38" s="51">
        <v>1</v>
      </c>
      <c r="F38" s="51">
        <v>1</v>
      </c>
      <c r="G38" s="20">
        <v>1</v>
      </c>
    </row>
    <row r="39" spans="1:7" s="5" customFormat="1" ht="14.1" customHeight="1">
      <c r="A39" s="89"/>
      <c r="B39" s="90" t="s">
        <v>248</v>
      </c>
      <c r="C39" s="89" t="s">
        <v>239</v>
      </c>
      <c r="D39" s="43">
        <v>0</v>
      </c>
      <c r="E39" s="51">
        <v>1</v>
      </c>
      <c r="F39" s="51">
        <v>1</v>
      </c>
      <c r="G39" s="20">
        <v>1</v>
      </c>
    </row>
    <row r="40" spans="1:7" s="5" customFormat="1" ht="14.1" customHeight="1">
      <c r="A40" s="89"/>
      <c r="B40" s="90" t="s">
        <v>249</v>
      </c>
      <c r="C40" s="89" t="s">
        <v>240</v>
      </c>
      <c r="D40" s="43">
        <v>0</v>
      </c>
      <c r="E40" s="51">
        <v>1</v>
      </c>
      <c r="F40" s="51">
        <v>1</v>
      </c>
      <c r="G40" s="20">
        <v>1</v>
      </c>
    </row>
    <row r="41" spans="1:7" s="5" customFormat="1" ht="14.1" customHeight="1">
      <c r="A41" s="89"/>
      <c r="B41" s="90" t="s">
        <v>250</v>
      </c>
      <c r="C41" s="89" t="s">
        <v>241</v>
      </c>
      <c r="D41" s="43">
        <v>0</v>
      </c>
      <c r="E41" s="51">
        <v>1</v>
      </c>
      <c r="F41" s="51">
        <v>1</v>
      </c>
      <c r="G41" s="20">
        <v>1</v>
      </c>
    </row>
    <row r="42" spans="1:7" s="5" customFormat="1" ht="14.1" customHeight="1">
      <c r="A42" s="89"/>
      <c r="B42" s="90" t="s">
        <v>336</v>
      </c>
      <c r="C42" s="89" t="s">
        <v>337</v>
      </c>
      <c r="D42" s="43">
        <v>0</v>
      </c>
      <c r="E42" s="51">
        <v>1</v>
      </c>
      <c r="F42" s="51">
        <v>1</v>
      </c>
      <c r="G42" s="20">
        <v>1</v>
      </c>
    </row>
    <row r="43" spans="1:7" s="5" customFormat="1" ht="14.1" customHeight="1">
      <c r="A43" s="89"/>
      <c r="B43" s="90" t="s">
        <v>333</v>
      </c>
      <c r="C43" s="89" t="s">
        <v>334</v>
      </c>
      <c r="D43" s="43">
        <v>0</v>
      </c>
      <c r="E43" s="51">
        <v>3692</v>
      </c>
      <c r="F43" s="51">
        <v>3692</v>
      </c>
      <c r="G43" s="20">
        <v>3692</v>
      </c>
    </row>
    <row r="44" spans="1:7" ht="14.1" customHeight="1">
      <c r="A44" s="14"/>
      <c r="B44" s="61" t="s">
        <v>18</v>
      </c>
      <c r="C44" s="97" t="s">
        <v>19</v>
      </c>
      <c r="D44" s="51">
        <v>3672</v>
      </c>
      <c r="E44" s="43">
        <v>0</v>
      </c>
      <c r="F44" s="43">
        <v>0</v>
      </c>
      <c r="G44" s="43">
        <v>0</v>
      </c>
    </row>
    <row r="45" spans="1:7" ht="14.1" customHeight="1">
      <c r="A45" s="14" t="s">
        <v>9</v>
      </c>
      <c r="B45" s="79">
        <v>0.44</v>
      </c>
      <c r="C45" s="98" t="s">
        <v>13</v>
      </c>
      <c r="D45" s="57">
        <f t="shared" ref="D45:F45" si="0">SUM(D28:D44)</f>
        <v>25141</v>
      </c>
      <c r="E45" s="57">
        <f t="shared" si="0"/>
        <v>32195</v>
      </c>
      <c r="F45" s="57">
        <f t="shared" si="0"/>
        <v>25494</v>
      </c>
      <c r="G45" s="57">
        <v>151061</v>
      </c>
    </row>
    <row r="46" spans="1:7" ht="14.1" customHeight="1">
      <c r="A46" s="14" t="s">
        <v>9</v>
      </c>
      <c r="B46" s="45">
        <v>1E-3</v>
      </c>
      <c r="C46" s="99" t="s">
        <v>12</v>
      </c>
      <c r="D46" s="49">
        <f t="shared" ref="D46:F46" si="1">D45</f>
        <v>25141</v>
      </c>
      <c r="E46" s="49">
        <f t="shared" si="1"/>
        <v>32195</v>
      </c>
      <c r="F46" s="49">
        <f t="shared" si="1"/>
        <v>25494</v>
      </c>
      <c r="G46" s="49">
        <v>151061</v>
      </c>
    </row>
    <row r="47" spans="1:7" ht="14.1" customHeight="1">
      <c r="A47" s="14"/>
      <c r="B47" s="15"/>
      <c r="C47" s="100"/>
      <c r="D47" s="23"/>
      <c r="E47" s="23"/>
      <c r="F47" s="23"/>
      <c r="G47" s="23"/>
    </row>
    <row r="48" spans="1:7" ht="14.1" customHeight="1">
      <c r="A48" s="14"/>
      <c r="B48" s="45">
        <v>0.10100000000000001</v>
      </c>
      <c r="C48" s="99" t="s">
        <v>20</v>
      </c>
      <c r="D48" s="46"/>
      <c r="E48" s="46"/>
      <c r="F48" s="46"/>
      <c r="G48" s="46"/>
    </row>
    <row r="49" spans="1:7" ht="14.1" customHeight="1">
      <c r="A49" s="14"/>
      <c r="B49" s="15">
        <v>60</v>
      </c>
      <c r="C49" s="98" t="s">
        <v>106</v>
      </c>
      <c r="D49" s="48"/>
      <c r="E49" s="48"/>
      <c r="F49" s="48"/>
      <c r="G49" s="48"/>
    </row>
    <row r="50" spans="1:7" ht="14.1" customHeight="1">
      <c r="A50" s="14"/>
      <c r="B50" s="15">
        <v>45</v>
      </c>
      <c r="C50" s="98" t="s">
        <v>213</v>
      </c>
      <c r="D50" s="48"/>
      <c r="E50" s="48"/>
      <c r="F50" s="48"/>
      <c r="G50" s="48"/>
    </row>
    <row r="51" spans="1:7">
      <c r="A51" s="91"/>
      <c r="B51" s="154" t="s">
        <v>21</v>
      </c>
      <c r="C51" s="102" t="s">
        <v>43</v>
      </c>
      <c r="D51" s="49">
        <v>47553</v>
      </c>
      <c r="E51" s="49">
        <v>46600</v>
      </c>
      <c r="F51" s="49">
        <f>46600-3000</f>
        <v>43600</v>
      </c>
      <c r="G51" s="88">
        <v>26460</v>
      </c>
    </row>
    <row r="52" spans="1:7" s="5" customFormat="1">
      <c r="A52" s="89"/>
      <c r="B52" s="90" t="s">
        <v>251</v>
      </c>
      <c r="C52" s="89" t="s">
        <v>232</v>
      </c>
      <c r="D52" s="43">
        <v>0</v>
      </c>
      <c r="E52" s="51">
        <v>1</v>
      </c>
      <c r="F52" s="43">
        <v>0</v>
      </c>
      <c r="G52" s="46">
        <v>1323</v>
      </c>
    </row>
    <row r="53" spans="1:7" s="95" customFormat="1">
      <c r="A53" s="89"/>
      <c r="B53" s="90" t="s">
        <v>252</v>
      </c>
      <c r="C53" s="89" t="s">
        <v>233</v>
      </c>
      <c r="D53" s="43">
        <v>0</v>
      </c>
      <c r="E53" s="51">
        <v>1</v>
      </c>
      <c r="F53" s="51">
        <v>1</v>
      </c>
      <c r="G53" s="46">
        <v>21249</v>
      </c>
    </row>
    <row r="54" spans="1:7" s="95" customFormat="1">
      <c r="A54" s="89"/>
      <c r="B54" s="90" t="s">
        <v>253</v>
      </c>
      <c r="C54" s="89" t="s">
        <v>234</v>
      </c>
      <c r="D54" s="43">
        <v>0</v>
      </c>
      <c r="E54" s="51">
        <v>1</v>
      </c>
      <c r="F54" s="43">
        <v>0</v>
      </c>
      <c r="G54" s="46">
        <v>1</v>
      </c>
    </row>
    <row r="55" spans="1:7" s="52" customFormat="1">
      <c r="A55" s="14"/>
      <c r="B55" s="61" t="s">
        <v>22</v>
      </c>
      <c r="C55" s="98" t="s">
        <v>236</v>
      </c>
      <c r="D55" s="51">
        <v>150</v>
      </c>
      <c r="E55" s="51">
        <v>150</v>
      </c>
      <c r="F55" s="51">
        <v>150</v>
      </c>
      <c r="G55" s="46">
        <v>150</v>
      </c>
    </row>
    <row r="56" spans="1:7">
      <c r="A56" s="14"/>
      <c r="B56" s="61" t="s">
        <v>23</v>
      </c>
      <c r="C56" s="98" t="s">
        <v>17</v>
      </c>
      <c r="D56" s="51">
        <v>800</v>
      </c>
      <c r="E56" s="51">
        <v>789</v>
      </c>
      <c r="F56" s="51">
        <v>789</v>
      </c>
      <c r="G56" s="46">
        <v>789</v>
      </c>
    </row>
    <row r="57" spans="1:7" s="5" customFormat="1">
      <c r="A57" s="89"/>
      <c r="B57" s="90" t="s">
        <v>266</v>
      </c>
      <c r="C57" s="89" t="s">
        <v>240</v>
      </c>
      <c r="D57" s="43">
        <v>0</v>
      </c>
      <c r="E57" s="51">
        <v>1</v>
      </c>
      <c r="F57" s="51">
        <v>1</v>
      </c>
      <c r="G57" s="46">
        <v>1</v>
      </c>
    </row>
    <row r="58" spans="1:7">
      <c r="A58" s="14" t="s">
        <v>9</v>
      </c>
      <c r="B58" s="15">
        <v>45</v>
      </c>
      <c r="C58" s="98" t="s">
        <v>213</v>
      </c>
      <c r="D58" s="57">
        <f t="shared" ref="D58:F58" si="2">SUM(D51:D57)</f>
        <v>48503</v>
      </c>
      <c r="E58" s="57">
        <f t="shared" si="2"/>
        <v>47543</v>
      </c>
      <c r="F58" s="57">
        <f t="shared" si="2"/>
        <v>44541</v>
      </c>
      <c r="G58" s="57">
        <v>49973</v>
      </c>
    </row>
    <row r="59" spans="1:7">
      <c r="A59" s="14"/>
      <c r="B59" s="15"/>
      <c r="C59" s="98"/>
      <c r="D59" s="46"/>
      <c r="E59" s="46"/>
      <c r="F59" s="46"/>
      <c r="G59" s="46"/>
    </row>
    <row r="60" spans="1:7">
      <c r="A60" s="14"/>
      <c r="B60" s="15">
        <v>46</v>
      </c>
      <c r="C60" s="98" t="s">
        <v>214</v>
      </c>
      <c r="D60" s="23"/>
      <c r="E60" s="23"/>
      <c r="F60" s="23"/>
      <c r="G60" s="23"/>
    </row>
    <row r="61" spans="1:7">
      <c r="A61" s="14"/>
      <c r="B61" s="61" t="s">
        <v>24</v>
      </c>
      <c r="C61" s="98" t="s">
        <v>43</v>
      </c>
      <c r="D61" s="92">
        <v>6756</v>
      </c>
      <c r="E61" s="92">
        <v>7490</v>
      </c>
      <c r="F61" s="92">
        <f>7490-608</f>
        <v>6882</v>
      </c>
      <c r="G61" s="20">
        <v>4353</v>
      </c>
    </row>
    <row r="62" spans="1:7" s="5" customFormat="1">
      <c r="A62" s="89"/>
      <c r="B62" s="90" t="s">
        <v>254</v>
      </c>
      <c r="C62" s="89" t="s">
        <v>232</v>
      </c>
      <c r="D62" s="43">
        <v>0</v>
      </c>
      <c r="E62" s="51">
        <v>1</v>
      </c>
      <c r="F62" s="43">
        <v>0</v>
      </c>
      <c r="G62" s="20">
        <v>218</v>
      </c>
    </row>
    <row r="63" spans="1:7" s="5" customFormat="1">
      <c r="A63" s="89"/>
      <c r="B63" s="90" t="s">
        <v>255</v>
      </c>
      <c r="C63" s="89" t="s">
        <v>233</v>
      </c>
      <c r="D63" s="43">
        <v>0</v>
      </c>
      <c r="E63" s="51">
        <v>1</v>
      </c>
      <c r="F63" s="43">
        <v>0</v>
      </c>
      <c r="G63" s="20">
        <v>3501</v>
      </c>
    </row>
    <row r="64" spans="1:7" s="5" customFormat="1">
      <c r="A64" s="89"/>
      <c r="B64" s="90" t="s">
        <v>256</v>
      </c>
      <c r="C64" s="89" t="s">
        <v>234</v>
      </c>
      <c r="D64" s="43">
        <v>0</v>
      </c>
      <c r="E64" s="51">
        <v>1</v>
      </c>
      <c r="F64" s="43">
        <v>0</v>
      </c>
      <c r="G64" s="20">
        <v>1</v>
      </c>
    </row>
    <row r="65" spans="1:7">
      <c r="A65" s="14"/>
      <c r="B65" s="61" t="s">
        <v>25</v>
      </c>
      <c r="C65" s="98" t="s">
        <v>236</v>
      </c>
      <c r="D65" s="92">
        <v>150</v>
      </c>
      <c r="E65" s="92">
        <v>150</v>
      </c>
      <c r="F65" s="92">
        <v>150</v>
      </c>
      <c r="G65" s="20">
        <v>150</v>
      </c>
    </row>
    <row r="66" spans="1:7">
      <c r="A66" s="14"/>
      <c r="B66" s="61" t="s">
        <v>26</v>
      </c>
      <c r="C66" s="98" t="s">
        <v>17</v>
      </c>
      <c r="D66" s="51">
        <v>448</v>
      </c>
      <c r="E66" s="92">
        <v>449</v>
      </c>
      <c r="F66" s="92">
        <v>449</v>
      </c>
      <c r="G66" s="46">
        <v>449</v>
      </c>
    </row>
    <row r="67" spans="1:7" s="5" customFormat="1">
      <c r="A67" s="89"/>
      <c r="B67" s="90" t="s">
        <v>282</v>
      </c>
      <c r="C67" s="89" t="s">
        <v>240</v>
      </c>
      <c r="D67" s="43">
        <v>0</v>
      </c>
      <c r="E67" s="51">
        <v>1</v>
      </c>
      <c r="F67" s="51">
        <v>1</v>
      </c>
      <c r="G67" s="20">
        <v>1</v>
      </c>
    </row>
    <row r="68" spans="1:7">
      <c r="A68" s="14" t="s">
        <v>9</v>
      </c>
      <c r="B68" s="15">
        <v>46</v>
      </c>
      <c r="C68" s="98" t="s">
        <v>214</v>
      </c>
      <c r="D68" s="57">
        <f t="shared" ref="D68:F68" si="3">SUM(D61:D67)</f>
        <v>7354</v>
      </c>
      <c r="E68" s="57">
        <f t="shared" si="3"/>
        <v>8093</v>
      </c>
      <c r="F68" s="57">
        <f t="shared" si="3"/>
        <v>7482</v>
      </c>
      <c r="G68" s="57">
        <v>8673</v>
      </c>
    </row>
    <row r="69" spans="1:7">
      <c r="A69" s="14"/>
      <c r="B69" s="15"/>
      <c r="C69" s="98"/>
      <c r="D69" s="46"/>
      <c r="E69" s="46"/>
      <c r="F69" s="46"/>
      <c r="G69" s="46"/>
    </row>
    <row r="70" spans="1:7">
      <c r="A70" s="14"/>
      <c r="B70" s="15">
        <v>47</v>
      </c>
      <c r="C70" s="98" t="s">
        <v>215</v>
      </c>
      <c r="D70" s="48"/>
      <c r="E70" s="48"/>
      <c r="F70" s="48"/>
      <c r="G70" s="48"/>
    </row>
    <row r="71" spans="1:7">
      <c r="A71" s="14"/>
      <c r="B71" s="61" t="s">
        <v>27</v>
      </c>
      <c r="C71" s="98" t="s">
        <v>43</v>
      </c>
      <c r="D71" s="51">
        <v>9048</v>
      </c>
      <c r="E71" s="51">
        <v>9665</v>
      </c>
      <c r="F71" s="51">
        <v>9665</v>
      </c>
      <c r="G71" s="46">
        <v>6293</v>
      </c>
    </row>
    <row r="72" spans="1:7" s="5" customFormat="1">
      <c r="A72" s="89"/>
      <c r="B72" s="90" t="s">
        <v>257</v>
      </c>
      <c r="C72" s="89" t="s">
        <v>232</v>
      </c>
      <c r="D72" s="43">
        <v>0</v>
      </c>
      <c r="E72" s="51">
        <v>1</v>
      </c>
      <c r="F72" s="51">
        <v>1</v>
      </c>
      <c r="G72" s="46">
        <v>315</v>
      </c>
    </row>
    <row r="73" spans="1:7" s="5" customFormat="1">
      <c r="A73" s="89"/>
      <c r="B73" s="90" t="s">
        <v>258</v>
      </c>
      <c r="C73" s="89" t="s">
        <v>233</v>
      </c>
      <c r="D73" s="43">
        <v>0</v>
      </c>
      <c r="E73" s="51">
        <v>1</v>
      </c>
      <c r="F73" s="51">
        <v>1</v>
      </c>
      <c r="G73" s="46">
        <v>5108</v>
      </c>
    </row>
    <row r="74" spans="1:7" s="5" customFormat="1">
      <c r="A74" s="89"/>
      <c r="B74" s="90" t="s">
        <v>259</v>
      </c>
      <c r="C74" s="89" t="s">
        <v>234</v>
      </c>
      <c r="D74" s="43">
        <v>0</v>
      </c>
      <c r="E74" s="51">
        <v>1</v>
      </c>
      <c r="F74" s="43">
        <v>0</v>
      </c>
      <c r="G74" s="46">
        <v>1</v>
      </c>
    </row>
    <row r="75" spans="1:7">
      <c r="A75" s="14"/>
      <c r="B75" s="61" t="s">
        <v>28</v>
      </c>
      <c r="C75" s="98" t="s">
        <v>260</v>
      </c>
      <c r="D75" s="51">
        <v>200</v>
      </c>
      <c r="E75" s="51">
        <v>200</v>
      </c>
      <c r="F75" s="51">
        <v>200</v>
      </c>
      <c r="G75" s="46">
        <v>200</v>
      </c>
    </row>
    <row r="76" spans="1:7">
      <c r="A76" s="14"/>
      <c r="B76" s="61" t="s">
        <v>29</v>
      </c>
      <c r="C76" s="98" t="s">
        <v>17</v>
      </c>
      <c r="D76" s="51">
        <v>300</v>
      </c>
      <c r="E76" s="92">
        <v>299</v>
      </c>
      <c r="F76" s="92">
        <v>299</v>
      </c>
      <c r="G76" s="46">
        <v>299</v>
      </c>
    </row>
    <row r="77" spans="1:7" s="5" customFormat="1">
      <c r="A77" s="89"/>
      <c r="B77" s="90" t="s">
        <v>267</v>
      </c>
      <c r="C77" s="89" t="s">
        <v>240</v>
      </c>
      <c r="D77" s="43">
        <v>0</v>
      </c>
      <c r="E77" s="51">
        <v>1</v>
      </c>
      <c r="F77" s="51">
        <v>1</v>
      </c>
      <c r="G77" s="46">
        <v>1</v>
      </c>
    </row>
    <row r="78" spans="1:7">
      <c r="A78" s="14" t="s">
        <v>9</v>
      </c>
      <c r="B78" s="15">
        <v>47</v>
      </c>
      <c r="C78" s="98" t="s">
        <v>215</v>
      </c>
      <c r="D78" s="57">
        <f t="shared" ref="D78:F78" si="4">SUM(D71:D77)</f>
        <v>9548</v>
      </c>
      <c r="E78" s="57">
        <f t="shared" si="4"/>
        <v>10168</v>
      </c>
      <c r="F78" s="57">
        <f t="shared" si="4"/>
        <v>10167</v>
      </c>
      <c r="G78" s="57">
        <v>12217</v>
      </c>
    </row>
    <row r="79" spans="1:7">
      <c r="A79" s="14"/>
      <c r="B79" s="15"/>
      <c r="C79" s="98"/>
      <c r="D79" s="46"/>
      <c r="E79" s="46"/>
      <c r="F79" s="46"/>
      <c r="G79" s="46"/>
    </row>
    <row r="80" spans="1:7">
      <c r="A80" s="14"/>
      <c r="B80" s="15">
        <v>48</v>
      </c>
      <c r="C80" s="98" t="s">
        <v>216</v>
      </c>
      <c r="D80" s="23"/>
      <c r="E80" s="23"/>
      <c r="F80" s="23"/>
      <c r="G80" s="23"/>
    </row>
    <row r="81" spans="1:7">
      <c r="A81" s="14"/>
      <c r="B81" s="61" t="s">
        <v>30</v>
      </c>
      <c r="C81" s="98" t="s">
        <v>43</v>
      </c>
      <c r="D81" s="92">
        <v>36230</v>
      </c>
      <c r="E81" s="92">
        <v>45148</v>
      </c>
      <c r="F81" s="92">
        <v>45148</v>
      </c>
      <c r="G81" s="20">
        <v>16891</v>
      </c>
    </row>
    <row r="82" spans="1:7" s="5" customFormat="1">
      <c r="A82" s="89"/>
      <c r="B82" s="90" t="s">
        <v>261</v>
      </c>
      <c r="C82" s="89" t="s">
        <v>232</v>
      </c>
      <c r="D82" s="43">
        <v>0</v>
      </c>
      <c r="E82" s="51">
        <v>1</v>
      </c>
      <c r="F82" s="43">
        <v>0</v>
      </c>
      <c r="G82" s="20">
        <v>844</v>
      </c>
    </row>
    <row r="83" spans="1:7" s="5" customFormat="1">
      <c r="A83" s="89"/>
      <c r="B83" s="90" t="s">
        <v>262</v>
      </c>
      <c r="C83" s="89" t="s">
        <v>233</v>
      </c>
      <c r="D83" s="43">
        <v>0</v>
      </c>
      <c r="E83" s="51">
        <v>1</v>
      </c>
      <c r="F83" s="43">
        <v>0</v>
      </c>
      <c r="G83" s="20">
        <v>13953</v>
      </c>
    </row>
    <row r="84" spans="1:7" s="5" customFormat="1">
      <c r="A84" s="89"/>
      <c r="B84" s="90" t="s">
        <v>263</v>
      </c>
      <c r="C84" s="89" t="s">
        <v>234</v>
      </c>
      <c r="D84" s="43">
        <v>0</v>
      </c>
      <c r="E84" s="51">
        <v>1</v>
      </c>
      <c r="F84" s="43">
        <v>0</v>
      </c>
      <c r="G84" s="20">
        <v>1</v>
      </c>
    </row>
    <row r="85" spans="1:7">
      <c r="A85" s="14"/>
      <c r="B85" s="61" t="s">
        <v>31</v>
      </c>
      <c r="C85" s="98" t="s">
        <v>236</v>
      </c>
      <c r="D85" s="92">
        <v>300</v>
      </c>
      <c r="E85" s="92">
        <v>300</v>
      </c>
      <c r="F85" s="92">
        <v>300</v>
      </c>
      <c r="G85" s="20">
        <v>300</v>
      </c>
    </row>
    <row r="86" spans="1:7">
      <c r="A86" s="14"/>
      <c r="B86" s="61" t="s">
        <v>32</v>
      </c>
      <c r="C86" s="98" t="s">
        <v>17</v>
      </c>
      <c r="D86" s="51">
        <v>680</v>
      </c>
      <c r="E86" s="92">
        <v>679</v>
      </c>
      <c r="F86" s="92">
        <v>679</v>
      </c>
      <c r="G86" s="46">
        <v>679</v>
      </c>
    </row>
    <row r="87" spans="1:7" s="5" customFormat="1">
      <c r="A87" s="89"/>
      <c r="B87" s="90" t="s">
        <v>268</v>
      </c>
      <c r="C87" s="89" t="s">
        <v>240</v>
      </c>
      <c r="D87" s="43">
        <v>0</v>
      </c>
      <c r="E87" s="51">
        <v>1</v>
      </c>
      <c r="F87" s="51">
        <v>1</v>
      </c>
      <c r="G87" s="46">
        <v>1</v>
      </c>
    </row>
    <row r="88" spans="1:7">
      <c r="A88" s="14" t="s">
        <v>9</v>
      </c>
      <c r="B88" s="15">
        <v>48</v>
      </c>
      <c r="C88" s="98" t="s">
        <v>216</v>
      </c>
      <c r="D88" s="57">
        <f t="shared" ref="D88:F88" si="5">SUM(D81:D87)</f>
        <v>37210</v>
      </c>
      <c r="E88" s="57">
        <f t="shared" si="5"/>
        <v>46131</v>
      </c>
      <c r="F88" s="57">
        <f t="shared" si="5"/>
        <v>46128</v>
      </c>
      <c r="G88" s="57">
        <v>32669</v>
      </c>
    </row>
    <row r="89" spans="1:7">
      <c r="A89" s="14" t="s">
        <v>9</v>
      </c>
      <c r="B89" s="15">
        <v>60</v>
      </c>
      <c r="C89" s="98" t="s">
        <v>106</v>
      </c>
      <c r="D89" s="49">
        <f t="shared" ref="D89:F89" si="6">D88</f>
        <v>37210</v>
      </c>
      <c r="E89" s="49">
        <f t="shared" si="6"/>
        <v>46131</v>
      </c>
      <c r="F89" s="49">
        <f t="shared" si="6"/>
        <v>46128</v>
      </c>
      <c r="G89" s="49">
        <v>32669</v>
      </c>
    </row>
    <row r="90" spans="1:7">
      <c r="A90" s="14" t="s">
        <v>9</v>
      </c>
      <c r="B90" s="45">
        <v>0.10100000000000001</v>
      </c>
      <c r="C90" s="99" t="s">
        <v>20</v>
      </c>
      <c r="D90" s="49">
        <f t="shared" ref="D90:F90" si="7">D88+D78+D68+D58</f>
        <v>102615</v>
      </c>
      <c r="E90" s="49">
        <f t="shared" si="7"/>
        <v>111935</v>
      </c>
      <c r="F90" s="49">
        <f t="shared" si="7"/>
        <v>108318</v>
      </c>
      <c r="G90" s="49">
        <v>103532</v>
      </c>
    </row>
    <row r="91" spans="1:7">
      <c r="A91" s="14"/>
      <c r="B91" s="50"/>
      <c r="C91" s="99"/>
      <c r="D91" s="46"/>
      <c r="E91" s="46"/>
      <c r="F91" s="46"/>
      <c r="G91" s="46"/>
    </row>
    <row r="92" spans="1:7">
      <c r="A92" s="14"/>
      <c r="B92" s="45">
        <v>0.10299999999999999</v>
      </c>
      <c r="C92" s="99" t="s">
        <v>33</v>
      </c>
      <c r="D92" s="46"/>
      <c r="E92" s="46"/>
      <c r="F92" s="46"/>
      <c r="G92" s="46"/>
    </row>
    <row r="93" spans="1:7">
      <c r="A93" s="14"/>
      <c r="B93" s="15">
        <v>61</v>
      </c>
      <c r="C93" s="98" t="s">
        <v>33</v>
      </c>
      <c r="D93" s="48"/>
      <c r="E93" s="48"/>
      <c r="F93" s="48"/>
      <c r="G93" s="48"/>
    </row>
    <row r="94" spans="1:7">
      <c r="A94" s="14"/>
      <c r="B94" s="61" t="s">
        <v>34</v>
      </c>
      <c r="C94" s="98" t="s">
        <v>43</v>
      </c>
      <c r="D94" s="51">
        <v>9045</v>
      </c>
      <c r="E94" s="51">
        <v>8761</v>
      </c>
      <c r="F94" s="51">
        <v>8761</v>
      </c>
      <c r="G94" s="46">
        <v>7838</v>
      </c>
    </row>
    <row r="95" spans="1:7">
      <c r="A95" s="14"/>
      <c r="B95" s="61" t="s">
        <v>160</v>
      </c>
      <c r="C95" s="98" t="s">
        <v>159</v>
      </c>
      <c r="D95" s="43">
        <v>0</v>
      </c>
      <c r="E95" s="43">
        <v>0</v>
      </c>
      <c r="F95" s="43">
        <v>0</v>
      </c>
      <c r="G95" s="43">
        <v>0</v>
      </c>
    </row>
    <row r="96" spans="1:7" s="5" customFormat="1">
      <c r="A96" s="89"/>
      <c r="B96" s="90" t="s">
        <v>264</v>
      </c>
      <c r="C96" s="89" t="s">
        <v>232</v>
      </c>
      <c r="D96" s="43">
        <v>0</v>
      </c>
      <c r="E96" s="51">
        <v>1</v>
      </c>
      <c r="F96" s="51">
        <v>1</v>
      </c>
      <c r="G96" s="46">
        <v>392</v>
      </c>
    </row>
    <row r="97" spans="1:7" s="5" customFormat="1">
      <c r="A97" s="89"/>
      <c r="B97" s="90" t="s">
        <v>265</v>
      </c>
      <c r="C97" s="89" t="s">
        <v>233</v>
      </c>
      <c r="D97" s="43">
        <v>0</v>
      </c>
      <c r="E97" s="51">
        <v>1</v>
      </c>
      <c r="F97" s="51">
        <v>1</v>
      </c>
      <c r="G97" s="46">
        <v>6248</v>
      </c>
    </row>
    <row r="98" spans="1:7">
      <c r="A98" s="91"/>
      <c r="B98" s="154" t="s">
        <v>35</v>
      </c>
      <c r="C98" s="102" t="s">
        <v>236</v>
      </c>
      <c r="D98" s="49">
        <v>24</v>
      </c>
      <c r="E98" s="49">
        <v>135</v>
      </c>
      <c r="F98" s="49">
        <v>135</v>
      </c>
      <c r="G98" s="88">
        <v>135</v>
      </c>
    </row>
    <row r="99" spans="1:7">
      <c r="A99" s="14"/>
      <c r="B99" s="61" t="s">
        <v>36</v>
      </c>
      <c r="C99" s="98" t="s">
        <v>17</v>
      </c>
      <c r="D99" s="51">
        <v>149</v>
      </c>
      <c r="E99" s="51">
        <v>149</v>
      </c>
      <c r="F99" s="51">
        <v>149</v>
      </c>
      <c r="G99" s="46">
        <v>149</v>
      </c>
    </row>
    <row r="100" spans="1:7" s="5" customFormat="1">
      <c r="A100" s="89"/>
      <c r="B100" s="90" t="s">
        <v>269</v>
      </c>
      <c r="C100" s="89" t="s">
        <v>240</v>
      </c>
      <c r="D100" s="43">
        <v>0</v>
      </c>
      <c r="E100" s="51">
        <v>1</v>
      </c>
      <c r="F100" s="51">
        <v>1</v>
      </c>
      <c r="G100" s="46">
        <v>1</v>
      </c>
    </row>
    <row r="101" spans="1:7">
      <c r="A101" s="14" t="s">
        <v>9</v>
      </c>
      <c r="B101" s="15">
        <v>61</v>
      </c>
      <c r="C101" s="98" t="s">
        <v>33</v>
      </c>
      <c r="D101" s="57">
        <f t="shared" ref="D101" si="8">SUM(D94:D100)</f>
        <v>9218</v>
      </c>
      <c r="E101" s="57">
        <f t="shared" ref="E101:F101" si="9">SUM(E94:E100)</f>
        <v>9048</v>
      </c>
      <c r="F101" s="57">
        <f t="shared" si="9"/>
        <v>9048</v>
      </c>
      <c r="G101" s="57">
        <v>14763</v>
      </c>
    </row>
    <row r="102" spans="1:7">
      <c r="A102" s="14" t="s">
        <v>9</v>
      </c>
      <c r="B102" s="45">
        <v>0.10299999999999999</v>
      </c>
      <c r="C102" s="99" t="s">
        <v>33</v>
      </c>
      <c r="D102" s="49">
        <f>D101</f>
        <v>9218</v>
      </c>
      <c r="E102" s="49">
        <f t="shared" ref="E102:F102" si="10">E101</f>
        <v>9048</v>
      </c>
      <c r="F102" s="49">
        <f t="shared" si="10"/>
        <v>9048</v>
      </c>
      <c r="G102" s="49">
        <v>14763</v>
      </c>
    </row>
    <row r="103" spans="1:7">
      <c r="A103" s="14" t="s">
        <v>9</v>
      </c>
      <c r="B103" s="50">
        <v>2029</v>
      </c>
      <c r="C103" s="99" t="s">
        <v>1</v>
      </c>
      <c r="D103" s="49">
        <f t="shared" ref="D103:F103" si="11">D102+D90+D46</f>
        <v>136974</v>
      </c>
      <c r="E103" s="49">
        <f t="shared" si="11"/>
        <v>153178</v>
      </c>
      <c r="F103" s="49">
        <f t="shared" si="11"/>
        <v>142860</v>
      </c>
      <c r="G103" s="49">
        <v>269356</v>
      </c>
    </row>
    <row r="104" spans="1:7">
      <c r="A104" s="14"/>
      <c r="B104" s="50"/>
      <c r="C104" s="99"/>
      <c r="D104" s="46"/>
      <c r="E104" s="51"/>
      <c r="F104" s="46"/>
      <c r="G104" s="46"/>
    </row>
    <row r="105" spans="1:7">
      <c r="A105" s="14" t="s">
        <v>11</v>
      </c>
      <c r="B105" s="50">
        <v>2052</v>
      </c>
      <c r="C105" s="99" t="s">
        <v>184</v>
      </c>
      <c r="D105" s="46"/>
      <c r="E105" s="46"/>
      <c r="F105" s="46"/>
      <c r="G105" s="46"/>
    </row>
    <row r="106" spans="1:7">
      <c r="A106" s="14"/>
      <c r="B106" s="45">
        <v>0.09</v>
      </c>
      <c r="C106" s="99" t="s">
        <v>101</v>
      </c>
      <c r="D106" s="46"/>
      <c r="E106" s="46"/>
      <c r="F106" s="46"/>
      <c r="G106" s="46"/>
    </row>
    <row r="107" spans="1:7">
      <c r="A107" s="14"/>
      <c r="B107" s="15">
        <v>23</v>
      </c>
      <c r="C107" s="98" t="s">
        <v>37</v>
      </c>
      <c r="D107" s="48"/>
      <c r="E107" s="48"/>
      <c r="F107" s="48"/>
      <c r="G107" s="48"/>
    </row>
    <row r="108" spans="1:7">
      <c r="A108" s="14"/>
      <c r="B108" s="61" t="s">
        <v>38</v>
      </c>
      <c r="C108" s="97" t="s">
        <v>43</v>
      </c>
      <c r="D108" s="51">
        <v>47690</v>
      </c>
      <c r="E108" s="51">
        <v>55281</v>
      </c>
      <c r="F108" s="51">
        <v>55281</v>
      </c>
      <c r="G108" s="46">
        <v>32777</v>
      </c>
    </row>
    <row r="109" spans="1:7">
      <c r="A109" s="14"/>
      <c r="B109" s="61" t="s">
        <v>161</v>
      </c>
      <c r="C109" s="97" t="s">
        <v>159</v>
      </c>
      <c r="D109" s="51">
        <v>974</v>
      </c>
      <c r="E109" s="51">
        <v>3424</v>
      </c>
      <c r="F109" s="51">
        <v>3424</v>
      </c>
      <c r="G109" s="46">
        <v>4568</v>
      </c>
    </row>
    <row r="110" spans="1:7" s="5" customFormat="1">
      <c r="A110" s="89"/>
      <c r="B110" s="90" t="s">
        <v>270</v>
      </c>
      <c r="C110" s="89" t="s">
        <v>232</v>
      </c>
      <c r="D110" s="43">
        <v>0</v>
      </c>
      <c r="E110" s="51">
        <v>1</v>
      </c>
      <c r="F110" s="43">
        <v>0</v>
      </c>
      <c r="G110" s="46">
        <v>1639</v>
      </c>
    </row>
    <row r="111" spans="1:7" s="5" customFormat="1">
      <c r="A111" s="89"/>
      <c r="B111" s="90" t="s">
        <v>271</v>
      </c>
      <c r="C111" s="89" t="s">
        <v>233</v>
      </c>
      <c r="D111" s="43">
        <v>0</v>
      </c>
      <c r="E111" s="51">
        <v>1</v>
      </c>
      <c r="F111" s="51">
        <v>1</v>
      </c>
      <c r="G111" s="46">
        <v>26293</v>
      </c>
    </row>
    <row r="112" spans="1:7" s="5" customFormat="1">
      <c r="A112" s="89"/>
      <c r="B112" s="90" t="s">
        <v>272</v>
      </c>
      <c r="C112" s="89" t="s">
        <v>234</v>
      </c>
      <c r="D112" s="43">
        <v>0</v>
      </c>
      <c r="E112" s="51">
        <v>1</v>
      </c>
      <c r="F112" s="43">
        <v>0</v>
      </c>
      <c r="G112" s="46">
        <v>1</v>
      </c>
    </row>
    <row r="113" spans="1:7" s="5" customFormat="1">
      <c r="A113" s="89"/>
      <c r="B113" s="90" t="s">
        <v>273</v>
      </c>
      <c r="C113" s="89" t="s">
        <v>235</v>
      </c>
      <c r="D113" s="43">
        <v>0</v>
      </c>
      <c r="E113" s="51">
        <v>1</v>
      </c>
      <c r="F113" s="51">
        <v>1</v>
      </c>
      <c r="G113" s="51">
        <v>1</v>
      </c>
    </row>
    <row r="114" spans="1:7">
      <c r="A114" s="14"/>
      <c r="B114" s="61" t="s">
        <v>39</v>
      </c>
      <c r="C114" s="97" t="s">
        <v>236</v>
      </c>
      <c r="D114" s="51">
        <v>123</v>
      </c>
      <c r="E114" s="51">
        <v>200</v>
      </c>
      <c r="F114" s="51">
        <v>200</v>
      </c>
      <c r="G114" s="46">
        <v>200</v>
      </c>
    </row>
    <row r="115" spans="1:7">
      <c r="A115" s="14"/>
      <c r="B115" s="61" t="s">
        <v>40</v>
      </c>
      <c r="C115" s="97" t="s">
        <v>17</v>
      </c>
      <c r="D115" s="92">
        <f>1881+1</f>
        <v>1882</v>
      </c>
      <c r="E115" s="92">
        <v>1997</v>
      </c>
      <c r="F115" s="92">
        <v>1997</v>
      </c>
      <c r="G115" s="20">
        <v>1997</v>
      </c>
    </row>
    <row r="116" spans="1:7" s="5" customFormat="1">
      <c r="A116" s="89"/>
      <c r="B116" s="90" t="s">
        <v>274</v>
      </c>
      <c r="C116" s="89" t="s">
        <v>240</v>
      </c>
      <c r="D116" s="43">
        <v>0</v>
      </c>
      <c r="E116" s="51">
        <v>1</v>
      </c>
      <c r="F116" s="51">
        <v>1</v>
      </c>
      <c r="G116" s="20">
        <v>1</v>
      </c>
    </row>
    <row r="117" spans="1:7" s="5" customFormat="1">
      <c r="A117" s="89"/>
      <c r="B117" s="90" t="s">
        <v>348</v>
      </c>
      <c r="C117" s="89" t="s">
        <v>337</v>
      </c>
      <c r="D117" s="43">
        <v>0</v>
      </c>
      <c r="E117" s="51">
        <v>1</v>
      </c>
      <c r="F117" s="51">
        <v>1</v>
      </c>
      <c r="G117" s="20">
        <v>1</v>
      </c>
    </row>
    <row r="118" spans="1:7">
      <c r="A118" s="14" t="s">
        <v>9</v>
      </c>
      <c r="B118" s="15">
        <v>23</v>
      </c>
      <c r="C118" s="98" t="s">
        <v>37</v>
      </c>
      <c r="D118" s="57">
        <f t="shared" ref="D118:F118" si="12">SUM(D108:D117)</f>
        <v>50669</v>
      </c>
      <c r="E118" s="57">
        <f t="shared" si="12"/>
        <v>60908</v>
      </c>
      <c r="F118" s="57">
        <f t="shared" si="12"/>
        <v>60906</v>
      </c>
      <c r="G118" s="57">
        <v>67478</v>
      </c>
    </row>
    <row r="119" spans="1:7">
      <c r="A119" s="14"/>
      <c r="B119" s="15"/>
      <c r="C119" s="98"/>
      <c r="D119" s="65"/>
      <c r="E119" s="65"/>
      <c r="F119" s="65"/>
      <c r="G119" s="65"/>
    </row>
    <row r="120" spans="1:7">
      <c r="A120" s="14"/>
      <c r="B120" s="15">
        <v>24</v>
      </c>
      <c r="C120" s="98" t="s">
        <v>381</v>
      </c>
      <c r="D120" s="51"/>
      <c r="E120" s="51"/>
      <c r="F120" s="51"/>
      <c r="G120" s="51"/>
    </row>
    <row r="121" spans="1:7">
      <c r="A121" s="14"/>
      <c r="B121" s="15" t="s">
        <v>382</v>
      </c>
      <c r="C121" s="98" t="s">
        <v>334</v>
      </c>
      <c r="D121" s="43">
        <v>0</v>
      </c>
      <c r="E121" s="51">
        <v>2500</v>
      </c>
      <c r="F121" s="51">
        <v>2500</v>
      </c>
      <c r="G121" s="120">
        <v>0</v>
      </c>
    </row>
    <row r="122" spans="1:7">
      <c r="A122" s="14" t="s">
        <v>9</v>
      </c>
      <c r="B122" s="15">
        <v>24</v>
      </c>
      <c r="C122" s="98" t="s">
        <v>381</v>
      </c>
      <c r="D122" s="121">
        <f t="shared" ref="D122:F122" si="13">D121</f>
        <v>0</v>
      </c>
      <c r="E122" s="57">
        <f t="shared" si="13"/>
        <v>2500</v>
      </c>
      <c r="F122" s="57">
        <f t="shared" si="13"/>
        <v>2500</v>
      </c>
      <c r="G122" s="121">
        <v>0</v>
      </c>
    </row>
    <row r="123" spans="1:7">
      <c r="A123" s="14"/>
      <c r="B123" s="15"/>
      <c r="C123" s="98"/>
      <c r="D123" s="155"/>
      <c r="E123" s="65"/>
      <c r="F123" s="65"/>
      <c r="G123" s="155"/>
    </row>
    <row r="124" spans="1:7">
      <c r="A124" s="14"/>
      <c r="B124" s="15">
        <v>25</v>
      </c>
      <c r="C124" s="98" t="s">
        <v>407</v>
      </c>
      <c r="D124" s="48"/>
      <c r="E124" s="48"/>
      <c r="F124" s="48"/>
      <c r="G124" s="48"/>
    </row>
    <row r="125" spans="1:7">
      <c r="A125" s="14"/>
      <c r="B125" s="61" t="s">
        <v>413</v>
      </c>
      <c r="C125" s="98" t="s">
        <v>334</v>
      </c>
      <c r="D125" s="43">
        <v>0</v>
      </c>
      <c r="E125" s="43">
        <v>0</v>
      </c>
      <c r="F125" s="43">
        <v>0</v>
      </c>
      <c r="G125" s="46">
        <v>5000</v>
      </c>
    </row>
    <row r="126" spans="1:7">
      <c r="A126" s="14" t="s">
        <v>9</v>
      </c>
      <c r="B126" s="15">
        <v>25</v>
      </c>
      <c r="C126" s="98" t="s">
        <v>407</v>
      </c>
      <c r="D126" s="121">
        <f>D125</f>
        <v>0</v>
      </c>
      <c r="E126" s="121">
        <f t="shared" ref="E126:F126" si="14">E125</f>
        <v>0</v>
      </c>
      <c r="F126" s="121">
        <f t="shared" si="14"/>
        <v>0</v>
      </c>
      <c r="G126" s="57">
        <v>5000</v>
      </c>
    </row>
    <row r="127" spans="1:7">
      <c r="A127" s="14" t="s">
        <v>9</v>
      </c>
      <c r="B127" s="45">
        <v>0.09</v>
      </c>
      <c r="C127" s="99" t="s">
        <v>101</v>
      </c>
      <c r="D127" s="57">
        <f>D118+D122+D126</f>
        <v>50669</v>
      </c>
      <c r="E127" s="57">
        <f t="shared" ref="E127:F127" si="15">E118+E122+E126</f>
        <v>63408</v>
      </c>
      <c r="F127" s="57">
        <f t="shared" si="15"/>
        <v>63406</v>
      </c>
      <c r="G127" s="57">
        <v>72478</v>
      </c>
    </row>
    <row r="128" spans="1:7">
      <c r="A128" s="14" t="s">
        <v>9</v>
      </c>
      <c r="B128" s="50">
        <v>2052</v>
      </c>
      <c r="C128" s="99" t="s">
        <v>184</v>
      </c>
      <c r="D128" s="57">
        <f t="shared" ref="D128:F128" si="16">D127</f>
        <v>50669</v>
      </c>
      <c r="E128" s="57">
        <f t="shared" si="16"/>
        <v>63408</v>
      </c>
      <c r="F128" s="57">
        <f t="shared" si="16"/>
        <v>63406</v>
      </c>
      <c r="G128" s="57">
        <v>72478</v>
      </c>
    </row>
    <row r="129" spans="1:7">
      <c r="A129" s="14"/>
      <c r="B129" s="50"/>
      <c r="C129" s="99"/>
      <c r="D129" s="46"/>
      <c r="E129" s="46"/>
      <c r="F129" s="46"/>
      <c r="G129" s="46"/>
    </row>
    <row r="130" spans="1:7">
      <c r="A130" s="14" t="s">
        <v>11</v>
      </c>
      <c r="B130" s="50">
        <v>2053</v>
      </c>
      <c r="C130" s="99" t="s">
        <v>4</v>
      </c>
      <c r="D130" s="23"/>
      <c r="E130" s="23"/>
      <c r="F130" s="23"/>
      <c r="G130" s="23"/>
    </row>
    <row r="131" spans="1:7">
      <c r="A131" s="14"/>
      <c r="B131" s="45">
        <v>9.2999999999999999E-2</v>
      </c>
      <c r="C131" s="99" t="s">
        <v>41</v>
      </c>
      <c r="D131" s="23"/>
      <c r="E131" s="23"/>
      <c r="F131" s="23"/>
      <c r="G131" s="23"/>
    </row>
    <row r="132" spans="1:7">
      <c r="A132" s="14"/>
      <c r="B132" s="53">
        <v>0.45</v>
      </c>
      <c r="C132" s="98" t="s">
        <v>213</v>
      </c>
      <c r="D132" s="23"/>
      <c r="E132" s="23"/>
      <c r="F132" s="23"/>
      <c r="G132" s="23"/>
    </row>
    <row r="133" spans="1:7">
      <c r="A133" s="14"/>
      <c r="B133" s="61" t="s">
        <v>42</v>
      </c>
      <c r="C133" s="98" t="s">
        <v>43</v>
      </c>
      <c r="D133" s="92">
        <f>46625</f>
        <v>46625</v>
      </c>
      <c r="E133" s="92">
        <v>55373</v>
      </c>
      <c r="F133" s="92">
        <f>55373-5000</f>
        <v>50373</v>
      </c>
      <c r="G133" s="20">
        <v>28936</v>
      </c>
    </row>
    <row r="134" spans="1:7">
      <c r="A134" s="14"/>
      <c r="B134" s="61" t="s">
        <v>162</v>
      </c>
      <c r="C134" s="98" t="s">
        <v>159</v>
      </c>
      <c r="D134" s="92">
        <v>4971</v>
      </c>
      <c r="E134" s="92">
        <v>6435</v>
      </c>
      <c r="F134" s="92">
        <f>6435+591</f>
        <v>7026</v>
      </c>
      <c r="G134" s="20">
        <v>7871</v>
      </c>
    </row>
    <row r="135" spans="1:7" s="5" customFormat="1">
      <c r="A135" s="89"/>
      <c r="B135" s="90" t="s">
        <v>275</v>
      </c>
      <c r="C135" s="89" t="s">
        <v>232</v>
      </c>
      <c r="D135" s="43">
        <v>0</v>
      </c>
      <c r="E135" s="51">
        <v>1</v>
      </c>
      <c r="F135" s="43">
        <v>0</v>
      </c>
      <c r="G135" s="20">
        <v>1447</v>
      </c>
    </row>
    <row r="136" spans="1:7" s="5" customFormat="1">
      <c r="A136" s="89"/>
      <c r="B136" s="90" t="s">
        <v>276</v>
      </c>
      <c r="C136" s="89" t="s">
        <v>233</v>
      </c>
      <c r="D136" s="43">
        <v>0</v>
      </c>
      <c r="E136" s="51">
        <v>1</v>
      </c>
      <c r="F136" s="43">
        <v>0</v>
      </c>
      <c r="G136" s="20">
        <v>24137</v>
      </c>
    </row>
    <row r="137" spans="1:7" s="5" customFormat="1">
      <c r="A137" s="89"/>
      <c r="B137" s="90" t="s">
        <v>277</v>
      </c>
      <c r="C137" s="89" t="s">
        <v>235</v>
      </c>
      <c r="D137" s="43">
        <v>0</v>
      </c>
      <c r="E137" s="51">
        <v>1</v>
      </c>
      <c r="F137" s="51">
        <v>1</v>
      </c>
      <c r="G137" s="20">
        <v>1</v>
      </c>
    </row>
    <row r="138" spans="1:7">
      <c r="A138" s="14"/>
      <c r="B138" s="61" t="s">
        <v>44</v>
      </c>
      <c r="C138" s="98" t="s">
        <v>236</v>
      </c>
      <c r="D138" s="92">
        <v>250</v>
      </c>
      <c r="E138" s="92">
        <v>250</v>
      </c>
      <c r="F138" s="92">
        <v>250</v>
      </c>
      <c r="G138" s="20">
        <v>250</v>
      </c>
    </row>
    <row r="139" spans="1:7">
      <c r="A139" s="14"/>
      <c r="B139" s="61" t="s">
        <v>45</v>
      </c>
      <c r="C139" s="98" t="s">
        <v>17</v>
      </c>
      <c r="D139" s="92">
        <f>3238-1</f>
        <v>3237</v>
      </c>
      <c r="E139" s="92">
        <v>6602</v>
      </c>
      <c r="F139" s="92">
        <v>6602</v>
      </c>
      <c r="G139" s="20">
        <v>1458</v>
      </c>
    </row>
    <row r="140" spans="1:7" s="5" customFormat="1">
      <c r="A140" s="89"/>
      <c r="B140" s="90" t="s">
        <v>278</v>
      </c>
      <c r="C140" s="89" t="s">
        <v>240</v>
      </c>
      <c r="D140" s="43">
        <v>0</v>
      </c>
      <c r="E140" s="51">
        <v>1</v>
      </c>
      <c r="F140" s="51">
        <v>1</v>
      </c>
      <c r="G140" s="20">
        <v>1</v>
      </c>
    </row>
    <row r="141" spans="1:7">
      <c r="A141" s="14"/>
      <c r="B141" s="61" t="s">
        <v>207</v>
      </c>
      <c r="C141" s="89" t="s">
        <v>428</v>
      </c>
      <c r="D141" s="51">
        <v>7529</v>
      </c>
      <c r="E141" s="43">
        <v>0</v>
      </c>
      <c r="F141" s="43">
        <v>0</v>
      </c>
      <c r="G141" s="43">
        <v>0</v>
      </c>
    </row>
    <row r="142" spans="1:7">
      <c r="A142" s="14"/>
      <c r="B142" s="61" t="s">
        <v>349</v>
      </c>
      <c r="C142" s="89" t="s">
        <v>337</v>
      </c>
      <c r="D142" s="43">
        <v>0</v>
      </c>
      <c r="E142" s="51">
        <v>1</v>
      </c>
      <c r="F142" s="51">
        <v>1</v>
      </c>
      <c r="G142" s="46">
        <v>1</v>
      </c>
    </row>
    <row r="143" spans="1:7">
      <c r="A143" s="14"/>
      <c r="B143" s="61" t="s">
        <v>94</v>
      </c>
      <c r="C143" s="98" t="s">
        <v>154</v>
      </c>
      <c r="D143" s="92">
        <v>163</v>
      </c>
      <c r="E143" s="92">
        <v>163</v>
      </c>
      <c r="F143" s="92">
        <v>163</v>
      </c>
      <c r="G143" s="20">
        <v>163</v>
      </c>
    </row>
    <row r="144" spans="1:7">
      <c r="A144" s="91" t="s">
        <v>9</v>
      </c>
      <c r="B144" s="150">
        <v>0.45</v>
      </c>
      <c r="C144" s="102" t="s">
        <v>213</v>
      </c>
      <c r="D144" s="57">
        <f t="shared" ref="D144:F144" si="17">SUM(D133:D143)</f>
        <v>62775</v>
      </c>
      <c r="E144" s="57">
        <f t="shared" si="17"/>
        <v>68828</v>
      </c>
      <c r="F144" s="57">
        <f t="shared" si="17"/>
        <v>64417</v>
      </c>
      <c r="G144" s="57">
        <v>64265</v>
      </c>
    </row>
    <row r="145" spans="1:7">
      <c r="A145" s="14"/>
      <c r="B145" s="54"/>
      <c r="C145" s="98"/>
      <c r="D145" s="46"/>
      <c r="E145" s="46"/>
      <c r="F145" s="46"/>
      <c r="G145" s="46"/>
    </row>
    <row r="146" spans="1:7">
      <c r="A146" s="14"/>
      <c r="B146" s="53">
        <v>0.46</v>
      </c>
      <c r="C146" s="98" t="s">
        <v>214</v>
      </c>
      <c r="D146" s="23"/>
      <c r="E146" s="23"/>
      <c r="F146" s="23"/>
      <c r="G146" s="23"/>
    </row>
    <row r="147" spans="1:7">
      <c r="A147" s="14"/>
      <c r="B147" s="61" t="s">
        <v>46</v>
      </c>
      <c r="C147" s="98" t="s">
        <v>43</v>
      </c>
      <c r="D147" s="51">
        <v>30250</v>
      </c>
      <c r="E147" s="51">
        <v>34176</v>
      </c>
      <c r="F147" s="51">
        <f>34176-3500</f>
        <v>30676</v>
      </c>
      <c r="G147" s="46">
        <v>17892</v>
      </c>
    </row>
    <row r="148" spans="1:7">
      <c r="A148" s="14"/>
      <c r="B148" s="61" t="s">
        <v>163</v>
      </c>
      <c r="C148" s="98" t="s">
        <v>159</v>
      </c>
      <c r="D148" s="51">
        <v>1280</v>
      </c>
      <c r="E148" s="51">
        <v>1305</v>
      </c>
      <c r="F148" s="51">
        <v>1305</v>
      </c>
      <c r="G148" s="46">
        <v>1646</v>
      </c>
    </row>
    <row r="149" spans="1:7" s="5" customFormat="1">
      <c r="A149" s="89"/>
      <c r="B149" s="90" t="s">
        <v>279</v>
      </c>
      <c r="C149" s="89" t="s">
        <v>232</v>
      </c>
      <c r="D149" s="43">
        <v>0</v>
      </c>
      <c r="E149" s="51">
        <v>1</v>
      </c>
      <c r="F149" s="43">
        <v>0</v>
      </c>
      <c r="G149" s="46">
        <v>894</v>
      </c>
    </row>
    <row r="150" spans="1:7" s="5" customFormat="1">
      <c r="A150" s="89"/>
      <c r="B150" s="90" t="s">
        <v>280</v>
      </c>
      <c r="C150" s="89" t="s">
        <v>233</v>
      </c>
      <c r="D150" s="43">
        <v>0</v>
      </c>
      <c r="E150" s="51">
        <v>1</v>
      </c>
      <c r="F150" s="43">
        <v>0</v>
      </c>
      <c r="G150" s="46">
        <v>14752</v>
      </c>
    </row>
    <row r="151" spans="1:7" s="5" customFormat="1">
      <c r="A151" s="89"/>
      <c r="B151" s="90" t="s">
        <v>281</v>
      </c>
      <c r="C151" s="89" t="s">
        <v>235</v>
      </c>
      <c r="D151" s="43">
        <v>0</v>
      </c>
      <c r="E151" s="51">
        <v>1</v>
      </c>
      <c r="F151" s="51">
        <v>1</v>
      </c>
      <c r="G151" s="46">
        <v>1</v>
      </c>
    </row>
    <row r="152" spans="1:7">
      <c r="A152" s="14"/>
      <c r="B152" s="61" t="s">
        <v>47</v>
      </c>
      <c r="C152" s="98" t="s">
        <v>236</v>
      </c>
      <c r="D152" s="51">
        <v>350</v>
      </c>
      <c r="E152" s="51">
        <v>350</v>
      </c>
      <c r="F152" s="51">
        <v>350</v>
      </c>
      <c r="G152" s="46">
        <v>350</v>
      </c>
    </row>
    <row r="153" spans="1:7">
      <c r="A153" s="14"/>
      <c r="B153" s="61" t="s">
        <v>48</v>
      </c>
      <c r="C153" s="98" t="s">
        <v>17</v>
      </c>
      <c r="D153" s="51">
        <v>2099</v>
      </c>
      <c r="E153" s="51">
        <v>1997</v>
      </c>
      <c r="F153" s="51">
        <v>1997</v>
      </c>
      <c r="G153" s="46">
        <v>1297</v>
      </c>
    </row>
    <row r="154" spans="1:7" s="5" customFormat="1">
      <c r="A154" s="89"/>
      <c r="B154" s="90" t="s">
        <v>282</v>
      </c>
      <c r="C154" s="89" t="s">
        <v>240</v>
      </c>
      <c r="D154" s="43">
        <v>0</v>
      </c>
      <c r="E154" s="51">
        <v>1</v>
      </c>
      <c r="F154" s="51">
        <v>1</v>
      </c>
      <c r="G154" s="46">
        <v>1</v>
      </c>
    </row>
    <row r="155" spans="1:7" s="5" customFormat="1">
      <c r="A155" s="89"/>
      <c r="B155" s="90" t="s">
        <v>350</v>
      </c>
      <c r="C155" s="89" t="s">
        <v>337</v>
      </c>
      <c r="D155" s="43">
        <v>0</v>
      </c>
      <c r="E155" s="51">
        <v>1</v>
      </c>
      <c r="F155" s="51">
        <v>1</v>
      </c>
      <c r="G155" s="46">
        <v>1</v>
      </c>
    </row>
    <row r="156" spans="1:7">
      <c r="A156" s="14"/>
      <c r="B156" s="61" t="s">
        <v>95</v>
      </c>
      <c r="C156" s="98" t="s">
        <v>154</v>
      </c>
      <c r="D156" s="49">
        <v>100</v>
      </c>
      <c r="E156" s="49">
        <v>100</v>
      </c>
      <c r="F156" s="49">
        <v>100</v>
      </c>
      <c r="G156" s="88">
        <v>100</v>
      </c>
    </row>
    <row r="157" spans="1:7" s="52" customFormat="1">
      <c r="A157" s="14" t="s">
        <v>9</v>
      </c>
      <c r="B157" s="53">
        <v>0.46</v>
      </c>
      <c r="C157" s="98" t="s">
        <v>214</v>
      </c>
      <c r="D157" s="57">
        <f t="shared" ref="D157:F157" si="18">SUM(D147:D156)</f>
        <v>34079</v>
      </c>
      <c r="E157" s="57">
        <f t="shared" si="18"/>
        <v>37933</v>
      </c>
      <c r="F157" s="57">
        <f t="shared" si="18"/>
        <v>34431</v>
      </c>
      <c r="G157" s="57">
        <v>36934</v>
      </c>
    </row>
    <row r="158" spans="1:7" s="52" customFormat="1">
      <c r="A158" s="14"/>
      <c r="B158" s="54"/>
      <c r="C158" s="98"/>
      <c r="D158" s="46"/>
      <c r="E158" s="46"/>
      <c r="F158" s="46"/>
      <c r="G158" s="46"/>
    </row>
    <row r="159" spans="1:7">
      <c r="A159" s="14"/>
      <c r="B159" s="53">
        <v>0.47</v>
      </c>
      <c r="C159" s="98" t="s">
        <v>215</v>
      </c>
      <c r="D159" s="48"/>
      <c r="E159" s="48"/>
      <c r="F159" s="48"/>
      <c r="G159" s="46"/>
    </row>
    <row r="160" spans="1:7">
      <c r="A160" s="14"/>
      <c r="B160" s="61" t="s">
        <v>49</v>
      </c>
      <c r="C160" s="98" t="s">
        <v>43</v>
      </c>
      <c r="D160" s="51">
        <v>27920</v>
      </c>
      <c r="E160" s="51">
        <v>24833</v>
      </c>
      <c r="F160" s="51">
        <f>24833-3100</f>
        <v>21733</v>
      </c>
      <c r="G160" s="46">
        <v>12794</v>
      </c>
    </row>
    <row r="161" spans="1:7">
      <c r="A161" s="14"/>
      <c r="B161" s="61" t="s">
        <v>164</v>
      </c>
      <c r="C161" s="98" t="s">
        <v>159</v>
      </c>
      <c r="D161" s="51">
        <v>1643</v>
      </c>
      <c r="E161" s="51">
        <v>3612</v>
      </c>
      <c r="F161" s="51">
        <v>3612</v>
      </c>
      <c r="G161" s="46">
        <v>3739</v>
      </c>
    </row>
    <row r="162" spans="1:7" s="5" customFormat="1">
      <c r="A162" s="89"/>
      <c r="B162" s="90" t="s">
        <v>283</v>
      </c>
      <c r="C162" s="89" t="s">
        <v>232</v>
      </c>
      <c r="D162" s="43">
        <v>0</v>
      </c>
      <c r="E162" s="51">
        <v>1</v>
      </c>
      <c r="F162" s="51">
        <v>1</v>
      </c>
      <c r="G162" s="46">
        <v>640</v>
      </c>
    </row>
    <row r="163" spans="1:7" s="5" customFormat="1">
      <c r="A163" s="89"/>
      <c r="B163" s="90" t="s">
        <v>284</v>
      </c>
      <c r="C163" s="89" t="s">
        <v>233</v>
      </c>
      <c r="D163" s="43">
        <v>0</v>
      </c>
      <c r="E163" s="51">
        <v>1</v>
      </c>
      <c r="F163" s="51">
        <v>1</v>
      </c>
      <c r="G163" s="46">
        <v>10387</v>
      </c>
    </row>
    <row r="164" spans="1:7" s="5" customFormat="1">
      <c r="A164" s="89"/>
      <c r="B164" s="90" t="s">
        <v>285</v>
      </c>
      <c r="C164" s="89" t="s">
        <v>235</v>
      </c>
      <c r="D164" s="43">
        <v>0</v>
      </c>
      <c r="E164" s="51">
        <v>1</v>
      </c>
      <c r="F164" s="51">
        <v>1</v>
      </c>
      <c r="G164" s="46">
        <v>1</v>
      </c>
    </row>
    <row r="165" spans="1:7">
      <c r="A165" s="14"/>
      <c r="B165" s="61" t="s">
        <v>50</v>
      </c>
      <c r="C165" s="98" t="s">
        <v>236</v>
      </c>
      <c r="D165" s="51">
        <v>247</v>
      </c>
      <c r="E165" s="51">
        <v>247</v>
      </c>
      <c r="F165" s="51">
        <v>247</v>
      </c>
      <c r="G165" s="46">
        <v>247</v>
      </c>
    </row>
    <row r="166" spans="1:7">
      <c r="A166" s="14"/>
      <c r="B166" s="61" t="s">
        <v>51</v>
      </c>
      <c r="C166" s="98" t="s">
        <v>17</v>
      </c>
      <c r="D166" s="51">
        <v>3030</v>
      </c>
      <c r="E166" s="51">
        <v>1928</v>
      </c>
      <c r="F166" s="51">
        <v>1928</v>
      </c>
      <c r="G166" s="46">
        <v>1228</v>
      </c>
    </row>
    <row r="167" spans="1:7" s="5" customFormat="1">
      <c r="A167" s="89"/>
      <c r="B167" s="90" t="s">
        <v>286</v>
      </c>
      <c r="C167" s="89" t="s">
        <v>240</v>
      </c>
      <c r="D167" s="43">
        <v>0</v>
      </c>
      <c r="E167" s="51">
        <v>1</v>
      </c>
      <c r="F167" s="51">
        <v>1</v>
      </c>
      <c r="G167" s="46">
        <v>1</v>
      </c>
    </row>
    <row r="168" spans="1:7" s="5" customFormat="1">
      <c r="A168" s="89"/>
      <c r="B168" s="90" t="s">
        <v>351</v>
      </c>
      <c r="C168" s="89" t="s">
        <v>337</v>
      </c>
      <c r="D168" s="43">
        <v>0</v>
      </c>
      <c r="E168" s="51">
        <v>1</v>
      </c>
      <c r="F168" s="51">
        <v>1</v>
      </c>
      <c r="G168" s="46">
        <v>1</v>
      </c>
    </row>
    <row r="169" spans="1:7">
      <c r="A169" s="14"/>
      <c r="B169" s="61" t="s">
        <v>96</v>
      </c>
      <c r="C169" s="98" t="s">
        <v>154</v>
      </c>
      <c r="D169" s="51">
        <v>60</v>
      </c>
      <c r="E169" s="92">
        <v>60</v>
      </c>
      <c r="F169" s="92">
        <v>60</v>
      </c>
      <c r="G169" s="46">
        <v>60</v>
      </c>
    </row>
    <row r="170" spans="1:7">
      <c r="A170" s="14" t="s">
        <v>9</v>
      </c>
      <c r="B170" s="53">
        <v>0.47</v>
      </c>
      <c r="C170" s="98" t="s">
        <v>215</v>
      </c>
      <c r="D170" s="57">
        <f t="shared" ref="D170:F170" si="19">SUM(D160:D169)</f>
        <v>32900</v>
      </c>
      <c r="E170" s="57">
        <f t="shared" si="19"/>
        <v>30685</v>
      </c>
      <c r="F170" s="57">
        <f t="shared" si="19"/>
        <v>27585</v>
      </c>
      <c r="G170" s="57">
        <v>29098</v>
      </c>
    </row>
    <row r="171" spans="1:7">
      <c r="A171" s="14"/>
      <c r="B171" s="15"/>
      <c r="C171" s="98"/>
      <c r="D171" s="46"/>
      <c r="E171" s="46"/>
      <c r="F171" s="46"/>
      <c r="G171" s="46"/>
    </row>
    <row r="172" spans="1:7">
      <c r="A172" s="14"/>
      <c r="B172" s="53">
        <v>0.48</v>
      </c>
      <c r="C172" s="98" t="s">
        <v>216</v>
      </c>
      <c r="D172" s="23"/>
      <c r="E172" s="23"/>
      <c r="F172" s="23"/>
      <c r="G172" s="23"/>
    </row>
    <row r="173" spans="1:7">
      <c r="A173" s="14"/>
      <c r="B173" s="61" t="s">
        <v>52</v>
      </c>
      <c r="C173" s="98" t="s">
        <v>43</v>
      </c>
      <c r="D173" s="51">
        <v>33723</v>
      </c>
      <c r="E173" s="51">
        <v>29355</v>
      </c>
      <c r="F173" s="51">
        <f>29355-4855</f>
        <v>24500</v>
      </c>
      <c r="G173" s="46">
        <v>24217</v>
      </c>
    </row>
    <row r="174" spans="1:7">
      <c r="A174" s="14"/>
      <c r="B174" s="61" t="s">
        <v>165</v>
      </c>
      <c r="C174" s="98" t="s">
        <v>159</v>
      </c>
      <c r="D174" s="51">
        <v>4788</v>
      </c>
      <c r="E174" s="51">
        <v>5781</v>
      </c>
      <c r="F174" s="51">
        <v>5781</v>
      </c>
      <c r="G174" s="46">
        <v>6152</v>
      </c>
    </row>
    <row r="175" spans="1:7" s="5" customFormat="1">
      <c r="A175" s="89"/>
      <c r="B175" s="90" t="s">
        <v>287</v>
      </c>
      <c r="C175" s="89" t="s">
        <v>232</v>
      </c>
      <c r="D175" s="43">
        <v>0</v>
      </c>
      <c r="E175" s="51">
        <v>1</v>
      </c>
      <c r="F175" s="43">
        <v>0</v>
      </c>
      <c r="G175" s="46">
        <v>2499</v>
      </c>
    </row>
    <row r="176" spans="1:7" s="5" customFormat="1">
      <c r="A176" s="89"/>
      <c r="B176" s="90" t="s">
        <v>288</v>
      </c>
      <c r="C176" s="89" t="s">
        <v>233</v>
      </c>
      <c r="D176" s="43">
        <v>0</v>
      </c>
      <c r="E176" s="51">
        <v>1</v>
      </c>
      <c r="F176" s="43">
        <v>0</v>
      </c>
      <c r="G176" s="46">
        <v>18703</v>
      </c>
    </row>
    <row r="177" spans="1:7" s="5" customFormat="1">
      <c r="A177" s="89"/>
      <c r="B177" s="90" t="s">
        <v>289</v>
      </c>
      <c r="C177" s="89" t="s">
        <v>235</v>
      </c>
      <c r="D177" s="43">
        <v>0</v>
      </c>
      <c r="E177" s="51">
        <v>1</v>
      </c>
      <c r="F177" s="51">
        <v>1</v>
      </c>
      <c r="G177" s="46">
        <v>1</v>
      </c>
    </row>
    <row r="178" spans="1:7">
      <c r="A178" s="14"/>
      <c r="B178" s="61" t="s">
        <v>53</v>
      </c>
      <c r="C178" s="98" t="s">
        <v>236</v>
      </c>
      <c r="D178" s="51">
        <v>440</v>
      </c>
      <c r="E178" s="51">
        <v>441</v>
      </c>
      <c r="F178" s="51">
        <v>441</v>
      </c>
      <c r="G178" s="46">
        <v>441</v>
      </c>
    </row>
    <row r="179" spans="1:7">
      <c r="A179" s="14"/>
      <c r="B179" s="61" t="s">
        <v>54</v>
      </c>
      <c r="C179" s="98" t="s">
        <v>17</v>
      </c>
      <c r="D179" s="51">
        <v>2172</v>
      </c>
      <c r="E179" s="51">
        <v>2249</v>
      </c>
      <c r="F179" s="51">
        <v>2249</v>
      </c>
      <c r="G179" s="46">
        <v>1549</v>
      </c>
    </row>
    <row r="180" spans="1:7" s="5" customFormat="1">
      <c r="A180" s="89"/>
      <c r="B180" s="90" t="s">
        <v>290</v>
      </c>
      <c r="C180" s="89" t="s">
        <v>240</v>
      </c>
      <c r="D180" s="43">
        <v>0</v>
      </c>
      <c r="E180" s="51">
        <v>1</v>
      </c>
      <c r="F180" s="51">
        <v>1</v>
      </c>
      <c r="G180" s="46">
        <v>1</v>
      </c>
    </row>
    <row r="181" spans="1:7" s="5" customFormat="1">
      <c r="A181" s="89"/>
      <c r="B181" s="90" t="s">
        <v>352</v>
      </c>
      <c r="C181" s="89" t="s">
        <v>337</v>
      </c>
      <c r="D181" s="43">
        <v>0</v>
      </c>
      <c r="E181" s="51">
        <v>1</v>
      </c>
      <c r="F181" s="51">
        <v>1</v>
      </c>
      <c r="G181" s="46">
        <v>1</v>
      </c>
    </row>
    <row r="182" spans="1:7">
      <c r="A182" s="14"/>
      <c r="B182" s="61" t="s">
        <v>97</v>
      </c>
      <c r="C182" s="98" t="s">
        <v>154</v>
      </c>
      <c r="D182" s="92">
        <v>218</v>
      </c>
      <c r="E182" s="92">
        <v>218</v>
      </c>
      <c r="F182" s="92">
        <v>218</v>
      </c>
      <c r="G182" s="20">
        <v>218</v>
      </c>
    </row>
    <row r="183" spans="1:7">
      <c r="A183" s="14" t="s">
        <v>9</v>
      </c>
      <c r="B183" s="53">
        <v>0.48</v>
      </c>
      <c r="C183" s="98" t="s">
        <v>216</v>
      </c>
      <c r="D183" s="57">
        <f t="shared" ref="D183:F183" si="20">SUM(D173:D182)</f>
        <v>41341</v>
      </c>
      <c r="E183" s="57">
        <f t="shared" si="20"/>
        <v>38049</v>
      </c>
      <c r="F183" s="57">
        <f t="shared" si="20"/>
        <v>33192</v>
      </c>
      <c r="G183" s="57">
        <v>53782</v>
      </c>
    </row>
    <row r="184" spans="1:7" s="52" customFormat="1">
      <c r="A184" s="14"/>
      <c r="B184" s="53"/>
      <c r="C184" s="98"/>
      <c r="D184" s="51"/>
      <c r="E184" s="51"/>
      <c r="F184" s="51"/>
      <c r="G184" s="51"/>
    </row>
    <row r="185" spans="1:7" s="52" customFormat="1">
      <c r="A185" s="14"/>
      <c r="B185" s="53">
        <v>0.49</v>
      </c>
      <c r="C185" s="98" t="s">
        <v>217</v>
      </c>
      <c r="D185" s="51"/>
      <c r="E185" s="51"/>
      <c r="F185" s="51"/>
      <c r="G185" s="51"/>
    </row>
    <row r="186" spans="1:7" s="52" customFormat="1">
      <c r="A186" s="14"/>
      <c r="B186" s="61" t="s">
        <v>218</v>
      </c>
      <c r="C186" s="98" t="s">
        <v>43</v>
      </c>
      <c r="D186" s="51">
        <v>10432</v>
      </c>
      <c r="E186" s="92">
        <v>49973</v>
      </c>
      <c r="F186" s="92">
        <f>49973-1000</f>
        <v>48973</v>
      </c>
      <c r="G186" s="46">
        <v>29161</v>
      </c>
    </row>
    <row r="187" spans="1:7" s="52" customFormat="1">
      <c r="A187" s="14"/>
      <c r="B187" s="61" t="s">
        <v>219</v>
      </c>
      <c r="C187" s="98" t="s">
        <v>159</v>
      </c>
      <c r="D187" s="51">
        <v>1057</v>
      </c>
      <c r="E187" s="51">
        <v>4009</v>
      </c>
      <c r="F187" s="51">
        <f>4009+502</f>
        <v>4511</v>
      </c>
      <c r="G187" s="46">
        <v>7352</v>
      </c>
    </row>
    <row r="188" spans="1:7" s="5" customFormat="1">
      <c r="A188" s="89"/>
      <c r="B188" s="90" t="s">
        <v>291</v>
      </c>
      <c r="C188" s="89" t="s">
        <v>232</v>
      </c>
      <c r="D188" s="43">
        <v>0</v>
      </c>
      <c r="E188" s="51">
        <v>1</v>
      </c>
      <c r="F188" s="43">
        <v>0</v>
      </c>
      <c r="G188" s="46">
        <v>1458</v>
      </c>
    </row>
    <row r="189" spans="1:7" s="5" customFormat="1" ht="15" customHeight="1">
      <c r="A189" s="89"/>
      <c r="B189" s="90" t="s">
        <v>292</v>
      </c>
      <c r="C189" s="89" t="s">
        <v>233</v>
      </c>
      <c r="D189" s="43">
        <v>0</v>
      </c>
      <c r="E189" s="51">
        <v>1</v>
      </c>
      <c r="F189" s="43">
        <v>0</v>
      </c>
      <c r="G189" s="46">
        <v>23582</v>
      </c>
    </row>
    <row r="190" spans="1:7" s="5" customFormat="1" ht="15" customHeight="1">
      <c r="A190" s="89"/>
      <c r="B190" s="90" t="s">
        <v>293</v>
      </c>
      <c r="C190" s="89" t="s">
        <v>235</v>
      </c>
      <c r="D190" s="43">
        <v>0</v>
      </c>
      <c r="E190" s="51">
        <v>1</v>
      </c>
      <c r="F190" s="51">
        <v>1</v>
      </c>
      <c r="G190" s="46">
        <v>1</v>
      </c>
    </row>
    <row r="191" spans="1:7" s="52" customFormat="1" ht="15" customHeight="1">
      <c r="A191" s="91"/>
      <c r="B191" s="154" t="s">
        <v>220</v>
      </c>
      <c r="C191" s="102" t="s">
        <v>236</v>
      </c>
      <c r="D191" s="49">
        <v>150</v>
      </c>
      <c r="E191" s="49">
        <v>250</v>
      </c>
      <c r="F191" s="49">
        <v>250</v>
      </c>
      <c r="G191" s="88">
        <v>250</v>
      </c>
    </row>
    <row r="192" spans="1:7" s="52" customFormat="1" ht="15" customHeight="1">
      <c r="A192" s="14"/>
      <c r="B192" s="61" t="s">
        <v>221</v>
      </c>
      <c r="C192" s="98" t="s">
        <v>17</v>
      </c>
      <c r="D192" s="51">
        <v>2485</v>
      </c>
      <c r="E192" s="51">
        <v>2048</v>
      </c>
      <c r="F192" s="51">
        <f>2048+500</f>
        <v>2548</v>
      </c>
      <c r="G192" s="46">
        <v>1498</v>
      </c>
    </row>
    <row r="193" spans="1:7" s="5" customFormat="1" ht="15" customHeight="1">
      <c r="A193" s="89"/>
      <c r="B193" s="90" t="s">
        <v>294</v>
      </c>
      <c r="C193" s="89" t="s">
        <v>240</v>
      </c>
      <c r="D193" s="43">
        <v>0</v>
      </c>
      <c r="E193" s="51">
        <v>1</v>
      </c>
      <c r="F193" s="51">
        <v>1</v>
      </c>
      <c r="G193" s="46">
        <v>1</v>
      </c>
    </row>
    <row r="194" spans="1:7" s="5" customFormat="1" ht="15" customHeight="1">
      <c r="A194" s="89"/>
      <c r="B194" s="90" t="s">
        <v>353</v>
      </c>
      <c r="C194" s="89" t="s">
        <v>337</v>
      </c>
      <c r="D194" s="43">
        <v>0</v>
      </c>
      <c r="E194" s="51">
        <v>1</v>
      </c>
      <c r="F194" s="51">
        <f>1+50</f>
        <v>51</v>
      </c>
      <c r="G194" s="46">
        <v>1</v>
      </c>
    </row>
    <row r="195" spans="1:7" s="52" customFormat="1" ht="15" customHeight="1">
      <c r="A195" s="14"/>
      <c r="B195" s="61" t="s">
        <v>222</v>
      </c>
      <c r="C195" s="98" t="s">
        <v>223</v>
      </c>
      <c r="D195" s="49">
        <v>4555</v>
      </c>
      <c r="E195" s="122">
        <v>0</v>
      </c>
      <c r="F195" s="122">
        <v>0</v>
      </c>
      <c r="G195" s="122">
        <v>0</v>
      </c>
    </row>
    <row r="196" spans="1:7" s="52" customFormat="1" ht="15" customHeight="1">
      <c r="A196" s="14" t="s">
        <v>9</v>
      </c>
      <c r="B196" s="53">
        <v>0.49</v>
      </c>
      <c r="C196" s="98" t="s">
        <v>217</v>
      </c>
      <c r="D196" s="49">
        <f t="shared" ref="D196:F196" si="21">SUM(D186:D195)</f>
        <v>18679</v>
      </c>
      <c r="E196" s="49">
        <f t="shared" si="21"/>
        <v>56285</v>
      </c>
      <c r="F196" s="49">
        <f t="shared" si="21"/>
        <v>56335</v>
      </c>
      <c r="G196" s="49">
        <v>63304</v>
      </c>
    </row>
    <row r="197" spans="1:7" s="52" customFormat="1" ht="15" customHeight="1">
      <c r="A197" s="14"/>
      <c r="B197" s="53"/>
      <c r="C197" s="98"/>
      <c r="D197" s="51"/>
      <c r="E197" s="51"/>
      <c r="F197" s="51"/>
      <c r="G197" s="51"/>
    </row>
    <row r="198" spans="1:7" s="52" customFormat="1" ht="15" customHeight="1">
      <c r="A198" s="14"/>
      <c r="B198" s="84" t="s">
        <v>230</v>
      </c>
      <c r="C198" s="98" t="s">
        <v>224</v>
      </c>
      <c r="D198" s="51"/>
      <c r="E198" s="51"/>
      <c r="F198" s="51"/>
      <c r="G198" s="51"/>
    </row>
    <row r="199" spans="1:7" s="52" customFormat="1" ht="15" customHeight="1">
      <c r="A199" s="14"/>
      <c r="B199" s="61" t="s">
        <v>225</v>
      </c>
      <c r="C199" s="98" t="s">
        <v>43</v>
      </c>
      <c r="D199" s="51">
        <v>10116</v>
      </c>
      <c r="E199" s="51">
        <v>43352</v>
      </c>
      <c r="F199" s="51">
        <f>43352-3000</f>
        <v>40352</v>
      </c>
      <c r="G199" s="46">
        <v>23496</v>
      </c>
    </row>
    <row r="200" spans="1:7" s="52" customFormat="1" ht="15" customHeight="1">
      <c r="A200" s="14"/>
      <c r="B200" s="61" t="s">
        <v>226</v>
      </c>
      <c r="C200" s="98" t="s">
        <v>159</v>
      </c>
      <c r="D200" s="51">
        <v>993</v>
      </c>
      <c r="E200" s="51">
        <v>5337</v>
      </c>
      <c r="F200" s="51">
        <v>5337</v>
      </c>
      <c r="G200" s="46">
        <v>8191</v>
      </c>
    </row>
    <row r="201" spans="1:7" s="5" customFormat="1" ht="15" customHeight="1">
      <c r="A201" s="89"/>
      <c r="B201" s="90" t="s">
        <v>295</v>
      </c>
      <c r="C201" s="89" t="s">
        <v>232</v>
      </c>
      <c r="D201" s="43">
        <v>0</v>
      </c>
      <c r="E201" s="51">
        <v>1</v>
      </c>
      <c r="F201" s="51">
        <v>1</v>
      </c>
      <c r="G201" s="46">
        <v>1175</v>
      </c>
    </row>
    <row r="202" spans="1:7" s="5" customFormat="1" ht="15" customHeight="1">
      <c r="A202" s="89"/>
      <c r="B202" s="90" t="s">
        <v>296</v>
      </c>
      <c r="C202" s="89" t="s">
        <v>233</v>
      </c>
      <c r="D202" s="43">
        <v>0</v>
      </c>
      <c r="E202" s="51">
        <v>1</v>
      </c>
      <c r="F202" s="51">
        <v>1</v>
      </c>
      <c r="G202" s="46">
        <v>18983</v>
      </c>
    </row>
    <row r="203" spans="1:7" s="95" customFormat="1" ht="15" customHeight="1">
      <c r="A203" s="89"/>
      <c r="B203" s="90" t="s">
        <v>297</v>
      </c>
      <c r="C203" s="89" t="s">
        <v>235</v>
      </c>
      <c r="D203" s="43">
        <v>0</v>
      </c>
      <c r="E203" s="51">
        <v>1</v>
      </c>
      <c r="F203" s="51">
        <v>1</v>
      </c>
      <c r="G203" s="46">
        <v>1</v>
      </c>
    </row>
    <row r="204" spans="1:7" s="52" customFormat="1" ht="15" customHeight="1">
      <c r="A204" s="14"/>
      <c r="B204" s="61" t="s">
        <v>227</v>
      </c>
      <c r="C204" s="98" t="s">
        <v>236</v>
      </c>
      <c r="D204" s="51">
        <v>150</v>
      </c>
      <c r="E204" s="51">
        <v>300</v>
      </c>
      <c r="F204" s="51">
        <v>300</v>
      </c>
      <c r="G204" s="46">
        <v>300</v>
      </c>
    </row>
    <row r="205" spans="1:7" s="52" customFormat="1" ht="15" customHeight="1">
      <c r="A205" s="14"/>
      <c r="B205" s="61" t="s">
        <v>228</v>
      </c>
      <c r="C205" s="98" t="s">
        <v>17</v>
      </c>
      <c r="D205" s="51">
        <v>1300</v>
      </c>
      <c r="E205" s="51">
        <v>1938</v>
      </c>
      <c r="F205" s="51">
        <v>1938</v>
      </c>
      <c r="G205" s="46">
        <v>1298</v>
      </c>
    </row>
    <row r="206" spans="1:7" s="5" customFormat="1" ht="15" customHeight="1">
      <c r="A206" s="89"/>
      <c r="B206" s="90" t="s">
        <v>298</v>
      </c>
      <c r="C206" s="89" t="s">
        <v>240</v>
      </c>
      <c r="D206" s="43">
        <v>0</v>
      </c>
      <c r="E206" s="51">
        <v>1</v>
      </c>
      <c r="F206" s="51">
        <v>1</v>
      </c>
      <c r="G206" s="46">
        <v>1</v>
      </c>
    </row>
    <row r="207" spans="1:7" s="5" customFormat="1" ht="15" customHeight="1">
      <c r="A207" s="89"/>
      <c r="B207" s="90" t="s">
        <v>354</v>
      </c>
      <c r="C207" s="89" t="s">
        <v>337</v>
      </c>
      <c r="D207" s="43">
        <v>0</v>
      </c>
      <c r="E207" s="51">
        <v>1</v>
      </c>
      <c r="F207" s="51">
        <v>1</v>
      </c>
      <c r="G207" s="46">
        <v>1</v>
      </c>
    </row>
    <row r="208" spans="1:7" s="52" customFormat="1" ht="15" customHeight="1">
      <c r="A208" s="14"/>
      <c r="B208" s="61" t="s">
        <v>229</v>
      </c>
      <c r="C208" s="98" t="s">
        <v>223</v>
      </c>
      <c r="D208" s="49">
        <v>4554</v>
      </c>
      <c r="E208" s="122">
        <v>0</v>
      </c>
      <c r="F208" s="122">
        <v>0</v>
      </c>
      <c r="G208" s="122">
        <v>0</v>
      </c>
    </row>
    <row r="209" spans="1:7" s="52" customFormat="1" ht="15" customHeight="1">
      <c r="A209" s="14" t="s">
        <v>9</v>
      </c>
      <c r="B209" s="84" t="s">
        <v>230</v>
      </c>
      <c r="C209" s="98" t="s">
        <v>224</v>
      </c>
      <c r="D209" s="49">
        <f t="shared" ref="D209:F209" si="22">SUM(D199:D208)</f>
        <v>17113</v>
      </c>
      <c r="E209" s="49">
        <f t="shared" si="22"/>
        <v>50932</v>
      </c>
      <c r="F209" s="49">
        <f t="shared" si="22"/>
        <v>47932</v>
      </c>
      <c r="G209" s="49">
        <v>53446</v>
      </c>
    </row>
    <row r="210" spans="1:7" s="52" customFormat="1" ht="14.1" customHeight="1">
      <c r="A210" s="14"/>
      <c r="B210" s="84"/>
      <c r="C210" s="98"/>
      <c r="D210" s="51"/>
      <c r="E210" s="51"/>
      <c r="F210" s="51"/>
      <c r="G210" s="51"/>
    </row>
    <row r="211" spans="1:7" s="52" customFormat="1" ht="14.1" customHeight="1">
      <c r="A211" s="14"/>
      <c r="B211" s="84" t="s">
        <v>338</v>
      </c>
      <c r="C211" s="98" t="s">
        <v>390</v>
      </c>
      <c r="D211" s="51"/>
      <c r="E211" s="51"/>
      <c r="F211" s="51"/>
      <c r="G211" s="51"/>
    </row>
    <row r="212" spans="1:7" s="52" customFormat="1" ht="14.1" customHeight="1">
      <c r="A212" s="14"/>
      <c r="B212" s="84" t="s">
        <v>339</v>
      </c>
      <c r="C212" s="98" t="s">
        <v>13</v>
      </c>
      <c r="D212" s="51"/>
      <c r="E212" s="51"/>
      <c r="F212" s="51"/>
      <c r="G212" s="51"/>
    </row>
    <row r="213" spans="1:7" s="52" customFormat="1" ht="14.1" customHeight="1">
      <c r="A213" s="14"/>
      <c r="B213" s="84" t="s">
        <v>340</v>
      </c>
      <c r="C213" s="98" t="s">
        <v>337</v>
      </c>
      <c r="D213" s="43">
        <v>0</v>
      </c>
      <c r="E213" s="51">
        <v>1164</v>
      </c>
      <c r="F213" s="51">
        <v>1164</v>
      </c>
      <c r="G213" s="88">
        <v>1164</v>
      </c>
    </row>
    <row r="214" spans="1:7" s="52" customFormat="1" ht="14.1" customHeight="1">
      <c r="A214" s="14" t="s">
        <v>9</v>
      </c>
      <c r="B214" s="84" t="s">
        <v>339</v>
      </c>
      <c r="C214" s="98" t="s">
        <v>13</v>
      </c>
      <c r="D214" s="121">
        <f t="shared" ref="D214:F214" si="23">D213</f>
        <v>0</v>
      </c>
      <c r="E214" s="57">
        <f t="shared" si="23"/>
        <v>1164</v>
      </c>
      <c r="F214" s="57">
        <f t="shared" si="23"/>
        <v>1164</v>
      </c>
      <c r="G214" s="57">
        <v>1164</v>
      </c>
    </row>
    <row r="215" spans="1:7" s="52" customFormat="1" ht="14.1" customHeight="1">
      <c r="A215" s="14"/>
      <c r="B215" s="84"/>
      <c r="C215" s="98"/>
      <c r="D215" s="51"/>
      <c r="E215" s="51"/>
      <c r="F215" s="51"/>
      <c r="G215" s="51"/>
    </row>
    <row r="216" spans="1:7" s="52" customFormat="1" ht="14.1" customHeight="1">
      <c r="A216" s="14"/>
      <c r="B216" s="84" t="s">
        <v>341</v>
      </c>
      <c r="C216" s="98" t="s">
        <v>213</v>
      </c>
      <c r="D216" s="51"/>
      <c r="E216" s="51"/>
      <c r="F216" s="51"/>
      <c r="G216" s="51"/>
    </row>
    <row r="217" spans="1:7" s="52" customFormat="1" ht="14.1" customHeight="1">
      <c r="A217" s="14"/>
      <c r="B217" s="84" t="s">
        <v>342</v>
      </c>
      <c r="C217" s="98" t="s">
        <v>337</v>
      </c>
      <c r="D217" s="43">
        <v>0</v>
      </c>
      <c r="E217" s="51">
        <v>800</v>
      </c>
      <c r="F217" s="51">
        <v>800</v>
      </c>
      <c r="G217" s="88">
        <v>800</v>
      </c>
    </row>
    <row r="218" spans="1:7" s="52" customFormat="1" ht="14.1" customHeight="1">
      <c r="A218" s="14" t="s">
        <v>9</v>
      </c>
      <c r="B218" s="84" t="s">
        <v>341</v>
      </c>
      <c r="C218" s="98" t="s">
        <v>213</v>
      </c>
      <c r="D218" s="121">
        <f t="shared" ref="D218:F218" si="24">D217</f>
        <v>0</v>
      </c>
      <c r="E218" s="57">
        <f t="shared" si="24"/>
        <v>800</v>
      </c>
      <c r="F218" s="57">
        <f t="shared" si="24"/>
        <v>800</v>
      </c>
      <c r="G218" s="57">
        <v>800</v>
      </c>
    </row>
    <row r="219" spans="1:7" s="52" customFormat="1" ht="14.1" customHeight="1">
      <c r="A219" s="14"/>
      <c r="B219" s="84"/>
      <c r="C219" s="98"/>
      <c r="D219" s="51"/>
      <c r="E219" s="51"/>
      <c r="F219" s="51"/>
      <c r="G219" s="51"/>
    </row>
    <row r="220" spans="1:7" s="52" customFormat="1" ht="14.1" customHeight="1">
      <c r="A220" s="14"/>
      <c r="B220" s="84" t="s">
        <v>399</v>
      </c>
      <c r="C220" s="98" t="s">
        <v>215</v>
      </c>
      <c r="D220" s="51"/>
      <c r="E220" s="51"/>
      <c r="F220" s="51"/>
      <c r="G220" s="51"/>
    </row>
    <row r="221" spans="1:7" s="52" customFormat="1" ht="14.1" customHeight="1">
      <c r="A221" s="14"/>
      <c r="B221" s="84" t="s">
        <v>400</v>
      </c>
      <c r="C221" s="98" t="s">
        <v>337</v>
      </c>
      <c r="D221" s="43">
        <v>0</v>
      </c>
      <c r="E221" s="43">
        <v>0</v>
      </c>
      <c r="F221" s="43">
        <v>0</v>
      </c>
      <c r="G221" s="88">
        <v>1</v>
      </c>
    </row>
    <row r="222" spans="1:7" s="52" customFormat="1" ht="14.1" customHeight="1">
      <c r="A222" s="14" t="s">
        <v>9</v>
      </c>
      <c r="B222" s="84" t="s">
        <v>399</v>
      </c>
      <c r="C222" s="98" t="s">
        <v>215</v>
      </c>
      <c r="D222" s="121">
        <f t="shared" ref="D222:F222" si="25">D221</f>
        <v>0</v>
      </c>
      <c r="E222" s="121">
        <f t="shared" si="25"/>
        <v>0</v>
      </c>
      <c r="F222" s="121">
        <f t="shared" si="25"/>
        <v>0</v>
      </c>
      <c r="G222" s="57">
        <v>1</v>
      </c>
    </row>
    <row r="223" spans="1:7" s="52" customFormat="1" ht="14.1" customHeight="1">
      <c r="A223" s="14"/>
      <c r="B223" s="84"/>
      <c r="C223" s="98"/>
      <c r="D223" s="51"/>
      <c r="E223" s="51"/>
      <c r="F223" s="51"/>
      <c r="G223" s="51"/>
    </row>
    <row r="224" spans="1:7" s="52" customFormat="1" ht="14.1" customHeight="1">
      <c r="A224" s="14"/>
      <c r="B224" s="84" t="s">
        <v>401</v>
      </c>
      <c r="C224" s="98" t="s">
        <v>216</v>
      </c>
      <c r="D224" s="51"/>
      <c r="E224" s="51"/>
      <c r="F224" s="51"/>
      <c r="G224" s="51"/>
    </row>
    <row r="225" spans="1:7" s="52" customFormat="1" ht="14.1" customHeight="1">
      <c r="A225" s="14"/>
      <c r="B225" s="84" t="s">
        <v>402</v>
      </c>
      <c r="C225" s="98" t="s">
        <v>337</v>
      </c>
      <c r="D225" s="43">
        <v>0</v>
      </c>
      <c r="E225" s="43">
        <v>0</v>
      </c>
      <c r="F225" s="43">
        <v>0</v>
      </c>
      <c r="G225" s="88">
        <v>1</v>
      </c>
    </row>
    <row r="226" spans="1:7" s="52" customFormat="1" ht="14.1" customHeight="1">
      <c r="A226" s="14" t="s">
        <v>9</v>
      </c>
      <c r="B226" s="84" t="s">
        <v>401</v>
      </c>
      <c r="C226" s="98" t="s">
        <v>216</v>
      </c>
      <c r="D226" s="121">
        <f t="shared" ref="D226:F226" si="26">D225</f>
        <v>0</v>
      </c>
      <c r="E226" s="121">
        <f t="shared" si="26"/>
        <v>0</v>
      </c>
      <c r="F226" s="121">
        <f t="shared" si="26"/>
        <v>0</v>
      </c>
      <c r="G226" s="57">
        <v>1</v>
      </c>
    </row>
    <row r="227" spans="1:7" s="52" customFormat="1" ht="14.1" customHeight="1">
      <c r="A227" s="14"/>
      <c r="B227" s="84"/>
      <c r="C227" s="98"/>
      <c r="D227" s="51"/>
      <c r="E227" s="51"/>
      <c r="F227" s="51"/>
      <c r="G227" s="51"/>
    </row>
    <row r="228" spans="1:7" s="52" customFormat="1" ht="15" customHeight="1">
      <c r="A228" s="14"/>
      <c r="B228" s="84" t="s">
        <v>343</v>
      </c>
      <c r="C228" s="98" t="s">
        <v>217</v>
      </c>
      <c r="D228" s="51"/>
      <c r="E228" s="51"/>
      <c r="F228" s="51"/>
      <c r="G228" s="51"/>
    </row>
    <row r="229" spans="1:7" s="52" customFormat="1" ht="15" customHeight="1">
      <c r="A229" s="14"/>
      <c r="B229" s="84" t="s">
        <v>344</v>
      </c>
      <c r="C229" s="98" t="s">
        <v>337</v>
      </c>
      <c r="D229" s="43">
        <v>0</v>
      </c>
      <c r="E229" s="51">
        <v>655</v>
      </c>
      <c r="F229" s="51">
        <v>655</v>
      </c>
      <c r="G229" s="88">
        <v>655</v>
      </c>
    </row>
    <row r="230" spans="1:7" s="52" customFormat="1" ht="15" customHeight="1">
      <c r="A230" s="14" t="s">
        <v>9</v>
      </c>
      <c r="B230" s="84" t="s">
        <v>343</v>
      </c>
      <c r="C230" s="98" t="s">
        <v>217</v>
      </c>
      <c r="D230" s="121">
        <f t="shared" ref="D230:F230" si="27">D229</f>
        <v>0</v>
      </c>
      <c r="E230" s="57">
        <f t="shared" si="27"/>
        <v>655</v>
      </c>
      <c r="F230" s="57">
        <f t="shared" si="27"/>
        <v>655</v>
      </c>
      <c r="G230" s="57">
        <v>655</v>
      </c>
    </row>
    <row r="231" spans="1:7" s="52" customFormat="1" ht="15" customHeight="1">
      <c r="A231" s="14" t="s">
        <v>9</v>
      </c>
      <c r="B231" s="84" t="s">
        <v>338</v>
      </c>
      <c r="C231" s="98" t="s">
        <v>390</v>
      </c>
      <c r="D231" s="122">
        <f>D214+D218+D230+D222+D226</f>
        <v>0</v>
      </c>
      <c r="E231" s="49">
        <f t="shared" ref="E231:F231" si="28">E214+E218+E230+E222+E226</f>
        <v>2619</v>
      </c>
      <c r="F231" s="49">
        <f t="shared" si="28"/>
        <v>2619</v>
      </c>
      <c r="G231" s="49">
        <v>2621</v>
      </c>
    </row>
    <row r="232" spans="1:7" ht="15" customHeight="1">
      <c r="A232" s="14" t="s">
        <v>9</v>
      </c>
      <c r="B232" s="45">
        <v>9.2999999999999999E-2</v>
      </c>
      <c r="C232" s="99" t="s">
        <v>41</v>
      </c>
      <c r="D232" s="49">
        <f t="shared" ref="D232:F232" si="29">D183+D170+D157+D144+D196+D209+D231</f>
        <v>206887</v>
      </c>
      <c r="E232" s="49">
        <f t="shared" si="29"/>
        <v>285331</v>
      </c>
      <c r="F232" s="49">
        <f t="shared" si="29"/>
        <v>266511</v>
      </c>
      <c r="G232" s="49">
        <v>303450</v>
      </c>
    </row>
    <row r="233" spans="1:7">
      <c r="A233" s="14"/>
      <c r="B233" s="55"/>
      <c r="C233" s="99"/>
      <c r="D233" s="46"/>
      <c r="E233" s="46"/>
      <c r="F233" s="46"/>
      <c r="G233" s="46"/>
    </row>
    <row r="234" spans="1:7" ht="15" customHeight="1">
      <c r="A234" s="14"/>
      <c r="B234" s="45">
        <v>9.4E-2</v>
      </c>
      <c r="C234" s="99" t="s">
        <v>76</v>
      </c>
      <c r="D234" s="23"/>
      <c r="E234" s="23"/>
      <c r="F234" s="23"/>
      <c r="G234" s="23"/>
    </row>
    <row r="235" spans="1:7" ht="15" customHeight="1">
      <c r="A235" s="14"/>
      <c r="B235" s="15">
        <v>60</v>
      </c>
      <c r="C235" s="98" t="s">
        <v>55</v>
      </c>
      <c r="D235" s="23"/>
      <c r="E235" s="23"/>
      <c r="F235" s="23"/>
      <c r="G235" s="23"/>
    </row>
    <row r="236" spans="1:7" ht="15" customHeight="1">
      <c r="A236" s="14"/>
      <c r="B236" s="15">
        <v>50</v>
      </c>
      <c r="C236" s="98" t="s">
        <v>56</v>
      </c>
      <c r="D236" s="23"/>
      <c r="E236" s="23"/>
      <c r="F236" s="23"/>
      <c r="G236" s="23"/>
    </row>
    <row r="237" spans="1:7" ht="15" customHeight="1">
      <c r="A237" s="91"/>
      <c r="B237" s="154" t="s">
        <v>57</v>
      </c>
      <c r="C237" s="102" t="s">
        <v>43</v>
      </c>
      <c r="D237" s="49">
        <v>33145</v>
      </c>
      <c r="E237" s="122">
        <v>0</v>
      </c>
      <c r="F237" s="122">
        <v>0</v>
      </c>
      <c r="G237" s="122">
        <v>0</v>
      </c>
    </row>
    <row r="238" spans="1:7" ht="15" customHeight="1">
      <c r="A238" s="14"/>
      <c r="B238" s="61" t="s">
        <v>166</v>
      </c>
      <c r="C238" s="98" t="s">
        <v>159</v>
      </c>
      <c r="D238" s="51">
        <v>1186</v>
      </c>
      <c r="E238" s="43">
        <v>0</v>
      </c>
      <c r="F238" s="43">
        <v>0</v>
      </c>
      <c r="G238" s="43">
        <v>0</v>
      </c>
    </row>
    <row r="239" spans="1:7">
      <c r="A239" s="14"/>
      <c r="B239" s="61" t="s">
        <v>58</v>
      </c>
      <c r="C239" s="98" t="s">
        <v>236</v>
      </c>
      <c r="D239" s="51">
        <v>100</v>
      </c>
      <c r="E239" s="43">
        <v>0</v>
      </c>
      <c r="F239" s="43">
        <v>0</v>
      </c>
      <c r="G239" s="43">
        <v>0</v>
      </c>
    </row>
    <row r="240" spans="1:7">
      <c r="A240" s="14"/>
      <c r="B240" s="61" t="s">
        <v>59</v>
      </c>
      <c r="C240" s="98" t="s">
        <v>17</v>
      </c>
      <c r="D240" s="92">
        <v>550</v>
      </c>
      <c r="E240" s="120">
        <v>0</v>
      </c>
      <c r="F240" s="120">
        <v>0</v>
      </c>
      <c r="G240" s="120">
        <v>0</v>
      </c>
    </row>
    <row r="241" spans="1:7">
      <c r="A241" s="14" t="s">
        <v>9</v>
      </c>
      <c r="B241" s="15">
        <v>50</v>
      </c>
      <c r="C241" s="98" t="s">
        <v>56</v>
      </c>
      <c r="D241" s="57">
        <f t="shared" ref="D241:F241" si="30">SUM(D237:D240)</f>
        <v>34981</v>
      </c>
      <c r="E241" s="121">
        <f t="shared" si="30"/>
        <v>0</v>
      </c>
      <c r="F241" s="121">
        <f t="shared" si="30"/>
        <v>0</v>
      </c>
      <c r="G241" s="121">
        <v>0</v>
      </c>
    </row>
    <row r="242" spans="1:7">
      <c r="A242" s="14"/>
      <c r="B242" s="15"/>
      <c r="C242" s="98"/>
      <c r="D242" s="46"/>
      <c r="E242" s="46"/>
      <c r="F242" s="46"/>
      <c r="G242" s="46"/>
    </row>
    <row r="243" spans="1:7">
      <c r="A243" s="14"/>
      <c r="B243" s="15">
        <v>51</v>
      </c>
      <c r="C243" s="98" t="s">
        <v>60</v>
      </c>
      <c r="D243" s="23"/>
      <c r="E243" s="23"/>
      <c r="F243" s="23"/>
      <c r="G243" s="23"/>
    </row>
    <row r="244" spans="1:7">
      <c r="A244" s="14"/>
      <c r="B244" s="61" t="s">
        <v>61</v>
      </c>
      <c r="C244" s="98" t="s">
        <v>43</v>
      </c>
      <c r="D244" s="92">
        <v>19351</v>
      </c>
      <c r="E244" s="92">
        <v>19669</v>
      </c>
      <c r="F244" s="92">
        <f>19669-1000</f>
        <v>18669</v>
      </c>
      <c r="G244" s="20">
        <v>11010</v>
      </c>
    </row>
    <row r="245" spans="1:7">
      <c r="A245" s="14"/>
      <c r="B245" s="61" t="s">
        <v>167</v>
      </c>
      <c r="C245" s="98" t="s">
        <v>159</v>
      </c>
      <c r="D245" s="51">
        <v>1393</v>
      </c>
      <c r="E245" s="51">
        <v>2029</v>
      </c>
      <c r="F245" s="51">
        <v>2029</v>
      </c>
      <c r="G245" s="46">
        <v>2291</v>
      </c>
    </row>
    <row r="246" spans="1:7" s="5" customFormat="1">
      <c r="A246" s="89"/>
      <c r="B246" s="90" t="s">
        <v>299</v>
      </c>
      <c r="C246" s="89" t="s">
        <v>232</v>
      </c>
      <c r="D246" s="43">
        <v>0</v>
      </c>
      <c r="E246" s="51">
        <v>1</v>
      </c>
      <c r="F246" s="43">
        <v>0</v>
      </c>
      <c r="G246" s="46">
        <v>551</v>
      </c>
    </row>
    <row r="247" spans="1:7" s="5" customFormat="1">
      <c r="A247" s="89"/>
      <c r="B247" s="90" t="s">
        <v>300</v>
      </c>
      <c r="C247" s="89" t="s">
        <v>233</v>
      </c>
      <c r="D247" s="43">
        <v>0</v>
      </c>
      <c r="E247" s="51">
        <v>1</v>
      </c>
      <c r="F247" s="51">
        <v>1</v>
      </c>
      <c r="G247" s="46">
        <v>8999</v>
      </c>
    </row>
    <row r="248" spans="1:7" s="52" customFormat="1">
      <c r="A248" s="14"/>
      <c r="B248" s="61" t="s">
        <v>62</v>
      </c>
      <c r="C248" s="98" t="s">
        <v>236</v>
      </c>
      <c r="D248" s="51">
        <v>100</v>
      </c>
      <c r="E248" s="51">
        <v>100</v>
      </c>
      <c r="F248" s="51">
        <v>100</v>
      </c>
      <c r="G248" s="46">
        <v>100</v>
      </c>
    </row>
    <row r="249" spans="1:7">
      <c r="A249" s="14"/>
      <c r="B249" s="61" t="s">
        <v>63</v>
      </c>
      <c r="C249" s="98" t="s">
        <v>17</v>
      </c>
      <c r="D249" s="92">
        <v>550</v>
      </c>
      <c r="E249" s="92">
        <v>548</v>
      </c>
      <c r="F249" s="92">
        <v>548</v>
      </c>
      <c r="G249" s="20">
        <v>548</v>
      </c>
    </row>
    <row r="250" spans="1:7" s="5" customFormat="1">
      <c r="A250" s="89"/>
      <c r="B250" s="90" t="s">
        <v>301</v>
      </c>
      <c r="C250" s="89" t="s">
        <v>240</v>
      </c>
      <c r="D250" s="43">
        <v>0</v>
      </c>
      <c r="E250" s="51">
        <v>1</v>
      </c>
      <c r="F250" s="51">
        <v>1</v>
      </c>
      <c r="G250" s="20">
        <v>1</v>
      </c>
    </row>
    <row r="251" spans="1:7" s="5" customFormat="1">
      <c r="A251" s="89"/>
      <c r="B251" s="90" t="s">
        <v>355</v>
      </c>
      <c r="C251" s="89" t="s">
        <v>337</v>
      </c>
      <c r="D251" s="43">
        <v>0</v>
      </c>
      <c r="E251" s="51">
        <v>1</v>
      </c>
      <c r="F251" s="51">
        <v>1</v>
      </c>
      <c r="G251" s="20">
        <v>1</v>
      </c>
    </row>
    <row r="252" spans="1:7">
      <c r="A252" s="14" t="s">
        <v>9</v>
      </c>
      <c r="B252" s="15">
        <v>51</v>
      </c>
      <c r="C252" s="98" t="s">
        <v>60</v>
      </c>
      <c r="D252" s="57">
        <f t="shared" ref="D252:F252" si="31">SUM(D244:D251)</f>
        <v>21394</v>
      </c>
      <c r="E252" s="57">
        <f t="shared" si="31"/>
        <v>22350</v>
      </c>
      <c r="F252" s="57">
        <f t="shared" si="31"/>
        <v>21349</v>
      </c>
      <c r="G252" s="57">
        <v>23501</v>
      </c>
    </row>
    <row r="253" spans="1:7">
      <c r="A253" s="14"/>
      <c r="B253" s="15"/>
      <c r="C253" s="98"/>
      <c r="D253" s="46"/>
      <c r="E253" s="46"/>
      <c r="F253" s="46"/>
      <c r="G253" s="46"/>
    </row>
    <row r="254" spans="1:7">
      <c r="A254" s="14"/>
      <c r="B254" s="15">
        <v>52</v>
      </c>
      <c r="C254" s="98" t="s">
        <v>67</v>
      </c>
      <c r="D254" s="23"/>
      <c r="E254" s="23"/>
      <c r="F254" s="23"/>
      <c r="G254" s="23"/>
    </row>
    <row r="255" spans="1:7">
      <c r="A255" s="14"/>
      <c r="B255" s="61" t="s">
        <v>64</v>
      </c>
      <c r="C255" s="98" t="s">
        <v>43</v>
      </c>
      <c r="D255" s="51">
        <v>24490</v>
      </c>
      <c r="E255" s="43">
        <v>0</v>
      </c>
      <c r="F255" s="43">
        <v>0</v>
      </c>
      <c r="G255" s="43">
        <v>0</v>
      </c>
    </row>
    <row r="256" spans="1:7" s="52" customFormat="1">
      <c r="A256" s="14"/>
      <c r="B256" s="61" t="s">
        <v>168</v>
      </c>
      <c r="C256" s="98" t="s">
        <v>159</v>
      </c>
      <c r="D256" s="51">
        <v>1196</v>
      </c>
      <c r="E256" s="43">
        <v>0</v>
      </c>
      <c r="F256" s="43">
        <v>0</v>
      </c>
      <c r="G256" s="43">
        <v>0</v>
      </c>
    </row>
    <row r="257" spans="1:7">
      <c r="A257" s="14"/>
      <c r="B257" s="61" t="s">
        <v>65</v>
      </c>
      <c r="C257" s="98" t="s">
        <v>236</v>
      </c>
      <c r="D257" s="51">
        <v>157</v>
      </c>
      <c r="E257" s="43">
        <v>0</v>
      </c>
      <c r="F257" s="43">
        <v>0</v>
      </c>
      <c r="G257" s="43">
        <v>0</v>
      </c>
    </row>
    <row r="258" spans="1:7" s="52" customFormat="1">
      <c r="A258" s="14"/>
      <c r="B258" s="61" t="s">
        <v>66</v>
      </c>
      <c r="C258" s="98" t="s">
        <v>17</v>
      </c>
      <c r="D258" s="49">
        <v>640</v>
      </c>
      <c r="E258" s="122">
        <v>0</v>
      </c>
      <c r="F258" s="122">
        <v>0</v>
      </c>
      <c r="G258" s="122">
        <v>0</v>
      </c>
    </row>
    <row r="259" spans="1:7">
      <c r="A259" s="14" t="s">
        <v>9</v>
      </c>
      <c r="B259" s="15">
        <v>52</v>
      </c>
      <c r="C259" s="98" t="s">
        <v>67</v>
      </c>
      <c r="D259" s="49">
        <f t="shared" ref="D259:F259" si="32">SUM(D255:D258)</f>
        <v>26483</v>
      </c>
      <c r="E259" s="122">
        <f t="shared" si="32"/>
        <v>0</v>
      </c>
      <c r="F259" s="122">
        <f t="shared" si="32"/>
        <v>0</v>
      </c>
      <c r="G259" s="122">
        <v>0</v>
      </c>
    </row>
    <row r="260" spans="1:7">
      <c r="A260" s="14"/>
      <c r="B260" s="15"/>
      <c r="C260" s="98"/>
      <c r="D260" s="46"/>
      <c r="E260" s="46"/>
      <c r="F260" s="46"/>
      <c r="G260" s="46"/>
    </row>
    <row r="261" spans="1:7" ht="14.25" customHeight="1">
      <c r="A261" s="14"/>
      <c r="B261" s="15">
        <v>55</v>
      </c>
      <c r="C261" s="98" t="s">
        <v>68</v>
      </c>
      <c r="D261" s="23"/>
      <c r="E261" s="23"/>
      <c r="F261" s="23"/>
      <c r="G261" s="23"/>
    </row>
    <row r="262" spans="1:7">
      <c r="A262" s="14"/>
      <c r="B262" s="61" t="s">
        <v>69</v>
      </c>
      <c r="C262" s="98" t="s">
        <v>43</v>
      </c>
      <c r="D262" s="92">
        <v>12178</v>
      </c>
      <c r="E262" s="92">
        <v>13057</v>
      </c>
      <c r="F262" s="92">
        <f>13057-1000</f>
        <v>12057</v>
      </c>
      <c r="G262" s="20">
        <v>7020</v>
      </c>
    </row>
    <row r="263" spans="1:7" s="52" customFormat="1">
      <c r="A263" s="14"/>
      <c r="B263" s="61" t="s">
        <v>169</v>
      </c>
      <c r="C263" s="98" t="s">
        <v>159</v>
      </c>
      <c r="D263" s="51">
        <v>503</v>
      </c>
      <c r="E263" s="51">
        <v>503</v>
      </c>
      <c r="F263" s="51">
        <v>503</v>
      </c>
      <c r="G263" s="46">
        <v>629</v>
      </c>
    </row>
    <row r="264" spans="1:7" s="5" customFormat="1">
      <c r="A264" s="89"/>
      <c r="B264" s="90" t="s">
        <v>302</v>
      </c>
      <c r="C264" s="89" t="s">
        <v>232</v>
      </c>
      <c r="D264" s="43">
        <v>0</v>
      </c>
      <c r="E264" s="51">
        <v>1</v>
      </c>
      <c r="F264" s="43">
        <v>0</v>
      </c>
      <c r="G264" s="20">
        <v>351</v>
      </c>
    </row>
    <row r="265" spans="1:7" s="5" customFormat="1">
      <c r="A265" s="89"/>
      <c r="B265" s="90" t="s">
        <v>303</v>
      </c>
      <c r="C265" s="89" t="s">
        <v>233</v>
      </c>
      <c r="D265" s="43">
        <v>0</v>
      </c>
      <c r="E265" s="51">
        <v>1</v>
      </c>
      <c r="F265" s="43">
        <v>0</v>
      </c>
      <c r="G265" s="20">
        <v>5710</v>
      </c>
    </row>
    <row r="266" spans="1:7">
      <c r="A266" s="14"/>
      <c r="B266" s="61" t="s">
        <v>70</v>
      </c>
      <c r="C266" s="98" t="s">
        <v>236</v>
      </c>
      <c r="D266" s="92">
        <v>85</v>
      </c>
      <c r="E266" s="92">
        <v>100</v>
      </c>
      <c r="F266" s="92">
        <v>100</v>
      </c>
      <c r="G266" s="20">
        <v>100</v>
      </c>
    </row>
    <row r="267" spans="1:7">
      <c r="A267" s="14"/>
      <c r="B267" s="61" t="s">
        <v>71</v>
      </c>
      <c r="C267" s="98" t="s">
        <v>17</v>
      </c>
      <c r="D267" s="92">
        <v>482</v>
      </c>
      <c r="E267" s="92">
        <v>499</v>
      </c>
      <c r="F267" s="92">
        <v>499</v>
      </c>
      <c r="G267" s="20">
        <v>499</v>
      </c>
    </row>
    <row r="268" spans="1:7" s="5" customFormat="1">
      <c r="A268" s="89"/>
      <c r="B268" s="90" t="s">
        <v>304</v>
      </c>
      <c r="C268" s="89" t="s">
        <v>240</v>
      </c>
      <c r="D268" s="43">
        <v>0</v>
      </c>
      <c r="E268" s="51">
        <v>1</v>
      </c>
      <c r="F268" s="51">
        <v>1</v>
      </c>
      <c r="G268" s="20">
        <v>1</v>
      </c>
    </row>
    <row r="269" spans="1:7" s="5" customFormat="1">
      <c r="A269" s="89"/>
      <c r="B269" s="90" t="s">
        <v>356</v>
      </c>
      <c r="C269" s="89" t="s">
        <v>337</v>
      </c>
      <c r="D269" s="43">
        <v>0</v>
      </c>
      <c r="E269" s="51">
        <v>1</v>
      </c>
      <c r="F269" s="51">
        <v>1</v>
      </c>
      <c r="G269" s="20">
        <v>1</v>
      </c>
    </row>
    <row r="270" spans="1:7" ht="14.25" customHeight="1">
      <c r="A270" s="14" t="s">
        <v>9</v>
      </c>
      <c r="B270" s="15">
        <v>55</v>
      </c>
      <c r="C270" s="98" t="s">
        <v>68</v>
      </c>
      <c r="D270" s="57">
        <f t="shared" ref="D270:F270" si="33">SUM(D262:D269)</f>
        <v>13248</v>
      </c>
      <c r="E270" s="57">
        <f t="shared" si="33"/>
        <v>14163</v>
      </c>
      <c r="F270" s="57">
        <f t="shared" si="33"/>
        <v>13161</v>
      </c>
      <c r="G270" s="57">
        <v>14311</v>
      </c>
    </row>
    <row r="271" spans="1:7" ht="12" customHeight="1">
      <c r="A271" s="14"/>
      <c r="B271" s="15"/>
      <c r="C271" s="98"/>
      <c r="D271" s="46"/>
      <c r="E271" s="46"/>
      <c r="F271" s="46"/>
      <c r="G271" s="46"/>
    </row>
    <row r="272" spans="1:7" ht="14.25" customHeight="1">
      <c r="A272" s="14"/>
      <c r="B272" s="15">
        <v>57</v>
      </c>
      <c r="C272" s="98" t="s">
        <v>72</v>
      </c>
      <c r="D272" s="23"/>
      <c r="E272" s="23"/>
      <c r="F272" s="23"/>
      <c r="G272" s="23"/>
    </row>
    <row r="273" spans="1:7">
      <c r="A273" s="14"/>
      <c r="B273" s="61" t="s">
        <v>73</v>
      </c>
      <c r="C273" s="98" t="s">
        <v>43</v>
      </c>
      <c r="D273" s="92">
        <v>15529</v>
      </c>
      <c r="E273" s="92">
        <v>16424</v>
      </c>
      <c r="F273" s="92">
        <v>16424</v>
      </c>
      <c r="G273" s="20">
        <v>9711</v>
      </c>
    </row>
    <row r="274" spans="1:7">
      <c r="A274" s="14"/>
      <c r="B274" s="61" t="s">
        <v>170</v>
      </c>
      <c r="C274" s="98" t="s">
        <v>159</v>
      </c>
      <c r="D274" s="92">
        <v>1468</v>
      </c>
      <c r="E274" s="92">
        <v>2015</v>
      </c>
      <c r="F274" s="92">
        <v>2015</v>
      </c>
      <c r="G274" s="20">
        <v>2015</v>
      </c>
    </row>
    <row r="275" spans="1:7" s="5" customFormat="1">
      <c r="A275" s="89"/>
      <c r="B275" s="90" t="s">
        <v>305</v>
      </c>
      <c r="C275" s="89" t="s">
        <v>232</v>
      </c>
      <c r="D275" s="43">
        <v>0</v>
      </c>
      <c r="E275" s="51">
        <v>1</v>
      </c>
      <c r="F275" s="43">
        <v>0</v>
      </c>
      <c r="G275" s="20">
        <v>485</v>
      </c>
    </row>
    <row r="276" spans="1:7" s="5" customFormat="1">
      <c r="A276" s="89"/>
      <c r="B276" s="90" t="s">
        <v>306</v>
      </c>
      <c r="C276" s="89" t="s">
        <v>233</v>
      </c>
      <c r="D276" s="43">
        <v>0</v>
      </c>
      <c r="E276" s="51">
        <v>1</v>
      </c>
      <c r="F276" s="43">
        <v>0</v>
      </c>
      <c r="G276" s="20">
        <v>7886</v>
      </c>
    </row>
    <row r="277" spans="1:7">
      <c r="A277" s="14"/>
      <c r="B277" s="61" t="s">
        <v>74</v>
      </c>
      <c r="C277" s="98" t="s">
        <v>236</v>
      </c>
      <c r="D277" s="51">
        <v>147</v>
      </c>
      <c r="E277" s="51">
        <v>147</v>
      </c>
      <c r="F277" s="51">
        <v>147</v>
      </c>
      <c r="G277" s="46">
        <v>147</v>
      </c>
    </row>
    <row r="278" spans="1:7">
      <c r="A278" s="14"/>
      <c r="B278" s="61" t="s">
        <v>75</v>
      </c>
      <c r="C278" s="98" t="s">
        <v>17</v>
      </c>
      <c r="D278" s="51">
        <v>525</v>
      </c>
      <c r="E278" s="51">
        <v>524</v>
      </c>
      <c r="F278" s="51">
        <v>524</v>
      </c>
      <c r="G278" s="46">
        <v>524</v>
      </c>
    </row>
    <row r="279" spans="1:7" s="5" customFormat="1">
      <c r="A279" s="89"/>
      <c r="B279" s="90" t="s">
        <v>307</v>
      </c>
      <c r="C279" s="89" t="s">
        <v>240</v>
      </c>
      <c r="D279" s="43">
        <v>0</v>
      </c>
      <c r="E279" s="51">
        <v>1</v>
      </c>
      <c r="F279" s="51">
        <v>1</v>
      </c>
      <c r="G279" s="51">
        <v>1</v>
      </c>
    </row>
    <row r="280" spans="1:7" s="5" customFormat="1">
      <c r="A280" s="89"/>
      <c r="B280" s="90" t="s">
        <v>357</v>
      </c>
      <c r="C280" s="89" t="s">
        <v>337</v>
      </c>
      <c r="D280" s="43">
        <v>0</v>
      </c>
      <c r="E280" s="51">
        <v>1</v>
      </c>
      <c r="F280" s="51">
        <v>1</v>
      </c>
      <c r="G280" s="20">
        <v>1</v>
      </c>
    </row>
    <row r="281" spans="1:7">
      <c r="A281" s="91" t="s">
        <v>9</v>
      </c>
      <c r="B281" s="143">
        <v>57</v>
      </c>
      <c r="C281" s="102" t="s">
        <v>72</v>
      </c>
      <c r="D281" s="57">
        <f t="shared" ref="D281:F281" si="34">SUM(D273:D280)</f>
        <v>17669</v>
      </c>
      <c r="E281" s="57">
        <f t="shared" si="34"/>
        <v>19114</v>
      </c>
      <c r="F281" s="57">
        <f t="shared" si="34"/>
        <v>19112</v>
      </c>
      <c r="G281" s="57">
        <v>20770</v>
      </c>
    </row>
    <row r="282" spans="1:7">
      <c r="A282" s="14"/>
      <c r="B282" s="15"/>
      <c r="C282" s="98"/>
      <c r="D282" s="51"/>
      <c r="E282" s="51"/>
      <c r="F282" s="51"/>
      <c r="G282" s="56"/>
    </row>
    <row r="283" spans="1:7" ht="15" customHeight="1">
      <c r="A283" s="14"/>
      <c r="B283" s="15">
        <v>58</v>
      </c>
      <c r="C283" s="98" t="s">
        <v>149</v>
      </c>
      <c r="D283" s="51"/>
      <c r="E283" s="51"/>
      <c r="F283" s="51"/>
      <c r="G283" s="56"/>
    </row>
    <row r="284" spans="1:7" ht="15" customHeight="1">
      <c r="A284" s="14"/>
      <c r="B284" s="15" t="s">
        <v>128</v>
      </c>
      <c r="C284" s="98" t="s">
        <v>43</v>
      </c>
      <c r="D284" s="51">
        <v>10080</v>
      </c>
      <c r="E284" s="51">
        <v>12707</v>
      </c>
      <c r="F284" s="51">
        <f>12707-1600</f>
        <v>11107</v>
      </c>
      <c r="G284" s="51">
        <v>5630</v>
      </c>
    </row>
    <row r="285" spans="1:7" ht="15" customHeight="1">
      <c r="A285" s="14"/>
      <c r="B285" s="15" t="s">
        <v>171</v>
      </c>
      <c r="C285" s="98" t="s">
        <v>159</v>
      </c>
      <c r="D285" s="51">
        <v>261</v>
      </c>
      <c r="E285" s="51">
        <v>387</v>
      </c>
      <c r="F285" s="51">
        <v>387</v>
      </c>
      <c r="G285" s="51">
        <v>387</v>
      </c>
    </row>
    <row r="286" spans="1:7" s="5" customFormat="1" ht="15" customHeight="1">
      <c r="A286" s="89"/>
      <c r="B286" s="90" t="s">
        <v>309</v>
      </c>
      <c r="C286" s="89" t="s">
        <v>232</v>
      </c>
      <c r="D286" s="43">
        <v>0</v>
      </c>
      <c r="E286" s="51">
        <v>1</v>
      </c>
      <c r="F286" s="43">
        <v>0</v>
      </c>
      <c r="G286" s="51">
        <v>282</v>
      </c>
    </row>
    <row r="287" spans="1:7" s="5" customFormat="1" ht="15" customHeight="1">
      <c r="A287" s="89"/>
      <c r="B287" s="90" t="s">
        <v>310</v>
      </c>
      <c r="C287" s="89" t="s">
        <v>233</v>
      </c>
      <c r="D287" s="43">
        <v>0</v>
      </c>
      <c r="E287" s="51">
        <v>1</v>
      </c>
      <c r="F287" s="43">
        <v>0</v>
      </c>
      <c r="G287" s="51">
        <v>5377</v>
      </c>
    </row>
    <row r="288" spans="1:7" ht="15" customHeight="1">
      <c r="A288" s="14"/>
      <c r="B288" s="15" t="s">
        <v>129</v>
      </c>
      <c r="C288" s="98" t="s">
        <v>236</v>
      </c>
      <c r="D288" s="51">
        <v>100</v>
      </c>
      <c r="E288" s="51">
        <v>100</v>
      </c>
      <c r="F288" s="51">
        <v>100</v>
      </c>
      <c r="G288" s="51">
        <v>100</v>
      </c>
    </row>
    <row r="289" spans="1:7" ht="15" customHeight="1">
      <c r="A289" s="14"/>
      <c r="B289" s="15" t="s">
        <v>130</v>
      </c>
      <c r="C289" s="98" t="s">
        <v>17</v>
      </c>
      <c r="D289" s="51">
        <v>400</v>
      </c>
      <c r="E289" s="51">
        <v>399</v>
      </c>
      <c r="F289" s="51">
        <v>399</v>
      </c>
      <c r="G289" s="51">
        <v>399</v>
      </c>
    </row>
    <row r="290" spans="1:7" s="5" customFormat="1" ht="15" customHeight="1">
      <c r="A290" s="89"/>
      <c r="B290" s="90" t="s">
        <v>311</v>
      </c>
      <c r="C290" s="89" t="s">
        <v>240</v>
      </c>
      <c r="D290" s="43">
        <v>0</v>
      </c>
      <c r="E290" s="51">
        <v>1</v>
      </c>
      <c r="F290" s="51">
        <v>1</v>
      </c>
      <c r="G290" s="51">
        <v>1</v>
      </c>
    </row>
    <row r="291" spans="1:7" s="5" customFormat="1" ht="15" customHeight="1">
      <c r="A291" s="89"/>
      <c r="B291" s="90" t="s">
        <v>358</v>
      </c>
      <c r="C291" s="89" t="s">
        <v>337</v>
      </c>
      <c r="D291" s="43">
        <v>0</v>
      </c>
      <c r="E291" s="51">
        <v>1</v>
      </c>
      <c r="F291" s="51">
        <v>1</v>
      </c>
      <c r="G291" s="20">
        <v>1</v>
      </c>
    </row>
    <row r="292" spans="1:7" ht="15" customHeight="1">
      <c r="A292" s="14" t="s">
        <v>9</v>
      </c>
      <c r="B292" s="15">
        <v>58</v>
      </c>
      <c r="C292" s="98" t="s">
        <v>149</v>
      </c>
      <c r="D292" s="57">
        <f t="shared" ref="D292:F292" si="35">SUM(D284:D291)</f>
        <v>10841</v>
      </c>
      <c r="E292" s="57">
        <f t="shared" si="35"/>
        <v>13597</v>
      </c>
      <c r="F292" s="57">
        <f t="shared" si="35"/>
        <v>11995</v>
      </c>
      <c r="G292" s="57">
        <v>12177</v>
      </c>
    </row>
    <row r="293" spans="1:7" ht="15" customHeight="1">
      <c r="A293" s="14"/>
      <c r="B293" s="15"/>
      <c r="C293" s="98"/>
      <c r="D293" s="51"/>
      <c r="E293" s="51"/>
      <c r="F293" s="51"/>
      <c r="G293" s="56"/>
    </row>
    <row r="294" spans="1:7" ht="15" customHeight="1">
      <c r="A294" s="14"/>
      <c r="B294" s="15">
        <v>59</v>
      </c>
      <c r="C294" s="98" t="s">
        <v>123</v>
      </c>
      <c r="D294" s="51"/>
      <c r="E294" s="51"/>
      <c r="F294" s="51"/>
      <c r="G294" s="56"/>
    </row>
    <row r="295" spans="1:7" ht="15" customHeight="1">
      <c r="A295" s="14"/>
      <c r="B295" s="15" t="s">
        <v>131</v>
      </c>
      <c r="C295" s="98" t="s">
        <v>43</v>
      </c>
      <c r="D295" s="51">
        <v>9778</v>
      </c>
      <c r="E295" s="51">
        <v>10814</v>
      </c>
      <c r="F295" s="51">
        <f>10814-500</f>
        <v>10314</v>
      </c>
      <c r="G295" s="51">
        <v>6198</v>
      </c>
    </row>
    <row r="296" spans="1:7" ht="15" customHeight="1">
      <c r="A296" s="14"/>
      <c r="B296" s="15" t="s">
        <v>172</v>
      </c>
      <c r="C296" s="98" t="s">
        <v>159</v>
      </c>
      <c r="D296" s="51">
        <v>1054</v>
      </c>
      <c r="E296" s="51">
        <v>1162</v>
      </c>
      <c r="F296" s="51">
        <v>1162</v>
      </c>
      <c r="G296" s="51">
        <v>1414</v>
      </c>
    </row>
    <row r="297" spans="1:7" s="5" customFormat="1" ht="15" customHeight="1">
      <c r="A297" s="89"/>
      <c r="B297" s="90" t="s">
        <v>312</v>
      </c>
      <c r="C297" s="89" t="s">
        <v>232</v>
      </c>
      <c r="D297" s="43">
        <v>0</v>
      </c>
      <c r="E297" s="51">
        <v>1</v>
      </c>
      <c r="F297" s="43">
        <v>0</v>
      </c>
      <c r="G297" s="51">
        <v>310</v>
      </c>
    </row>
    <row r="298" spans="1:7" s="5" customFormat="1" ht="15" customHeight="1">
      <c r="A298" s="89"/>
      <c r="B298" s="90" t="s">
        <v>313</v>
      </c>
      <c r="C298" s="89" t="s">
        <v>233</v>
      </c>
      <c r="D298" s="43">
        <v>0</v>
      </c>
      <c r="E298" s="51">
        <v>1</v>
      </c>
      <c r="F298" s="43">
        <v>0</v>
      </c>
      <c r="G298" s="51">
        <v>5076</v>
      </c>
    </row>
    <row r="299" spans="1:7" ht="15" customHeight="1">
      <c r="A299" s="14"/>
      <c r="B299" s="15" t="s">
        <v>132</v>
      </c>
      <c r="C299" s="98" t="s">
        <v>236</v>
      </c>
      <c r="D299" s="51">
        <v>100</v>
      </c>
      <c r="E299" s="51">
        <v>100</v>
      </c>
      <c r="F299" s="51">
        <v>100</v>
      </c>
      <c r="G299" s="51">
        <v>100</v>
      </c>
    </row>
    <row r="300" spans="1:7" ht="15" customHeight="1">
      <c r="A300" s="14"/>
      <c r="B300" s="15" t="s">
        <v>133</v>
      </c>
      <c r="C300" s="98" t="s">
        <v>17</v>
      </c>
      <c r="D300" s="51">
        <v>401</v>
      </c>
      <c r="E300" s="51">
        <v>399</v>
      </c>
      <c r="F300" s="51">
        <v>399</v>
      </c>
      <c r="G300" s="51">
        <v>399</v>
      </c>
    </row>
    <row r="301" spans="1:7" s="5" customFormat="1" ht="15" customHeight="1">
      <c r="A301" s="89"/>
      <c r="B301" s="90" t="s">
        <v>314</v>
      </c>
      <c r="C301" s="89" t="s">
        <v>240</v>
      </c>
      <c r="D301" s="43">
        <v>0</v>
      </c>
      <c r="E301" s="51">
        <v>1</v>
      </c>
      <c r="F301" s="51">
        <v>1</v>
      </c>
      <c r="G301" s="51">
        <v>1</v>
      </c>
    </row>
    <row r="302" spans="1:7" s="5" customFormat="1" ht="15" customHeight="1">
      <c r="A302" s="89"/>
      <c r="B302" s="90" t="s">
        <v>359</v>
      </c>
      <c r="C302" s="89" t="s">
        <v>337</v>
      </c>
      <c r="D302" s="43">
        <v>0</v>
      </c>
      <c r="E302" s="51">
        <v>1</v>
      </c>
      <c r="F302" s="51">
        <v>1</v>
      </c>
      <c r="G302" s="20">
        <v>1</v>
      </c>
    </row>
    <row r="303" spans="1:7" ht="15" customHeight="1">
      <c r="A303" s="14" t="s">
        <v>9</v>
      </c>
      <c r="B303" s="15">
        <v>59</v>
      </c>
      <c r="C303" s="98" t="s">
        <v>123</v>
      </c>
      <c r="D303" s="57">
        <f t="shared" ref="D303:F303" si="36">SUM(D295:D302)</f>
        <v>11333</v>
      </c>
      <c r="E303" s="57">
        <f t="shared" si="36"/>
        <v>12479</v>
      </c>
      <c r="F303" s="57">
        <f t="shared" si="36"/>
        <v>11977</v>
      </c>
      <c r="G303" s="57">
        <v>13499</v>
      </c>
    </row>
    <row r="304" spans="1:7" ht="15" customHeight="1">
      <c r="A304" s="14"/>
      <c r="B304" s="15"/>
      <c r="C304" s="98"/>
      <c r="D304" s="51"/>
      <c r="E304" s="51"/>
      <c r="F304" s="51"/>
      <c r="G304" s="56"/>
    </row>
    <row r="305" spans="1:7" ht="15" customHeight="1">
      <c r="A305" s="14"/>
      <c r="B305" s="15">
        <v>60</v>
      </c>
      <c r="C305" s="98" t="s">
        <v>124</v>
      </c>
      <c r="D305" s="51"/>
      <c r="E305" s="51"/>
      <c r="F305" s="51"/>
      <c r="G305" s="56"/>
    </row>
    <row r="306" spans="1:7" ht="15" customHeight="1">
      <c r="A306" s="14"/>
      <c r="B306" s="15" t="s">
        <v>134</v>
      </c>
      <c r="C306" s="98" t="s">
        <v>43</v>
      </c>
      <c r="D306" s="51">
        <v>18247</v>
      </c>
      <c r="E306" s="51">
        <v>20540</v>
      </c>
      <c r="F306" s="51">
        <f>20540-2</f>
        <v>20538</v>
      </c>
      <c r="G306" s="51">
        <v>12697</v>
      </c>
    </row>
    <row r="307" spans="1:7" s="52" customFormat="1" ht="15" customHeight="1">
      <c r="A307" s="14"/>
      <c r="B307" s="15" t="s">
        <v>173</v>
      </c>
      <c r="C307" s="98" t="s">
        <v>159</v>
      </c>
      <c r="D307" s="51">
        <v>1486</v>
      </c>
      <c r="E307" s="51">
        <v>1826</v>
      </c>
      <c r="F307" s="51">
        <v>1826</v>
      </c>
      <c r="G307" s="51">
        <v>1807</v>
      </c>
    </row>
    <row r="308" spans="1:7" s="5" customFormat="1" ht="15" customHeight="1">
      <c r="A308" s="89"/>
      <c r="B308" s="90" t="s">
        <v>315</v>
      </c>
      <c r="C308" s="89" t="s">
        <v>232</v>
      </c>
      <c r="D308" s="43">
        <v>0</v>
      </c>
      <c r="E308" s="51">
        <v>1</v>
      </c>
      <c r="F308" s="43">
        <v>0</v>
      </c>
      <c r="G308" s="51">
        <v>635</v>
      </c>
    </row>
    <row r="309" spans="1:7" s="5" customFormat="1" ht="15" customHeight="1">
      <c r="A309" s="89"/>
      <c r="B309" s="90" t="s">
        <v>316</v>
      </c>
      <c r="C309" s="89" t="s">
        <v>233</v>
      </c>
      <c r="D309" s="43">
        <v>0</v>
      </c>
      <c r="E309" s="51">
        <v>1</v>
      </c>
      <c r="F309" s="43">
        <v>0</v>
      </c>
      <c r="G309" s="51">
        <v>10226</v>
      </c>
    </row>
    <row r="310" spans="1:7" ht="15" customHeight="1">
      <c r="A310" s="14"/>
      <c r="B310" s="15" t="s">
        <v>135</v>
      </c>
      <c r="C310" s="98" t="s">
        <v>236</v>
      </c>
      <c r="D310" s="51">
        <v>100</v>
      </c>
      <c r="E310" s="51">
        <v>100</v>
      </c>
      <c r="F310" s="51">
        <v>100</v>
      </c>
      <c r="G310" s="51">
        <v>100</v>
      </c>
    </row>
    <row r="311" spans="1:7" ht="15" customHeight="1">
      <c r="A311" s="14"/>
      <c r="B311" s="15" t="s">
        <v>136</v>
      </c>
      <c r="C311" s="98" t="s">
        <v>17</v>
      </c>
      <c r="D311" s="51">
        <v>400</v>
      </c>
      <c r="E311" s="51">
        <v>399</v>
      </c>
      <c r="F311" s="51">
        <v>399</v>
      </c>
      <c r="G311" s="51">
        <v>399</v>
      </c>
    </row>
    <row r="312" spans="1:7" s="5" customFormat="1" ht="15" customHeight="1">
      <c r="A312" s="89"/>
      <c r="B312" s="90" t="s">
        <v>317</v>
      </c>
      <c r="C312" s="89" t="s">
        <v>240</v>
      </c>
      <c r="D312" s="43">
        <v>0</v>
      </c>
      <c r="E312" s="51">
        <v>1</v>
      </c>
      <c r="F312" s="51">
        <v>1</v>
      </c>
      <c r="G312" s="51">
        <v>1</v>
      </c>
    </row>
    <row r="313" spans="1:7" s="95" customFormat="1" ht="15" customHeight="1">
      <c r="A313" s="89"/>
      <c r="B313" s="90" t="s">
        <v>360</v>
      </c>
      <c r="C313" s="89" t="s">
        <v>337</v>
      </c>
      <c r="D313" s="122">
        <v>0</v>
      </c>
      <c r="E313" s="49">
        <v>1</v>
      </c>
      <c r="F313" s="49">
        <v>1</v>
      </c>
      <c r="G313" s="88">
        <v>1</v>
      </c>
    </row>
    <row r="314" spans="1:7" ht="15" customHeight="1">
      <c r="A314" s="14" t="s">
        <v>9</v>
      </c>
      <c r="B314" s="15">
        <v>60</v>
      </c>
      <c r="C314" s="98" t="s">
        <v>124</v>
      </c>
      <c r="D314" s="49">
        <f t="shared" ref="D314:F314" si="37">SUM(D306:D313)</f>
        <v>20233</v>
      </c>
      <c r="E314" s="49">
        <f t="shared" si="37"/>
        <v>22869</v>
      </c>
      <c r="F314" s="49">
        <f t="shared" si="37"/>
        <v>22865</v>
      </c>
      <c r="G314" s="49">
        <v>25866</v>
      </c>
    </row>
    <row r="315" spans="1:7" ht="15" customHeight="1">
      <c r="A315" s="14"/>
      <c r="B315" s="15"/>
      <c r="C315" s="98"/>
      <c r="D315" s="51"/>
      <c r="E315" s="51"/>
      <c r="F315" s="51"/>
      <c r="G315" s="56"/>
    </row>
    <row r="316" spans="1:7" ht="15" customHeight="1">
      <c r="A316" s="14"/>
      <c r="B316" s="15">
        <v>61</v>
      </c>
      <c r="C316" s="98" t="s">
        <v>125</v>
      </c>
      <c r="D316" s="51"/>
      <c r="E316" s="51"/>
      <c r="F316" s="51"/>
      <c r="G316" s="56"/>
    </row>
    <row r="317" spans="1:7" ht="15" customHeight="1">
      <c r="A317" s="14"/>
      <c r="B317" s="15" t="s">
        <v>137</v>
      </c>
      <c r="C317" s="98" t="s">
        <v>43</v>
      </c>
      <c r="D317" s="51">
        <v>11116</v>
      </c>
      <c r="E317" s="51">
        <v>12087</v>
      </c>
      <c r="F317" s="51">
        <v>12087</v>
      </c>
      <c r="G317" s="51">
        <v>7284</v>
      </c>
    </row>
    <row r="318" spans="1:7" ht="15" customHeight="1">
      <c r="A318" s="14"/>
      <c r="B318" s="15" t="s">
        <v>174</v>
      </c>
      <c r="C318" s="98" t="s">
        <v>159</v>
      </c>
      <c r="D318" s="51">
        <v>1463</v>
      </c>
      <c r="E318" s="51">
        <v>1515</v>
      </c>
      <c r="F318" s="51">
        <v>1515</v>
      </c>
      <c r="G318" s="51">
        <v>1516</v>
      </c>
    </row>
    <row r="319" spans="1:7" s="5" customFormat="1" ht="15" customHeight="1">
      <c r="A319" s="89"/>
      <c r="B319" s="90" t="s">
        <v>318</v>
      </c>
      <c r="C319" s="89" t="s">
        <v>232</v>
      </c>
      <c r="D319" s="43">
        <v>0</v>
      </c>
      <c r="E319" s="51">
        <v>1</v>
      </c>
      <c r="F319" s="43">
        <v>0</v>
      </c>
      <c r="G319" s="51">
        <v>364</v>
      </c>
    </row>
    <row r="320" spans="1:7" s="5" customFormat="1" ht="15" customHeight="1">
      <c r="A320" s="89"/>
      <c r="B320" s="90" t="s">
        <v>319</v>
      </c>
      <c r="C320" s="89" t="s">
        <v>233</v>
      </c>
      <c r="D320" s="43">
        <v>0</v>
      </c>
      <c r="E320" s="51">
        <v>1</v>
      </c>
      <c r="F320" s="51">
        <v>1</v>
      </c>
      <c r="G320" s="51">
        <v>5930</v>
      </c>
    </row>
    <row r="321" spans="1:7" ht="15" customHeight="1">
      <c r="A321" s="14"/>
      <c r="B321" s="15" t="s">
        <v>138</v>
      </c>
      <c r="C321" s="98" t="s">
        <v>236</v>
      </c>
      <c r="D321" s="51">
        <v>100</v>
      </c>
      <c r="E321" s="51">
        <v>100</v>
      </c>
      <c r="F321" s="51">
        <v>100</v>
      </c>
      <c r="G321" s="51">
        <v>100</v>
      </c>
    </row>
    <row r="322" spans="1:7" ht="15" customHeight="1">
      <c r="A322" s="14"/>
      <c r="B322" s="15" t="s">
        <v>139</v>
      </c>
      <c r="C322" s="98" t="s">
        <v>17</v>
      </c>
      <c r="D322" s="51">
        <v>400</v>
      </c>
      <c r="E322" s="51">
        <v>399</v>
      </c>
      <c r="F322" s="51">
        <v>399</v>
      </c>
      <c r="G322" s="51">
        <v>399</v>
      </c>
    </row>
    <row r="323" spans="1:7" s="5" customFormat="1" ht="15" customHeight="1">
      <c r="A323" s="89"/>
      <c r="B323" s="90" t="s">
        <v>320</v>
      </c>
      <c r="C323" s="89" t="s">
        <v>240</v>
      </c>
      <c r="D323" s="43">
        <v>0</v>
      </c>
      <c r="E323" s="51">
        <v>1</v>
      </c>
      <c r="F323" s="51">
        <v>1</v>
      </c>
      <c r="G323" s="51">
        <v>1</v>
      </c>
    </row>
    <row r="324" spans="1:7" s="5" customFormat="1" ht="15" customHeight="1">
      <c r="A324" s="89"/>
      <c r="B324" s="90" t="s">
        <v>361</v>
      </c>
      <c r="C324" s="89" t="s">
        <v>337</v>
      </c>
      <c r="D324" s="43">
        <v>0</v>
      </c>
      <c r="E324" s="51">
        <v>1</v>
      </c>
      <c r="F324" s="51">
        <v>1</v>
      </c>
      <c r="G324" s="20">
        <v>1</v>
      </c>
    </row>
    <row r="325" spans="1:7" ht="15" customHeight="1">
      <c r="A325" s="91" t="s">
        <v>9</v>
      </c>
      <c r="B325" s="143">
        <v>61</v>
      </c>
      <c r="C325" s="102" t="s">
        <v>125</v>
      </c>
      <c r="D325" s="57">
        <f t="shared" ref="D325:F325" si="38">SUM(D317:D324)</f>
        <v>13079</v>
      </c>
      <c r="E325" s="57">
        <f t="shared" si="38"/>
        <v>14105</v>
      </c>
      <c r="F325" s="57">
        <f t="shared" si="38"/>
        <v>14104</v>
      </c>
      <c r="G325" s="57">
        <v>15595</v>
      </c>
    </row>
    <row r="326" spans="1:7" ht="15" customHeight="1">
      <c r="A326" s="14"/>
      <c r="B326" s="15"/>
      <c r="C326" s="98"/>
      <c r="D326" s="51"/>
      <c r="E326" s="51"/>
      <c r="F326" s="51"/>
      <c r="G326" s="56"/>
    </row>
    <row r="327" spans="1:7" ht="15" customHeight="1">
      <c r="A327" s="14"/>
      <c r="B327" s="15">
        <v>62</v>
      </c>
      <c r="C327" s="98" t="s">
        <v>126</v>
      </c>
      <c r="D327" s="51"/>
      <c r="E327" s="51"/>
      <c r="F327" s="51"/>
      <c r="G327" s="56"/>
    </row>
    <row r="328" spans="1:7" ht="15" customHeight="1">
      <c r="A328" s="14"/>
      <c r="B328" s="15" t="s">
        <v>140</v>
      </c>
      <c r="C328" s="98" t="s">
        <v>43</v>
      </c>
      <c r="D328" s="51">
        <v>14329</v>
      </c>
      <c r="E328" s="51">
        <v>16579</v>
      </c>
      <c r="F328" s="51">
        <f>16579-800</f>
        <v>15779</v>
      </c>
      <c r="G328" s="51">
        <v>9453</v>
      </c>
    </row>
    <row r="329" spans="1:7">
      <c r="A329" s="14"/>
      <c r="B329" s="15" t="s">
        <v>175</v>
      </c>
      <c r="C329" s="98" t="s">
        <v>159</v>
      </c>
      <c r="D329" s="51">
        <v>916</v>
      </c>
      <c r="E329" s="51">
        <v>1261</v>
      </c>
      <c r="F329" s="51">
        <v>1261</v>
      </c>
      <c r="G329" s="51">
        <v>1981</v>
      </c>
    </row>
    <row r="330" spans="1:7" s="5" customFormat="1">
      <c r="A330" s="89"/>
      <c r="B330" s="90" t="s">
        <v>321</v>
      </c>
      <c r="C330" s="89" t="s">
        <v>232</v>
      </c>
      <c r="D330" s="43">
        <v>0</v>
      </c>
      <c r="E330" s="51">
        <v>1</v>
      </c>
      <c r="F330" s="43">
        <v>0</v>
      </c>
      <c r="G330" s="51">
        <v>473</v>
      </c>
    </row>
    <row r="331" spans="1:7" s="5" customFormat="1">
      <c r="A331" s="89"/>
      <c r="B331" s="90" t="s">
        <v>322</v>
      </c>
      <c r="C331" s="89" t="s">
        <v>233</v>
      </c>
      <c r="D331" s="43">
        <v>0</v>
      </c>
      <c r="E331" s="51">
        <v>1</v>
      </c>
      <c r="F331" s="43">
        <v>0</v>
      </c>
      <c r="G331" s="51">
        <v>7620</v>
      </c>
    </row>
    <row r="332" spans="1:7">
      <c r="A332" s="14"/>
      <c r="B332" s="15" t="s">
        <v>141</v>
      </c>
      <c r="C332" s="98" t="s">
        <v>236</v>
      </c>
      <c r="D332" s="51">
        <v>100</v>
      </c>
      <c r="E332" s="51">
        <v>100</v>
      </c>
      <c r="F332" s="51">
        <v>100</v>
      </c>
      <c r="G332" s="51">
        <v>100</v>
      </c>
    </row>
    <row r="333" spans="1:7">
      <c r="A333" s="14"/>
      <c r="B333" s="15" t="s">
        <v>142</v>
      </c>
      <c r="C333" s="98" t="s">
        <v>17</v>
      </c>
      <c r="D333" s="51">
        <v>400</v>
      </c>
      <c r="E333" s="51">
        <v>399</v>
      </c>
      <c r="F333" s="51">
        <v>399</v>
      </c>
      <c r="G333" s="51">
        <v>399</v>
      </c>
    </row>
    <row r="334" spans="1:7" s="5" customFormat="1">
      <c r="A334" s="89"/>
      <c r="B334" s="90" t="s">
        <v>323</v>
      </c>
      <c r="C334" s="89" t="s">
        <v>240</v>
      </c>
      <c r="D334" s="43">
        <v>0</v>
      </c>
      <c r="E334" s="51">
        <v>1</v>
      </c>
      <c r="F334" s="51">
        <v>1</v>
      </c>
      <c r="G334" s="51">
        <v>1</v>
      </c>
    </row>
    <row r="335" spans="1:7" s="5" customFormat="1">
      <c r="A335" s="89"/>
      <c r="B335" s="90" t="s">
        <v>362</v>
      </c>
      <c r="C335" s="89" t="s">
        <v>337</v>
      </c>
      <c r="D335" s="43">
        <v>0</v>
      </c>
      <c r="E335" s="51">
        <v>1</v>
      </c>
      <c r="F335" s="51">
        <v>1</v>
      </c>
      <c r="G335" s="20">
        <v>1</v>
      </c>
    </row>
    <row r="336" spans="1:7">
      <c r="A336" s="14" t="s">
        <v>9</v>
      </c>
      <c r="B336" s="15">
        <v>62</v>
      </c>
      <c r="C336" s="98" t="s">
        <v>126</v>
      </c>
      <c r="D336" s="57">
        <f t="shared" ref="D336:F336" si="39">SUM(D328:D335)</f>
        <v>15745</v>
      </c>
      <c r="E336" s="57">
        <f t="shared" si="39"/>
        <v>18343</v>
      </c>
      <c r="F336" s="57">
        <f t="shared" si="39"/>
        <v>17541</v>
      </c>
      <c r="G336" s="57">
        <v>20028</v>
      </c>
    </row>
    <row r="337" spans="1:7">
      <c r="A337" s="14"/>
      <c r="B337" s="15"/>
      <c r="C337" s="98"/>
      <c r="D337" s="51"/>
      <c r="E337" s="51"/>
      <c r="F337" s="51"/>
      <c r="G337" s="56"/>
    </row>
    <row r="338" spans="1:7">
      <c r="A338" s="14"/>
      <c r="B338" s="15">
        <v>63</v>
      </c>
      <c r="C338" s="98" t="s">
        <v>427</v>
      </c>
      <c r="D338" s="51"/>
      <c r="E338" s="51"/>
      <c r="F338" s="51"/>
      <c r="G338" s="56"/>
    </row>
    <row r="339" spans="1:7">
      <c r="A339" s="14"/>
      <c r="B339" s="15" t="s">
        <v>143</v>
      </c>
      <c r="C339" s="98" t="s">
        <v>43</v>
      </c>
      <c r="D339" s="51">
        <v>9032</v>
      </c>
      <c r="E339" s="51">
        <v>9305</v>
      </c>
      <c r="F339" s="51">
        <v>9305</v>
      </c>
      <c r="G339" s="51">
        <v>5634</v>
      </c>
    </row>
    <row r="340" spans="1:7">
      <c r="A340" s="14"/>
      <c r="B340" s="15" t="s">
        <v>176</v>
      </c>
      <c r="C340" s="98" t="s">
        <v>159</v>
      </c>
      <c r="D340" s="51">
        <v>1198</v>
      </c>
      <c r="E340" s="51">
        <v>879</v>
      </c>
      <c r="F340" s="51">
        <v>879</v>
      </c>
      <c r="G340" s="51">
        <v>1119</v>
      </c>
    </row>
    <row r="341" spans="1:7" s="5" customFormat="1">
      <c r="A341" s="89"/>
      <c r="B341" s="90" t="s">
        <v>324</v>
      </c>
      <c r="C341" s="89" t="s">
        <v>232</v>
      </c>
      <c r="D341" s="43">
        <v>0</v>
      </c>
      <c r="E341" s="51">
        <v>1</v>
      </c>
      <c r="F341" s="51">
        <v>1</v>
      </c>
      <c r="G341" s="51">
        <v>282</v>
      </c>
    </row>
    <row r="342" spans="1:7" s="5" customFormat="1">
      <c r="A342" s="89"/>
      <c r="B342" s="90" t="s">
        <v>325</v>
      </c>
      <c r="C342" s="89" t="s">
        <v>233</v>
      </c>
      <c r="D342" s="43">
        <v>0</v>
      </c>
      <c r="E342" s="51">
        <v>1</v>
      </c>
      <c r="F342" s="51">
        <v>1</v>
      </c>
      <c r="G342" s="51">
        <v>4628</v>
      </c>
    </row>
    <row r="343" spans="1:7">
      <c r="A343" s="14"/>
      <c r="B343" s="15" t="s">
        <v>144</v>
      </c>
      <c r="C343" s="98" t="s">
        <v>236</v>
      </c>
      <c r="D343" s="51">
        <v>100</v>
      </c>
      <c r="E343" s="51">
        <v>100</v>
      </c>
      <c r="F343" s="51">
        <v>100</v>
      </c>
      <c r="G343" s="51">
        <v>100</v>
      </c>
    </row>
    <row r="344" spans="1:7">
      <c r="A344" s="14"/>
      <c r="B344" s="15" t="s">
        <v>145</v>
      </c>
      <c r="C344" s="98" t="s">
        <v>17</v>
      </c>
      <c r="D344" s="51">
        <v>400</v>
      </c>
      <c r="E344" s="51">
        <v>399</v>
      </c>
      <c r="F344" s="51">
        <v>399</v>
      </c>
      <c r="G344" s="51">
        <v>399</v>
      </c>
    </row>
    <row r="345" spans="1:7" s="5" customFormat="1">
      <c r="A345" s="89"/>
      <c r="B345" s="90" t="s">
        <v>326</v>
      </c>
      <c r="C345" s="89" t="s">
        <v>240</v>
      </c>
      <c r="D345" s="43">
        <v>0</v>
      </c>
      <c r="E345" s="51">
        <v>1</v>
      </c>
      <c r="F345" s="51">
        <v>1</v>
      </c>
      <c r="G345" s="51">
        <v>1</v>
      </c>
    </row>
    <row r="346" spans="1:7" s="5" customFormat="1">
      <c r="A346" s="89"/>
      <c r="B346" s="90" t="s">
        <v>363</v>
      </c>
      <c r="C346" s="89" t="s">
        <v>337</v>
      </c>
      <c r="D346" s="43">
        <v>0</v>
      </c>
      <c r="E346" s="51">
        <v>1</v>
      </c>
      <c r="F346" s="51">
        <v>1</v>
      </c>
      <c r="G346" s="20">
        <v>1</v>
      </c>
    </row>
    <row r="347" spans="1:7">
      <c r="A347" s="14" t="s">
        <v>9</v>
      </c>
      <c r="B347" s="15">
        <v>63</v>
      </c>
      <c r="C347" s="98" t="s">
        <v>427</v>
      </c>
      <c r="D347" s="57">
        <f t="shared" ref="D347:F347" si="40">SUM(D339:D346)</f>
        <v>10730</v>
      </c>
      <c r="E347" s="57">
        <f t="shared" si="40"/>
        <v>10687</v>
      </c>
      <c r="F347" s="57">
        <f t="shared" si="40"/>
        <v>10687</v>
      </c>
      <c r="G347" s="57">
        <v>12164</v>
      </c>
    </row>
    <row r="348" spans="1:7">
      <c r="A348" s="14"/>
      <c r="B348" s="15"/>
      <c r="C348" s="98"/>
      <c r="D348" s="51"/>
      <c r="E348" s="51"/>
      <c r="F348" s="51"/>
      <c r="G348" s="56"/>
    </row>
    <row r="349" spans="1:7">
      <c r="A349" s="14"/>
      <c r="B349" s="15">
        <v>64</v>
      </c>
      <c r="C349" s="98" t="s">
        <v>127</v>
      </c>
      <c r="D349" s="51"/>
      <c r="E349" s="51"/>
      <c r="F349" s="51"/>
      <c r="G349" s="56"/>
    </row>
    <row r="350" spans="1:7">
      <c r="A350" s="14"/>
      <c r="B350" s="15" t="s">
        <v>146</v>
      </c>
      <c r="C350" s="98" t="s">
        <v>43</v>
      </c>
      <c r="D350" s="51">
        <v>12831</v>
      </c>
      <c r="E350" s="51">
        <v>15389</v>
      </c>
      <c r="F350" s="51">
        <f>15389-300</f>
        <v>15089</v>
      </c>
      <c r="G350" s="51">
        <v>8294</v>
      </c>
    </row>
    <row r="351" spans="1:7">
      <c r="A351" s="14"/>
      <c r="B351" s="15" t="s">
        <v>177</v>
      </c>
      <c r="C351" s="98" t="s">
        <v>159</v>
      </c>
      <c r="D351" s="51">
        <v>2007</v>
      </c>
      <c r="E351" s="51">
        <v>2075</v>
      </c>
      <c r="F351" s="51">
        <v>2075</v>
      </c>
      <c r="G351" s="51">
        <v>2472</v>
      </c>
    </row>
    <row r="352" spans="1:7" s="5" customFormat="1">
      <c r="A352" s="89"/>
      <c r="B352" s="90" t="s">
        <v>327</v>
      </c>
      <c r="C352" s="89" t="s">
        <v>232</v>
      </c>
      <c r="D352" s="43">
        <v>0</v>
      </c>
      <c r="E352" s="51">
        <v>1</v>
      </c>
      <c r="F352" s="43">
        <v>0</v>
      </c>
      <c r="G352" s="51">
        <v>414</v>
      </c>
    </row>
    <row r="353" spans="1:7" s="5" customFormat="1">
      <c r="A353" s="89"/>
      <c r="B353" s="90" t="s">
        <v>328</v>
      </c>
      <c r="C353" s="89" t="s">
        <v>233</v>
      </c>
      <c r="D353" s="43">
        <v>0</v>
      </c>
      <c r="E353" s="51">
        <v>1</v>
      </c>
      <c r="F353" s="51">
        <v>1</v>
      </c>
      <c r="G353" s="51">
        <v>6782</v>
      </c>
    </row>
    <row r="354" spans="1:7" s="52" customFormat="1">
      <c r="A354" s="14"/>
      <c r="B354" s="15" t="s">
        <v>147</v>
      </c>
      <c r="C354" s="98" t="s">
        <v>236</v>
      </c>
      <c r="D354" s="51">
        <v>100</v>
      </c>
      <c r="E354" s="51">
        <v>100</v>
      </c>
      <c r="F354" s="51">
        <v>100</v>
      </c>
      <c r="G354" s="51">
        <v>100</v>
      </c>
    </row>
    <row r="355" spans="1:7">
      <c r="A355" s="14"/>
      <c r="B355" s="15" t="s">
        <v>148</v>
      </c>
      <c r="C355" s="98" t="s">
        <v>17</v>
      </c>
      <c r="D355" s="51">
        <v>400</v>
      </c>
      <c r="E355" s="51">
        <v>399</v>
      </c>
      <c r="F355" s="51">
        <v>399</v>
      </c>
      <c r="G355" s="51">
        <v>399</v>
      </c>
    </row>
    <row r="356" spans="1:7" s="5" customFormat="1">
      <c r="A356" s="89"/>
      <c r="B356" s="90" t="s">
        <v>329</v>
      </c>
      <c r="C356" s="89" t="s">
        <v>240</v>
      </c>
      <c r="D356" s="43">
        <v>0</v>
      </c>
      <c r="E356" s="51">
        <v>1</v>
      </c>
      <c r="F356" s="51">
        <v>1</v>
      </c>
      <c r="G356" s="51">
        <v>1</v>
      </c>
    </row>
    <row r="357" spans="1:7" s="5" customFormat="1">
      <c r="A357" s="89"/>
      <c r="B357" s="90" t="s">
        <v>364</v>
      </c>
      <c r="C357" s="89" t="s">
        <v>337</v>
      </c>
      <c r="D357" s="43">
        <v>0</v>
      </c>
      <c r="E357" s="51">
        <v>1</v>
      </c>
      <c r="F357" s="51">
        <v>1</v>
      </c>
      <c r="G357" s="20">
        <v>1</v>
      </c>
    </row>
    <row r="358" spans="1:7" s="94" customFormat="1">
      <c r="A358" s="14" t="s">
        <v>9</v>
      </c>
      <c r="B358" s="15">
        <v>64</v>
      </c>
      <c r="C358" s="98" t="s">
        <v>127</v>
      </c>
      <c r="D358" s="57">
        <f t="shared" ref="D358:F358" si="41">SUM(D350:D357)</f>
        <v>15338</v>
      </c>
      <c r="E358" s="57">
        <f t="shared" si="41"/>
        <v>17967</v>
      </c>
      <c r="F358" s="57">
        <f t="shared" si="41"/>
        <v>17666</v>
      </c>
      <c r="G358" s="57">
        <v>18463</v>
      </c>
    </row>
    <row r="359" spans="1:7" s="52" customFormat="1">
      <c r="A359" s="14"/>
      <c r="B359" s="15"/>
      <c r="C359" s="98"/>
      <c r="D359" s="51"/>
      <c r="E359" s="51"/>
      <c r="F359" s="51"/>
      <c r="G359" s="51"/>
    </row>
    <row r="360" spans="1:7">
      <c r="A360" s="14"/>
      <c r="B360" s="15">
        <v>65</v>
      </c>
      <c r="C360" s="98" t="s">
        <v>418</v>
      </c>
      <c r="D360" s="51"/>
      <c r="E360" s="51"/>
      <c r="F360" s="51"/>
      <c r="G360" s="56"/>
    </row>
    <row r="361" spans="1:7" s="5" customFormat="1">
      <c r="A361" s="89"/>
      <c r="B361" s="90" t="s">
        <v>419</v>
      </c>
      <c r="C361" s="89" t="s">
        <v>334</v>
      </c>
      <c r="D361" s="43">
        <v>0</v>
      </c>
      <c r="E361" s="43">
        <v>0</v>
      </c>
      <c r="F361" s="43">
        <v>0</v>
      </c>
      <c r="G361" s="20">
        <v>2999</v>
      </c>
    </row>
    <row r="362" spans="1:7" s="94" customFormat="1">
      <c r="A362" s="14" t="s">
        <v>9</v>
      </c>
      <c r="B362" s="15">
        <v>65</v>
      </c>
      <c r="C362" s="98" t="s">
        <v>418</v>
      </c>
      <c r="D362" s="140">
        <f>SUM(D361)</f>
        <v>0</v>
      </c>
      <c r="E362" s="140">
        <f t="shared" ref="E362:F362" si="42">SUM(E361)</f>
        <v>0</v>
      </c>
      <c r="F362" s="140">
        <f t="shared" si="42"/>
        <v>0</v>
      </c>
      <c r="G362" s="57">
        <v>2999</v>
      </c>
    </row>
    <row r="363" spans="1:7" s="52" customFormat="1">
      <c r="A363" s="14"/>
      <c r="B363" s="15"/>
      <c r="C363" s="98"/>
      <c r="D363" s="51"/>
      <c r="E363" s="51"/>
      <c r="F363" s="51"/>
      <c r="G363" s="51"/>
    </row>
    <row r="364" spans="1:7">
      <c r="A364" s="14"/>
      <c r="B364" s="15">
        <v>66</v>
      </c>
      <c r="C364" s="98" t="s">
        <v>420</v>
      </c>
      <c r="D364" s="51"/>
      <c r="E364" s="51"/>
      <c r="F364" s="51"/>
      <c r="G364" s="56"/>
    </row>
    <row r="365" spans="1:7" s="5" customFormat="1">
      <c r="A365" s="89"/>
      <c r="B365" s="90" t="s">
        <v>421</v>
      </c>
      <c r="C365" s="89" t="s">
        <v>334</v>
      </c>
      <c r="D365" s="43">
        <v>0</v>
      </c>
      <c r="E365" s="43">
        <v>0</v>
      </c>
      <c r="F365" s="43">
        <v>0</v>
      </c>
      <c r="G365" s="20">
        <v>3000</v>
      </c>
    </row>
    <row r="366" spans="1:7" s="94" customFormat="1">
      <c r="A366" s="14" t="s">
        <v>9</v>
      </c>
      <c r="B366" s="15">
        <v>66</v>
      </c>
      <c r="C366" s="98" t="s">
        <v>420</v>
      </c>
      <c r="D366" s="140">
        <f>SUM(D365)</f>
        <v>0</v>
      </c>
      <c r="E366" s="140">
        <f t="shared" ref="E366" si="43">SUM(E365)</f>
        <v>0</v>
      </c>
      <c r="F366" s="140">
        <f t="shared" ref="F366" si="44">SUM(F365)</f>
        <v>0</v>
      </c>
      <c r="G366" s="57">
        <v>3000</v>
      </c>
    </row>
    <row r="367" spans="1:7" s="52" customFormat="1">
      <c r="A367" s="14"/>
      <c r="B367" s="15"/>
      <c r="C367" s="98"/>
      <c r="D367" s="147"/>
      <c r="E367" s="147"/>
      <c r="F367" s="147"/>
      <c r="G367" s="147"/>
    </row>
    <row r="368" spans="1:7">
      <c r="A368" s="14"/>
      <c r="B368" s="15">
        <v>67</v>
      </c>
      <c r="C368" s="98" t="s">
        <v>425</v>
      </c>
      <c r="D368" s="51"/>
      <c r="E368" s="51"/>
      <c r="F368" s="51"/>
      <c r="G368" s="56"/>
    </row>
    <row r="369" spans="1:7" s="5" customFormat="1">
      <c r="A369" s="89"/>
      <c r="B369" s="90" t="s">
        <v>426</v>
      </c>
      <c r="C369" s="89" t="s">
        <v>334</v>
      </c>
      <c r="D369" s="43">
        <v>0</v>
      </c>
      <c r="E369" s="43">
        <v>0</v>
      </c>
      <c r="F369" s="43">
        <v>0</v>
      </c>
      <c r="G369" s="20">
        <v>1</v>
      </c>
    </row>
    <row r="370" spans="1:7" s="94" customFormat="1">
      <c r="A370" s="14" t="s">
        <v>9</v>
      </c>
      <c r="B370" s="15">
        <v>67</v>
      </c>
      <c r="C370" s="98" t="s">
        <v>425</v>
      </c>
      <c r="D370" s="140">
        <f>SUM(D369)</f>
        <v>0</v>
      </c>
      <c r="E370" s="140">
        <f t="shared" ref="E370:F370" si="45">SUM(E369)</f>
        <v>0</v>
      </c>
      <c r="F370" s="140">
        <f t="shared" si="45"/>
        <v>0</v>
      </c>
      <c r="G370" s="57">
        <v>1</v>
      </c>
    </row>
    <row r="371" spans="1:7">
      <c r="A371" s="14" t="s">
        <v>9</v>
      </c>
      <c r="B371" s="15">
        <v>60</v>
      </c>
      <c r="C371" s="98" t="s">
        <v>55</v>
      </c>
      <c r="D371" s="49">
        <f>D358+D347+D336+D325+D314+D303+D292+D281+D270+D259+D252+D241+D362+D366+D370</f>
        <v>211074</v>
      </c>
      <c r="E371" s="49">
        <f t="shared" ref="E371:F371" si="46">E358+E347+E336+E325+E314+E303+E292+E281+E270+E259+E252+E241+E362+E366+E370</f>
        <v>165674</v>
      </c>
      <c r="F371" s="49">
        <f t="shared" si="46"/>
        <v>160457</v>
      </c>
      <c r="G371" s="49">
        <v>182374</v>
      </c>
    </row>
    <row r="372" spans="1:7">
      <c r="A372" s="14" t="s">
        <v>9</v>
      </c>
      <c r="B372" s="45">
        <v>9.4E-2</v>
      </c>
      <c r="C372" s="99" t="s">
        <v>76</v>
      </c>
      <c r="D372" s="49">
        <f>D371</f>
        <v>211074</v>
      </c>
      <c r="E372" s="49">
        <f t="shared" ref="E372:F372" si="47">E371</f>
        <v>165674</v>
      </c>
      <c r="F372" s="49">
        <f t="shared" si="47"/>
        <v>160457</v>
      </c>
      <c r="G372" s="49">
        <v>182374</v>
      </c>
    </row>
    <row r="373" spans="1:7">
      <c r="A373" s="151" t="s">
        <v>9</v>
      </c>
      <c r="B373" s="152">
        <v>2053</v>
      </c>
      <c r="C373" s="103" t="s">
        <v>4</v>
      </c>
      <c r="D373" s="57">
        <f t="shared" ref="D373:F373" si="48">D372+D232</f>
        <v>417961</v>
      </c>
      <c r="E373" s="57">
        <f t="shared" si="48"/>
        <v>451005</v>
      </c>
      <c r="F373" s="57">
        <f t="shared" si="48"/>
        <v>426968</v>
      </c>
      <c r="G373" s="57">
        <v>485824</v>
      </c>
    </row>
    <row r="374" spans="1:7">
      <c r="A374" s="58"/>
      <c r="B374" s="50"/>
      <c r="C374" s="99"/>
      <c r="D374" s="51"/>
      <c r="E374" s="51"/>
      <c r="F374" s="51"/>
      <c r="G374" s="56"/>
    </row>
    <row r="375" spans="1:7">
      <c r="A375" s="14" t="s">
        <v>11</v>
      </c>
      <c r="B375" s="50">
        <v>2245</v>
      </c>
      <c r="C375" s="99" t="s">
        <v>5</v>
      </c>
      <c r="D375" s="23"/>
      <c r="E375" s="23"/>
      <c r="F375" s="23"/>
      <c r="G375" s="23"/>
    </row>
    <row r="376" spans="1:7" s="52" customFormat="1">
      <c r="A376" s="14"/>
      <c r="B376" s="60">
        <v>2</v>
      </c>
      <c r="C376" s="98" t="s">
        <v>111</v>
      </c>
      <c r="D376" s="48"/>
      <c r="E376" s="48"/>
      <c r="F376" s="48"/>
      <c r="G376" s="48"/>
    </row>
    <row r="377" spans="1:7">
      <c r="A377" s="14"/>
      <c r="B377" s="45">
        <v>2.101</v>
      </c>
      <c r="C377" s="99" t="s">
        <v>112</v>
      </c>
      <c r="D377" s="48"/>
      <c r="E377" s="48"/>
      <c r="F377" s="48"/>
      <c r="G377" s="48"/>
    </row>
    <row r="378" spans="1:7">
      <c r="A378" s="14"/>
      <c r="B378" s="61" t="s">
        <v>77</v>
      </c>
      <c r="C378" s="100" t="s">
        <v>78</v>
      </c>
      <c r="D378" s="51">
        <v>74398</v>
      </c>
      <c r="E378" s="43">
        <v>0</v>
      </c>
      <c r="F378" s="43">
        <v>0</v>
      </c>
      <c r="G378" s="43">
        <v>0</v>
      </c>
    </row>
    <row r="379" spans="1:7">
      <c r="A379" s="14"/>
      <c r="B379" s="61"/>
      <c r="C379" s="100"/>
      <c r="D379" s="51"/>
      <c r="E379" s="51"/>
      <c r="F379" s="51"/>
      <c r="G379" s="46"/>
    </row>
    <row r="380" spans="1:7">
      <c r="A380" s="14"/>
      <c r="B380" s="60">
        <v>60</v>
      </c>
      <c r="C380" s="100" t="s">
        <v>78</v>
      </c>
      <c r="D380" s="51"/>
      <c r="E380" s="51"/>
      <c r="F380" s="51"/>
      <c r="G380" s="46"/>
    </row>
    <row r="381" spans="1:7">
      <c r="A381" s="14"/>
      <c r="B381" s="61" t="s">
        <v>345</v>
      </c>
      <c r="C381" s="100" t="s">
        <v>334</v>
      </c>
      <c r="D381" s="43">
        <v>0</v>
      </c>
      <c r="E381" s="51">
        <v>100000</v>
      </c>
      <c r="F381" s="51">
        <v>100000</v>
      </c>
      <c r="G381" s="46">
        <v>160000</v>
      </c>
    </row>
    <row r="382" spans="1:7">
      <c r="A382" s="14" t="s">
        <v>9</v>
      </c>
      <c r="B382" s="60">
        <v>60</v>
      </c>
      <c r="C382" s="100" t="s">
        <v>78</v>
      </c>
      <c r="D382" s="121">
        <f t="shared" ref="D382:F382" si="49">D381</f>
        <v>0</v>
      </c>
      <c r="E382" s="57">
        <f t="shared" si="49"/>
        <v>100000</v>
      </c>
      <c r="F382" s="57">
        <f t="shared" si="49"/>
        <v>100000</v>
      </c>
      <c r="G382" s="57">
        <v>160000</v>
      </c>
    </row>
    <row r="383" spans="1:7">
      <c r="A383" s="14" t="s">
        <v>9</v>
      </c>
      <c r="B383" s="45">
        <v>2.101</v>
      </c>
      <c r="C383" s="99" t="s">
        <v>112</v>
      </c>
      <c r="D383" s="49">
        <f t="shared" ref="D383:F383" si="50">D378+D382</f>
        <v>74398</v>
      </c>
      <c r="E383" s="49">
        <f t="shared" si="50"/>
        <v>100000</v>
      </c>
      <c r="F383" s="49">
        <f t="shared" si="50"/>
        <v>100000</v>
      </c>
      <c r="G383" s="49">
        <v>160000</v>
      </c>
    </row>
    <row r="384" spans="1:7">
      <c r="A384" s="14"/>
      <c r="B384" s="61"/>
      <c r="C384" s="100"/>
      <c r="D384" s="20"/>
      <c r="E384" s="20"/>
      <c r="F384" s="20"/>
      <c r="G384" s="20"/>
    </row>
    <row r="385" spans="1:7" ht="28.5" customHeight="1">
      <c r="A385" s="14"/>
      <c r="B385" s="45">
        <v>2.1059999999999999</v>
      </c>
      <c r="C385" s="104" t="s">
        <v>113</v>
      </c>
      <c r="D385" s="20"/>
      <c r="E385" s="20"/>
      <c r="F385" s="20"/>
      <c r="G385" s="20"/>
    </row>
    <row r="386" spans="1:7">
      <c r="A386" s="14"/>
      <c r="B386" s="61" t="s">
        <v>80</v>
      </c>
      <c r="C386" s="100" t="s">
        <v>81</v>
      </c>
      <c r="D386" s="51">
        <v>71999</v>
      </c>
      <c r="E386" s="43">
        <v>0</v>
      </c>
      <c r="F386" s="43">
        <v>0</v>
      </c>
      <c r="G386" s="43">
        <v>0</v>
      </c>
    </row>
    <row r="387" spans="1:7">
      <c r="A387" s="14"/>
      <c r="B387" s="61"/>
      <c r="C387" s="100"/>
      <c r="D387" s="51"/>
      <c r="E387" s="51"/>
      <c r="F387" s="51"/>
      <c r="G387" s="46"/>
    </row>
    <row r="388" spans="1:7">
      <c r="B388" s="19">
        <v>61</v>
      </c>
      <c r="C388" s="100" t="s">
        <v>81</v>
      </c>
      <c r="E388" s="12"/>
    </row>
    <row r="389" spans="1:7">
      <c r="A389" s="14"/>
      <c r="B389" s="61" t="s">
        <v>346</v>
      </c>
      <c r="C389" s="100" t="s">
        <v>334</v>
      </c>
      <c r="D389" s="122">
        <v>0</v>
      </c>
      <c r="E389" s="49">
        <v>100000</v>
      </c>
      <c r="F389" s="49">
        <v>100000</v>
      </c>
      <c r="G389" s="46">
        <v>100000</v>
      </c>
    </row>
    <row r="390" spans="1:7">
      <c r="A390" s="14" t="s">
        <v>9</v>
      </c>
      <c r="B390" s="19">
        <v>61</v>
      </c>
      <c r="C390" s="100" t="s">
        <v>81</v>
      </c>
      <c r="D390" s="121">
        <f t="shared" ref="D390:F390" si="51">D389</f>
        <v>0</v>
      </c>
      <c r="E390" s="57">
        <f t="shared" si="51"/>
        <v>100000</v>
      </c>
      <c r="F390" s="57">
        <f t="shared" si="51"/>
        <v>100000</v>
      </c>
      <c r="G390" s="57">
        <v>100000</v>
      </c>
    </row>
    <row r="391" spans="1:7" ht="25.5">
      <c r="A391" s="14" t="s">
        <v>9</v>
      </c>
      <c r="B391" s="45">
        <v>2.1059999999999999</v>
      </c>
      <c r="C391" s="104" t="s">
        <v>113</v>
      </c>
      <c r="D391" s="49">
        <f t="shared" ref="D391:F391" si="52">D386+D390</f>
        <v>71999</v>
      </c>
      <c r="E391" s="49">
        <f t="shared" si="52"/>
        <v>100000</v>
      </c>
      <c r="F391" s="49">
        <f t="shared" si="52"/>
        <v>100000</v>
      </c>
      <c r="G391" s="49">
        <v>100000</v>
      </c>
    </row>
    <row r="392" spans="1:7">
      <c r="A392" s="14"/>
      <c r="B392" s="61"/>
      <c r="C392" s="100"/>
      <c r="D392" s="20"/>
      <c r="E392" s="20"/>
      <c r="F392" s="20"/>
      <c r="G392" s="20"/>
    </row>
    <row r="393" spans="1:7" ht="30" customHeight="1">
      <c r="A393" s="14"/>
      <c r="B393" s="45">
        <v>2.109</v>
      </c>
      <c r="C393" s="104" t="s">
        <v>114</v>
      </c>
      <c r="D393" s="20"/>
      <c r="E393" s="20"/>
      <c r="F393" s="20"/>
      <c r="G393" s="20"/>
    </row>
    <row r="394" spans="1:7" ht="27.95" customHeight="1">
      <c r="B394" s="19">
        <v>62</v>
      </c>
      <c r="C394" s="100" t="s">
        <v>108</v>
      </c>
      <c r="E394" s="12"/>
    </row>
    <row r="395" spans="1:7">
      <c r="A395" s="14"/>
      <c r="B395" s="61" t="s">
        <v>347</v>
      </c>
      <c r="C395" s="100" t="s">
        <v>334</v>
      </c>
      <c r="D395" s="122">
        <v>0</v>
      </c>
      <c r="E395" s="49">
        <v>25000</v>
      </c>
      <c r="F395" s="49">
        <v>25000</v>
      </c>
      <c r="G395" s="46">
        <v>25000</v>
      </c>
    </row>
    <row r="396" spans="1:7" ht="27.95" customHeight="1">
      <c r="A396" s="14" t="s">
        <v>9</v>
      </c>
      <c r="B396" s="19">
        <v>62</v>
      </c>
      <c r="C396" s="100" t="s">
        <v>108</v>
      </c>
      <c r="D396" s="121">
        <f t="shared" ref="D396:F396" si="53">D395</f>
        <v>0</v>
      </c>
      <c r="E396" s="57">
        <f t="shared" si="53"/>
        <v>25000</v>
      </c>
      <c r="F396" s="57">
        <f t="shared" si="53"/>
        <v>25000</v>
      </c>
      <c r="G396" s="57">
        <v>25000</v>
      </c>
    </row>
    <row r="397" spans="1:7" ht="30" customHeight="1">
      <c r="A397" s="14" t="s">
        <v>9</v>
      </c>
      <c r="B397" s="45">
        <v>2.109</v>
      </c>
      <c r="C397" s="104" t="s">
        <v>114</v>
      </c>
      <c r="D397" s="122">
        <f>D396</f>
        <v>0</v>
      </c>
      <c r="E397" s="49">
        <f t="shared" ref="E397:F397" si="54">E396</f>
        <v>25000</v>
      </c>
      <c r="F397" s="49">
        <f t="shared" si="54"/>
        <v>25000</v>
      </c>
      <c r="G397" s="49">
        <v>25000</v>
      </c>
    </row>
    <row r="398" spans="1:7">
      <c r="A398" s="14"/>
      <c r="B398" s="50"/>
      <c r="C398" s="106"/>
      <c r="D398" s="64"/>
      <c r="E398" s="46"/>
      <c r="F398" s="46"/>
      <c r="G398" s="46"/>
    </row>
    <row r="399" spans="1:7">
      <c r="A399" s="14"/>
      <c r="B399" s="45">
        <v>2.8</v>
      </c>
      <c r="C399" s="104" t="s">
        <v>88</v>
      </c>
      <c r="D399" s="101"/>
      <c r="E399" s="48"/>
      <c r="F399" s="48"/>
      <c r="G399" s="48"/>
    </row>
    <row r="400" spans="1:7">
      <c r="A400" s="14"/>
      <c r="B400" s="61" t="s">
        <v>79</v>
      </c>
      <c r="C400" s="106" t="s">
        <v>82</v>
      </c>
      <c r="D400" s="51">
        <v>273115</v>
      </c>
      <c r="E400" s="43">
        <v>0</v>
      </c>
      <c r="F400" s="43">
        <v>0</v>
      </c>
      <c r="G400" s="43">
        <v>0</v>
      </c>
    </row>
    <row r="401" spans="1:7">
      <c r="A401" s="14"/>
      <c r="B401" s="85" t="s">
        <v>156</v>
      </c>
      <c r="C401" s="107" t="s">
        <v>157</v>
      </c>
      <c r="D401" s="51">
        <v>531420</v>
      </c>
      <c r="E401" s="43">
        <v>0</v>
      </c>
      <c r="F401" s="43">
        <v>0</v>
      </c>
      <c r="G401" s="43">
        <v>0</v>
      </c>
    </row>
    <row r="402" spans="1:7" s="52" customFormat="1">
      <c r="A402" s="14"/>
      <c r="B402" s="85"/>
      <c r="C402" s="107"/>
      <c r="D402" s="51"/>
      <c r="E402" s="51"/>
      <c r="F402" s="51"/>
      <c r="G402" s="46"/>
    </row>
    <row r="403" spans="1:7" ht="15" customHeight="1">
      <c r="A403" s="14"/>
      <c r="B403" s="19">
        <v>63</v>
      </c>
      <c r="C403" s="107" t="s">
        <v>115</v>
      </c>
      <c r="D403" s="51"/>
      <c r="E403" s="51"/>
      <c r="F403" s="51"/>
      <c r="G403" s="46"/>
    </row>
    <row r="404" spans="1:7">
      <c r="A404" s="14"/>
      <c r="B404" s="85" t="s">
        <v>366</v>
      </c>
      <c r="C404" s="107" t="s">
        <v>334</v>
      </c>
      <c r="D404" s="43">
        <v>0</v>
      </c>
      <c r="E404" s="51">
        <v>25000</v>
      </c>
      <c r="F404" s="51">
        <v>25000</v>
      </c>
      <c r="G404" s="46">
        <v>25000</v>
      </c>
    </row>
    <row r="405" spans="1:7" s="52" customFormat="1" ht="15" customHeight="1">
      <c r="A405" s="14" t="s">
        <v>9</v>
      </c>
      <c r="B405" s="15">
        <v>63</v>
      </c>
      <c r="C405" s="107" t="s">
        <v>115</v>
      </c>
      <c r="D405" s="121">
        <f t="shared" ref="D405:F405" si="55">D404</f>
        <v>0</v>
      </c>
      <c r="E405" s="57">
        <f t="shared" si="55"/>
        <v>25000</v>
      </c>
      <c r="F405" s="57">
        <f t="shared" si="55"/>
        <v>25000</v>
      </c>
      <c r="G405" s="57">
        <v>25000</v>
      </c>
    </row>
    <row r="406" spans="1:7">
      <c r="A406" s="14"/>
      <c r="C406" s="107"/>
      <c r="D406" s="51"/>
      <c r="E406" s="51"/>
      <c r="F406" s="51"/>
      <c r="G406" s="51"/>
    </row>
    <row r="407" spans="1:7">
      <c r="A407" s="14"/>
      <c r="B407" s="19">
        <v>64</v>
      </c>
      <c r="C407" s="106" t="s">
        <v>82</v>
      </c>
      <c r="D407" s="51"/>
      <c r="E407" s="51"/>
      <c r="F407" s="51"/>
      <c r="G407" s="51"/>
    </row>
    <row r="408" spans="1:7">
      <c r="A408" s="14"/>
      <c r="B408" s="85" t="s">
        <v>367</v>
      </c>
      <c r="C408" s="107" t="s">
        <v>334</v>
      </c>
      <c r="D408" s="43">
        <v>0</v>
      </c>
      <c r="E408" s="51">
        <v>238000</v>
      </c>
      <c r="F408" s="51">
        <v>238000</v>
      </c>
      <c r="G408" s="46">
        <v>420637</v>
      </c>
    </row>
    <row r="409" spans="1:7">
      <c r="A409" s="14" t="s">
        <v>9</v>
      </c>
      <c r="B409" s="19">
        <v>64</v>
      </c>
      <c r="C409" s="106" t="s">
        <v>82</v>
      </c>
      <c r="D409" s="121">
        <f t="shared" ref="D409:F409" si="56">D408</f>
        <v>0</v>
      </c>
      <c r="E409" s="57">
        <f t="shared" si="56"/>
        <v>238000</v>
      </c>
      <c r="F409" s="57">
        <f t="shared" si="56"/>
        <v>238000</v>
      </c>
      <c r="G409" s="57">
        <v>420637</v>
      </c>
    </row>
    <row r="410" spans="1:7">
      <c r="A410" s="14"/>
      <c r="B410" s="85"/>
      <c r="C410" s="107"/>
      <c r="D410" s="51"/>
      <c r="E410" s="51"/>
      <c r="F410" s="51"/>
      <c r="G410" s="46"/>
    </row>
    <row r="411" spans="1:7">
      <c r="A411" s="14"/>
      <c r="B411" s="19">
        <v>65</v>
      </c>
      <c r="C411" s="106" t="s">
        <v>157</v>
      </c>
      <c r="D411" s="51"/>
      <c r="E411" s="51"/>
      <c r="F411" s="51"/>
      <c r="G411" s="51"/>
    </row>
    <row r="412" spans="1:7">
      <c r="A412" s="14"/>
      <c r="B412" s="85" t="s">
        <v>391</v>
      </c>
      <c r="C412" s="107" t="s">
        <v>334</v>
      </c>
      <c r="D412" s="43">
        <v>0</v>
      </c>
      <c r="E412" s="51">
        <v>650000</v>
      </c>
      <c r="F412" s="51">
        <f>650000+1168900</f>
        <v>1818900</v>
      </c>
      <c r="G412" s="46">
        <v>2054500</v>
      </c>
    </row>
    <row r="413" spans="1:7" s="52" customFormat="1">
      <c r="A413" s="91" t="s">
        <v>9</v>
      </c>
      <c r="B413" s="143">
        <v>65</v>
      </c>
      <c r="C413" s="144" t="s">
        <v>157</v>
      </c>
      <c r="D413" s="121">
        <f t="shared" ref="D413:F413" si="57">D412</f>
        <v>0</v>
      </c>
      <c r="E413" s="57">
        <f t="shared" si="57"/>
        <v>650000</v>
      </c>
      <c r="F413" s="57">
        <f t="shared" si="57"/>
        <v>1818900</v>
      </c>
      <c r="G413" s="57">
        <v>2054500</v>
      </c>
    </row>
    <row r="414" spans="1:7" s="52" customFormat="1">
      <c r="A414" s="14"/>
      <c r="B414" s="15"/>
      <c r="C414" s="106"/>
      <c r="D414" s="51"/>
      <c r="E414" s="51"/>
      <c r="F414" s="51"/>
      <c r="G414" s="51"/>
    </row>
    <row r="415" spans="1:7">
      <c r="A415" s="14"/>
      <c r="B415" s="19">
        <v>66</v>
      </c>
      <c r="C415" s="106" t="s">
        <v>384</v>
      </c>
      <c r="D415" s="51"/>
      <c r="E415" s="51"/>
      <c r="F415" s="51"/>
      <c r="G415" s="51"/>
    </row>
    <row r="416" spans="1:7">
      <c r="A416" s="14"/>
      <c r="B416" s="85" t="s">
        <v>385</v>
      </c>
      <c r="C416" s="107" t="s">
        <v>334</v>
      </c>
      <c r="D416" s="43">
        <v>0</v>
      </c>
      <c r="E416" s="51">
        <v>62000</v>
      </c>
      <c r="F416" s="51">
        <v>62000</v>
      </c>
      <c r="G416" s="46">
        <v>65000</v>
      </c>
    </row>
    <row r="417" spans="1:7">
      <c r="A417" s="14" t="s">
        <v>9</v>
      </c>
      <c r="B417" s="15">
        <v>66</v>
      </c>
      <c r="C417" s="106" t="s">
        <v>384</v>
      </c>
      <c r="D417" s="121">
        <f t="shared" ref="D417:F417" si="58">D416</f>
        <v>0</v>
      </c>
      <c r="E417" s="57">
        <f t="shared" si="58"/>
        <v>62000</v>
      </c>
      <c r="F417" s="57">
        <f t="shared" si="58"/>
        <v>62000</v>
      </c>
      <c r="G417" s="57">
        <v>65000</v>
      </c>
    </row>
    <row r="418" spans="1:7">
      <c r="A418" s="14"/>
      <c r="B418" s="15"/>
      <c r="C418" s="106"/>
      <c r="D418" s="43"/>
      <c r="E418" s="51"/>
      <c r="F418" s="51"/>
      <c r="G418" s="51"/>
    </row>
    <row r="419" spans="1:7" ht="15" customHeight="1">
      <c r="A419" s="14"/>
      <c r="B419" s="19">
        <v>67</v>
      </c>
      <c r="C419" s="106" t="s">
        <v>403</v>
      </c>
      <c r="D419" s="51"/>
      <c r="E419" s="51"/>
      <c r="F419" s="51"/>
      <c r="G419" s="51"/>
    </row>
    <row r="420" spans="1:7" ht="15" customHeight="1">
      <c r="A420" s="14"/>
      <c r="B420" s="85" t="s">
        <v>404</v>
      </c>
      <c r="C420" s="107" t="s">
        <v>334</v>
      </c>
      <c r="D420" s="43">
        <v>0</v>
      </c>
      <c r="E420" s="43">
        <v>0</v>
      </c>
      <c r="F420" s="43">
        <v>0</v>
      </c>
      <c r="G420" s="46">
        <v>97090</v>
      </c>
    </row>
    <row r="421" spans="1:7" ht="15" customHeight="1">
      <c r="A421" s="14" t="s">
        <v>9</v>
      </c>
      <c r="B421" s="19">
        <v>67</v>
      </c>
      <c r="C421" s="106" t="s">
        <v>403</v>
      </c>
      <c r="D421" s="121">
        <f t="shared" ref="D421:F421" si="59">D420</f>
        <v>0</v>
      </c>
      <c r="E421" s="121">
        <f t="shared" si="59"/>
        <v>0</v>
      </c>
      <c r="F421" s="121">
        <f t="shared" si="59"/>
        <v>0</v>
      </c>
      <c r="G421" s="57">
        <v>97090</v>
      </c>
    </row>
    <row r="422" spans="1:7" ht="15" customHeight="1">
      <c r="A422" s="14" t="s">
        <v>9</v>
      </c>
      <c r="B422" s="45">
        <v>2.8</v>
      </c>
      <c r="C422" s="104" t="s">
        <v>88</v>
      </c>
      <c r="D422" s="49">
        <f>SUM(D400:D401)+D405+D409+D413+D417+D421</f>
        <v>804535</v>
      </c>
      <c r="E422" s="49">
        <f t="shared" ref="E422:F422" si="60">SUM(E400:E401)+E405+E409+E413+E417+E421</f>
        <v>975000</v>
      </c>
      <c r="F422" s="49">
        <f t="shared" si="60"/>
        <v>2143900</v>
      </c>
      <c r="G422" s="49">
        <v>2662227</v>
      </c>
    </row>
    <row r="423" spans="1:7" ht="15" customHeight="1">
      <c r="A423" s="14" t="s">
        <v>9</v>
      </c>
      <c r="B423" s="60">
        <v>2</v>
      </c>
      <c r="C423" s="106" t="s">
        <v>111</v>
      </c>
      <c r="D423" s="57">
        <f t="shared" ref="D423:F423" si="61">D422+D397+D391+D383</f>
        <v>950932</v>
      </c>
      <c r="E423" s="57">
        <f t="shared" si="61"/>
        <v>1200000</v>
      </c>
      <c r="F423" s="57">
        <f t="shared" si="61"/>
        <v>2368900</v>
      </c>
      <c r="G423" s="57">
        <v>2947227</v>
      </c>
    </row>
    <row r="424" spans="1:7">
      <c r="A424" s="14"/>
      <c r="B424" s="60"/>
      <c r="C424" s="106"/>
      <c r="D424" s="130"/>
      <c r="E424" s="130"/>
      <c r="F424" s="130"/>
      <c r="G424" s="130"/>
    </row>
    <row r="425" spans="1:7" ht="15" customHeight="1">
      <c r="A425" s="14"/>
      <c r="B425" s="60">
        <v>5</v>
      </c>
      <c r="C425" s="106" t="s">
        <v>116</v>
      </c>
      <c r="D425" s="51"/>
      <c r="E425" s="51"/>
      <c r="F425" s="51"/>
      <c r="G425" s="56"/>
    </row>
    <row r="426" spans="1:7" ht="28.9" customHeight="1">
      <c r="A426" s="14"/>
      <c r="B426" s="45">
        <v>5.101</v>
      </c>
      <c r="C426" s="104" t="s">
        <v>117</v>
      </c>
      <c r="D426" s="51"/>
      <c r="E426" s="51"/>
      <c r="F426" s="51"/>
      <c r="G426" s="56"/>
    </row>
    <row r="427" spans="1:7" ht="27.95" customHeight="1">
      <c r="A427" s="14"/>
      <c r="B427" s="61" t="s">
        <v>77</v>
      </c>
      <c r="C427" s="106" t="s">
        <v>208</v>
      </c>
      <c r="D427" s="51">
        <v>1000300</v>
      </c>
      <c r="E427" s="51">
        <v>1300000</v>
      </c>
      <c r="F427" s="51">
        <f>1300000+2168900</f>
        <v>3468900</v>
      </c>
      <c r="G427" s="51">
        <v>2770317</v>
      </c>
    </row>
    <row r="428" spans="1:7" ht="27.95" customHeight="1">
      <c r="A428" s="14"/>
      <c r="B428" s="61" t="s">
        <v>79</v>
      </c>
      <c r="C428" s="106" t="s">
        <v>209</v>
      </c>
      <c r="D428" s="49">
        <v>24000</v>
      </c>
      <c r="E428" s="49">
        <v>48000</v>
      </c>
      <c r="F428" s="49">
        <v>48000</v>
      </c>
      <c r="G428" s="49">
        <v>58000</v>
      </c>
    </row>
    <row r="429" spans="1:7" ht="25.5">
      <c r="A429" s="14" t="s">
        <v>9</v>
      </c>
      <c r="B429" s="45">
        <v>5.101</v>
      </c>
      <c r="C429" s="104" t="s">
        <v>185</v>
      </c>
      <c r="D429" s="49">
        <f t="shared" ref="D429:F429" si="62">SUM(D427:D428)</f>
        <v>1024300</v>
      </c>
      <c r="E429" s="49">
        <f t="shared" si="62"/>
        <v>1348000</v>
      </c>
      <c r="F429" s="49">
        <f t="shared" si="62"/>
        <v>3516900</v>
      </c>
      <c r="G429" s="49">
        <v>2828317</v>
      </c>
    </row>
    <row r="430" spans="1:7" ht="15" customHeight="1">
      <c r="A430" s="14" t="s">
        <v>9</v>
      </c>
      <c r="B430" s="60">
        <v>5</v>
      </c>
      <c r="C430" s="106" t="s">
        <v>116</v>
      </c>
      <c r="D430" s="49">
        <f t="shared" ref="D430:F430" si="63">D429</f>
        <v>1024300</v>
      </c>
      <c r="E430" s="49">
        <f t="shared" si="63"/>
        <v>1348000</v>
      </c>
      <c r="F430" s="49">
        <f t="shared" si="63"/>
        <v>3516900</v>
      </c>
      <c r="G430" s="49">
        <v>2828317</v>
      </c>
    </row>
    <row r="431" spans="1:7">
      <c r="A431" s="14"/>
      <c r="B431" s="60"/>
      <c r="C431" s="106"/>
      <c r="D431" s="51"/>
      <c r="E431" s="51"/>
      <c r="F431" s="51"/>
      <c r="G431" s="51"/>
    </row>
    <row r="432" spans="1:7" ht="14.45" customHeight="1">
      <c r="A432" s="14"/>
      <c r="B432" s="60">
        <v>8</v>
      </c>
      <c r="C432" s="106" t="s">
        <v>201</v>
      </c>
      <c r="D432" s="51"/>
      <c r="E432" s="51"/>
      <c r="F432" s="51"/>
      <c r="G432" s="51"/>
    </row>
    <row r="433" spans="1:7" ht="14.45" customHeight="1">
      <c r="A433" s="14"/>
      <c r="B433" s="45">
        <v>8.1010000000000009</v>
      </c>
      <c r="C433" s="106" t="s">
        <v>205</v>
      </c>
      <c r="D433" s="51"/>
      <c r="E433" s="51"/>
      <c r="F433" s="51"/>
      <c r="G433" s="51"/>
    </row>
    <row r="434" spans="1:7" ht="14.45" customHeight="1">
      <c r="A434" s="14"/>
      <c r="B434" s="85" t="s">
        <v>80</v>
      </c>
      <c r="C434" s="106" t="s">
        <v>206</v>
      </c>
      <c r="D434" s="49">
        <v>106800</v>
      </c>
      <c r="E434" s="49">
        <v>378000</v>
      </c>
      <c r="F434" s="49">
        <f>378000-165662</f>
        <v>212338</v>
      </c>
      <c r="G434" s="49">
        <v>300522</v>
      </c>
    </row>
    <row r="435" spans="1:7" ht="14.45" customHeight="1">
      <c r="A435" s="14"/>
      <c r="B435" s="45">
        <v>8.1010000000000009</v>
      </c>
      <c r="C435" s="106" t="s">
        <v>205</v>
      </c>
      <c r="D435" s="49">
        <f>D434</f>
        <v>106800</v>
      </c>
      <c r="E435" s="49">
        <f t="shared" ref="E435:F435" si="64">E434</f>
        <v>378000</v>
      </c>
      <c r="F435" s="49">
        <f t="shared" si="64"/>
        <v>212338</v>
      </c>
      <c r="G435" s="49">
        <v>300522</v>
      </c>
    </row>
    <row r="436" spans="1:7">
      <c r="A436" s="14"/>
      <c r="B436" s="45"/>
      <c r="C436" s="106"/>
      <c r="D436" s="51"/>
      <c r="E436" s="51"/>
      <c r="F436" s="51"/>
      <c r="G436" s="51"/>
    </row>
    <row r="437" spans="1:7" ht="14.45" customHeight="1">
      <c r="A437" s="14"/>
      <c r="B437" s="45">
        <v>8.7970000000000006</v>
      </c>
      <c r="C437" s="104" t="s">
        <v>202</v>
      </c>
      <c r="D437" s="51"/>
      <c r="E437" s="51"/>
      <c r="F437" s="51"/>
      <c r="G437" s="51"/>
    </row>
    <row r="438" spans="1:7" ht="14.45" customHeight="1">
      <c r="A438" s="86"/>
      <c r="B438" s="83">
        <v>60</v>
      </c>
      <c r="C438" s="107" t="s">
        <v>153</v>
      </c>
      <c r="D438" s="51"/>
      <c r="E438" s="51"/>
      <c r="F438" s="51"/>
      <c r="G438" s="51"/>
    </row>
    <row r="439" spans="1:7" ht="14.45" customHeight="1">
      <c r="A439" s="86"/>
      <c r="B439" s="83" t="s">
        <v>203</v>
      </c>
      <c r="C439" s="107" t="s">
        <v>210</v>
      </c>
      <c r="D439" s="43">
        <v>0</v>
      </c>
      <c r="E439" s="51">
        <v>218000</v>
      </c>
      <c r="F439" s="51">
        <v>218000</v>
      </c>
      <c r="G439" s="51">
        <v>118000</v>
      </c>
    </row>
    <row r="440" spans="1:7" ht="14.45" customHeight="1">
      <c r="A440" s="86"/>
      <c r="B440" s="83" t="s">
        <v>211</v>
      </c>
      <c r="C440" s="107" t="s">
        <v>212</v>
      </c>
      <c r="D440" s="49">
        <v>12000</v>
      </c>
      <c r="E440" s="49">
        <v>12000</v>
      </c>
      <c r="F440" s="49">
        <v>12000</v>
      </c>
      <c r="G440" s="49">
        <v>12000</v>
      </c>
    </row>
    <row r="441" spans="1:7" ht="14.45" customHeight="1">
      <c r="A441" s="86" t="s">
        <v>9</v>
      </c>
      <c r="B441" s="83">
        <v>60</v>
      </c>
      <c r="C441" s="107" t="s">
        <v>153</v>
      </c>
      <c r="D441" s="49">
        <f t="shared" ref="D441:F441" si="65">SUM(D439:D440)</f>
        <v>12000</v>
      </c>
      <c r="E441" s="49">
        <f t="shared" si="65"/>
        <v>230000</v>
      </c>
      <c r="F441" s="49">
        <f t="shared" si="65"/>
        <v>230000</v>
      </c>
      <c r="G441" s="49">
        <v>130000</v>
      </c>
    </row>
    <row r="442" spans="1:7" ht="14.45" customHeight="1">
      <c r="A442" s="86" t="s">
        <v>9</v>
      </c>
      <c r="B442" s="87">
        <v>8.7970000000000006</v>
      </c>
      <c r="C442" s="108" t="s">
        <v>204</v>
      </c>
      <c r="D442" s="49">
        <f t="shared" ref="D442:F442" si="66">D441</f>
        <v>12000</v>
      </c>
      <c r="E442" s="49">
        <f t="shared" si="66"/>
        <v>230000</v>
      </c>
      <c r="F442" s="49">
        <f t="shared" si="66"/>
        <v>230000</v>
      </c>
      <c r="G442" s="49">
        <v>130000</v>
      </c>
    </row>
    <row r="443" spans="1:7" ht="14.45" customHeight="1">
      <c r="A443" s="86" t="s">
        <v>9</v>
      </c>
      <c r="B443" s="83">
        <v>8</v>
      </c>
      <c r="C443" s="107" t="s">
        <v>201</v>
      </c>
      <c r="D443" s="49">
        <f t="shared" ref="D443:F443" si="67">D442+D435</f>
        <v>118800</v>
      </c>
      <c r="E443" s="49">
        <f t="shared" si="67"/>
        <v>608000</v>
      </c>
      <c r="F443" s="49">
        <f t="shared" si="67"/>
        <v>442338</v>
      </c>
      <c r="G443" s="49">
        <v>430522</v>
      </c>
    </row>
    <row r="444" spans="1:7" ht="15" customHeight="1">
      <c r="A444" s="14"/>
      <c r="B444" s="60"/>
      <c r="C444" s="106"/>
      <c r="D444" s="51"/>
      <c r="E444" s="51"/>
      <c r="F444" s="51"/>
      <c r="G444" s="56"/>
    </row>
    <row r="445" spans="1:7" ht="14.45" customHeight="1">
      <c r="A445" s="14"/>
      <c r="B445" s="15">
        <v>80</v>
      </c>
      <c r="C445" s="106" t="s">
        <v>83</v>
      </c>
      <c r="D445" s="64"/>
      <c r="E445" s="23"/>
      <c r="F445" s="23"/>
      <c r="G445" s="23"/>
    </row>
    <row r="446" spans="1:7" ht="14.45" customHeight="1">
      <c r="A446" s="14"/>
      <c r="B446" s="45">
        <v>80.001000000000005</v>
      </c>
      <c r="C446" s="104" t="s">
        <v>12</v>
      </c>
      <c r="D446" s="23"/>
      <c r="E446" s="23"/>
      <c r="F446" s="23"/>
      <c r="G446" s="23"/>
    </row>
    <row r="447" spans="1:7" ht="14.45" customHeight="1">
      <c r="A447" s="14"/>
      <c r="B447" s="60">
        <v>60</v>
      </c>
      <c r="C447" s="106" t="s">
        <v>84</v>
      </c>
      <c r="D447" s="48"/>
      <c r="E447" s="48"/>
      <c r="F447" s="48"/>
      <c r="G447" s="48"/>
    </row>
    <row r="448" spans="1:7" ht="14.45" customHeight="1">
      <c r="A448" s="14"/>
      <c r="B448" s="61" t="s">
        <v>85</v>
      </c>
      <c r="C448" s="106" t="s">
        <v>43</v>
      </c>
      <c r="D448" s="51">
        <v>19051</v>
      </c>
      <c r="E448" s="51">
        <v>20727</v>
      </c>
      <c r="F448" s="51">
        <f>20727-6994</f>
        <v>13733</v>
      </c>
      <c r="G448" s="46">
        <v>10380</v>
      </c>
    </row>
    <row r="449" spans="1:7" ht="14.45" customHeight="1">
      <c r="A449" s="14"/>
      <c r="B449" s="61" t="s">
        <v>178</v>
      </c>
      <c r="C449" s="106" t="s">
        <v>159</v>
      </c>
      <c r="D449" s="51">
        <v>3312</v>
      </c>
      <c r="E449" s="51">
        <v>2395</v>
      </c>
      <c r="F449" s="51">
        <v>2395</v>
      </c>
      <c r="G449" s="46">
        <v>1713</v>
      </c>
    </row>
    <row r="450" spans="1:7" s="5" customFormat="1" ht="14.45" customHeight="1">
      <c r="A450" s="89"/>
      <c r="B450" s="90" t="s">
        <v>330</v>
      </c>
      <c r="C450" s="89" t="s">
        <v>232</v>
      </c>
      <c r="D450" s="43">
        <v>0</v>
      </c>
      <c r="E450" s="51">
        <v>1</v>
      </c>
      <c r="F450" s="51">
        <v>1</v>
      </c>
      <c r="G450" s="46">
        <v>519</v>
      </c>
    </row>
    <row r="451" spans="1:7" s="5" customFormat="1" ht="14.45" customHeight="1">
      <c r="A451" s="89"/>
      <c r="B451" s="90" t="s">
        <v>331</v>
      </c>
      <c r="C451" s="89" t="s">
        <v>233</v>
      </c>
      <c r="D451" s="43">
        <v>0</v>
      </c>
      <c r="E451" s="51">
        <v>1</v>
      </c>
      <c r="F451" s="51">
        <v>1</v>
      </c>
      <c r="G451" s="46">
        <v>8668</v>
      </c>
    </row>
    <row r="452" spans="1:7" s="52" customFormat="1" ht="14.45" customHeight="1">
      <c r="A452" s="14"/>
      <c r="B452" s="61" t="s">
        <v>86</v>
      </c>
      <c r="C452" s="98" t="s">
        <v>236</v>
      </c>
      <c r="D452" s="51">
        <v>690</v>
      </c>
      <c r="E452" s="51">
        <v>800</v>
      </c>
      <c r="F452" s="51">
        <v>800</v>
      </c>
      <c r="G452" s="46">
        <v>800</v>
      </c>
    </row>
    <row r="453" spans="1:7" s="52" customFormat="1" ht="14.45" customHeight="1">
      <c r="A453" s="14"/>
      <c r="B453" s="61" t="s">
        <v>87</v>
      </c>
      <c r="C453" s="106" t="s">
        <v>17</v>
      </c>
      <c r="D453" s="51">
        <v>599</v>
      </c>
      <c r="E453" s="51">
        <v>599</v>
      </c>
      <c r="F453" s="51">
        <v>599</v>
      </c>
      <c r="G453" s="46">
        <v>599</v>
      </c>
    </row>
    <row r="454" spans="1:7" s="5" customFormat="1" ht="14.45" customHeight="1">
      <c r="A454" s="89"/>
      <c r="B454" s="90" t="s">
        <v>332</v>
      </c>
      <c r="C454" s="89" t="s">
        <v>240</v>
      </c>
      <c r="D454" s="43">
        <v>0</v>
      </c>
      <c r="E454" s="51">
        <v>1</v>
      </c>
      <c r="F454" s="51">
        <v>1</v>
      </c>
      <c r="G454" s="46">
        <v>1</v>
      </c>
    </row>
    <row r="455" spans="1:7" s="5" customFormat="1" ht="14.45" customHeight="1">
      <c r="A455" s="89"/>
      <c r="B455" s="90" t="s">
        <v>365</v>
      </c>
      <c r="C455" s="89" t="s">
        <v>337</v>
      </c>
      <c r="D455" s="122">
        <v>0</v>
      </c>
      <c r="E455" s="49">
        <v>1</v>
      </c>
      <c r="F455" s="49">
        <v>1</v>
      </c>
      <c r="G455" s="88">
        <v>1</v>
      </c>
    </row>
    <row r="456" spans="1:7" ht="14.45" customHeight="1">
      <c r="A456" s="14" t="s">
        <v>9</v>
      </c>
      <c r="B456" s="60">
        <v>60</v>
      </c>
      <c r="C456" s="106" t="s">
        <v>84</v>
      </c>
      <c r="D456" s="49">
        <f t="shared" ref="D456:F456" si="68">SUM(D448:D455)</f>
        <v>23652</v>
      </c>
      <c r="E456" s="49">
        <f t="shared" si="68"/>
        <v>24525</v>
      </c>
      <c r="F456" s="49">
        <f t="shared" si="68"/>
        <v>17531</v>
      </c>
      <c r="G456" s="49">
        <v>22681</v>
      </c>
    </row>
    <row r="457" spans="1:7" ht="14.45" customHeight="1">
      <c r="A457" s="91" t="s">
        <v>9</v>
      </c>
      <c r="B457" s="156">
        <v>80.001000000000005</v>
      </c>
      <c r="C457" s="157" t="s">
        <v>12</v>
      </c>
      <c r="D457" s="49">
        <f t="shared" ref="D457:F457" si="69">D456</f>
        <v>23652</v>
      </c>
      <c r="E457" s="49">
        <f t="shared" si="69"/>
        <v>24525</v>
      </c>
      <c r="F457" s="49">
        <f t="shared" si="69"/>
        <v>17531</v>
      </c>
      <c r="G457" s="49">
        <v>22681</v>
      </c>
    </row>
    <row r="458" spans="1:7">
      <c r="A458" s="58"/>
      <c r="B458" s="45"/>
      <c r="C458" s="104"/>
      <c r="D458" s="51"/>
      <c r="E458" s="51"/>
      <c r="F458" s="51"/>
      <c r="G458" s="51"/>
    </row>
    <row r="459" spans="1:7" ht="30" customHeight="1">
      <c r="A459" s="58"/>
      <c r="B459" s="45">
        <v>80.102000000000004</v>
      </c>
      <c r="C459" s="104" t="s">
        <v>152</v>
      </c>
      <c r="D459" s="51"/>
      <c r="E459" s="51"/>
      <c r="F459" s="51"/>
      <c r="G459" s="51"/>
    </row>
    <row r="460" spans="1:7" ht="15" customHeight="1">
      <c r="A460" s="58"/>
      <c r="B460" s="60">
        <v>62</v>
      </c>
      <c r="C460" s="106" t="s">
        <v>109</v>
      </c>
      <c r="D460" s="51"/>
      <c r="E460" s="51"/>
      <c r="F460" s="51"/>
      <c r="G460" s="51"/>
    </row>
    <row r="461" spans="1:7" ht="38.25">
      <c r="A461" s="58"/>
      <c r="B461" s="80" t="s">
        <v>150</v>
      </c>
      <c r="C461" s="105" t="s">
        <v>151</v>
      </c>
      <c r="D461" s="51">
        <v>33229</v>
      </c>
      <c r="E461" s="43">
        <v>0</v>
      </c>
      <c r="F461" s="51">
        <f>11387</f>
        <v>11387</v>
      </c>
      <c r="G461" s="43">
        <v>0</v>
      </c>
    </row>
    <row r="462" spans="1:7" ht="25.5">
      <c r="A462" s="58"/>
      <c r="B462" s="81" t="s">
        <v>188</v>
      </c>
      <c r="C462" s="109" t="s">
        <v>190</v>
      </c>
      <c r="D462" s="51">
        <v>1794</v>
      </c>
      <c r="E462" s="43">
        <v>0</v>
      </c>
      <c r="F462" s="43">
        <v>0</v>
      </c>
      <c r="G462" s="43">
        <v>0</v>
      </c>
    </row>
    <row r="463" spans="1:7" ht="42" customHeight="1">
      <c r="A463" s="58"/>
      <c r="B463" s="81" t="s">
        <v>189</v>
      </c>
      <c r="C463" s="109" t="s">
        <v>191</v>
      </c>
      <c r="D463" s="51">
        <v>840</v>
      </c>
      <c r="E463" s="43">
        <v>0</v>
      </c>
      <c r="F463" s="43">
        <v>0</v>
      </c>
      <c r="G463" s="43">
        <v>0</v>
      </c>
    </row>
    <row r="464" spans="1:7" ht="15" customHeight="1">
      <c r="A464" s="58"/>
      <c r="B464" s="81" t="s">
        <v>199</v>
      </c>
      <c r="C464" s="109" t="s">
        <v>192</v>
      </c>
      <c r="D464" s="51">
        <v>2481</v>
      </c>
      <c r="E464" s="43">
        <v>0</v>
      </c>
      <c r="F464" s="43">
        <v>0</v>
      </c>
      <c r="G464" s="43">
        <v>0</v>
      </c>
    </row>
    <row r="465" spans="1:7" ht="15" customHeight="1">
      <c r="A465" s="62" t="s">
        <v>9</v>
      </c>
      <c r="B465" s="60">
        <v>62</v>
      </c>
      <c r="C465" s="106" t="s">
        <v>109</v>
      </c>
      <c r="D465" s="57">
        <f t="shared" ref="D465:F465" si="70">SUM(D461:D464)</f>
        <v>38344</v>
      </c>
      <c r="E465" s="121">
        <f t="shared" si="70"/>
        <v>0</v>
      </c>
      <c r="F465" s="57">
        <f t="shared" si="70"/>
        <v>11387</v>
      </c>
      <c r="G465" s="121">
        <v>0</v>
      </c>
    </row>
    <row r="466" spans="1:7">
      <c r="A466" s="58"/>
      <c r="B466" s="81"/>
      <c r="C466" s="109"/>
      <c r="D466" s="51"/>
      <c r="E466" s="51"/>
      <c r="F466" s="51"/>
      <c r="G466" s="51"/>
    </row>
    <row r="467" spans="1:7" ht="15" customHeight="1">
      <c r="A467" s="62"/>
      <c r="B467" s="83">
        <v>64</v>
      </c>
      <c r="C467" s="107" t="s">
        <v>192</v>
      </c>
      <c r="D467" s="51"/>
      <c r="E467" s="51"/>
      <c r="F467" s="51"/>
      <c r="G467" s="51"/>
    </row>
    <row r="468" spans="1:7" ht="15" customHeight="1">
      <c r="A468" s="62"/>
      <c r="B468" s="83" t="s">
        <v>367</v>
      </c>
      <c r="C468" s="107" t="s">
        <v>334</v>
      </c>
      <c r="D468" s="43">
        <v>0</v>
      </c>
      <c r="E468" s="51">
        <v>1000</v>
      </c>
      <c r="F468" s="51">
        <v>1000</v>
      </c>
      <c r="G468" s="51">
        <v>2500</v>
      </c>
    </row>
    <row r="469" spans="1:7" ht="15" customHeight="1">
      <c r="A469" s="62" t="s">
        <v>9</v>
      </c>
      <c r="B469" s="83">
        <v>64</v>
      </c>
      <c r="C469" s="107" t="s">
        <v>192</v>
      </c>
      <c r="D469" s="121">
        <f t="shared" ref="D469:F469" si="71">D468</f>
        <v>0</v>
      </c>
      <c r="E469" s="57">
        <f t="shared" si="71"/>
        <v>1000</v>
      </c>
      <c r="F469" s="57">
        <f t="shared" si="71"/>
        <v>1000</v>
      </c>
      <c r="G469" s="57">
        <v>2500</v>
      </c>
    </row>
    <row r="470" spans="1:7" ht="15" customHeight="1">
      <c r="A470" s="62"/>
      <c r="B470" s="83"/>
      <c r="C470" s="107"/>
      <c r="D470" s="43"/>
      <c r="E470" s="51"/>
      <c r="F470" s="51"/>
      <c r="G470" s="51"/>
    </row>
    <row r="471" spans="1:7">
      <c r="A471" s="14"/>
      <c r="B471" s="15">
        <v>65</v>
      </c>
      <c r="C471" s="98" t="s">
        <v>408</v>
      </c>
      <c r="D471" s="48"/>
      <c r="E471" s="48"/>
      <c r="F471" s="48"/>
      <c r="G471" s="48"/>
    </row>
    <row r="472" spans="1:7">
      <c r="A472" s="14"/>
      <c r="B472" s="61" t="s">
        <v>391</v>
      </c>
      <c r="C472" s="98" t="s">
        <v>334</v>
      </c>
      <c r="D472" s="43">
        <v>0</v>
      </c>
      <c r="E472" s="43">
        <v>0</v>
      </c>
      <c r="F472" s="43">
        <v>0</v>
      </c>
      <c r="G472" s="46">
        <v>5000</v>
      </c>
    </row>
    <row r="473" spans="1:7">
      <c r="A473" s="14" t="s">
        <v>9</v>
      </c>
      <c r="B473" s="15">
        <v>65</v>
      </c>
      <c r="C473" s="98" t="s">
        <v>408</v>
      </c>
      <c r="D473" s="121">
        <f>D472</f>
        <v>0</v>
      </c>
      <c r="E473" s="121">
        <f t="shared" ref="E473:F473" si="72">E472</f>
        <v>0</v>
      </c>
      <c r="F473" s="121">
        <f t="shared" si="72"/>
        <v>0</v>
      </c>
      <c r="G473" s="57">
        <v>5000</v>
      </c>
    </row>
    <row r="474" spans="1:7" ht="30" customHeight="1">
      <c r="A474" s="58" t="s">
        <v>9</v>
      </c>
      <c r="B474" s="45">
        <v>80.102000000000004</v>
      </c>
      <c r="C474" s="104" t="s">
        <v>152</v>
      </c>
      <c r="D474" s="49">
        <f>SUM(D461:D464)+D469+D473</f>
        <v>38344</v>
      </c>
      <c r="E474" s="49">
        <f t="shared" ref="E474:F474" si="73">SUM(E461:E464)+E469+E473</f>
        <v>1000</v>
      </c>
      <c r="F474" s="49">
        <f t="shared" si="73"/>
        <v>12387</v>
      </c>
      <c r="G474" s="49">
        <v>7500</v>
      </c>
    </row>
    <row r="475" spans="1:7">
      <c r="A475" s="14" t="s">
        <v>9</v>
      </c>
      <c r="B475" s="15">
        <v>80</v>
      </c>
      <c r="C475" s="106" t="s">
        <v>83</v>
      </c>
      <c r="D475" s="49">
        <f t="shared" ref="D475:F475" si="74">D457+D474</f>
        <v>61996</v>
      </c>
      <c r="E475" s="49">
        <f t="shared" si="74"/>
        <v>25525</v>
      </c>
      <c r="F475" s="49">
        <f t="shared" si="74"/>
        <v>29918</v>
      </c>
      <c r="G475" s="49">
        <v>30181</v>
      </c>
    </row>
    <row r="476" spans="1:7" ht="15" customHeight="1">
      <c r="A476" s="58" t="s">
        <v>9</v>
      </c>
      <c r="B476" s="50">
        <v>2245</v>
      </c>
      <c r="C476" s="99" t="s">
        <v>5</v>
      </c>
      <c r="D476" s="57">
        <f t="shared" ref="D476:F476" si="75">D475+D423+D430+D443</f>
        <v>2156028</v>
      </c>
      <c r="E476" s="57">
        <f t="shared" si="75"/>
        <v>3181525</v>
      </c>
      <c r="F476" s="57">
        <f t="shared" si="75"/>
        <v>6358056</v>
      </c>
      <c r="G476" s="57">
        <v>6236247</v>
      </c>
    </row>
    <row r="477" spans="1:7">
      <c r="A477" s="58"/>
      <c r="B477" s="50"/>
      <c r="C477" s="99"/>
      <c r="D477" s="51"/>
      <c r="E477" s="51"/>
      <c r="F477" s="56"/>
      <c r="G477" s="56"/>
    </row>
    <row r="478" spans="1:7" ht="15" customHeight="1">
      <c r="A478" s="14" t="s">
        <v>11</v>
      </c>
      <c r="B478" s="50">
        <v>2506</v>
      </c>
      <c r="C478" s="99" t="s">
        <v>110</v>
      </c>
      <c r="D478" s="48"/>
      <c r="E478" s="48"/>
      <c r="F478" s="48"/>
      <c r="G478" s="48"/>
    </row>
    <row r="479" spans="1:7" ht="15" customHeight="1">
      <c r="A479" s="14"/>
      <c r="B479" s="45">
        <v>0.8</v>
      </c>
      <c r="C479" s="99" t="s">
        <v>88</v>
      </c>
      <c r="D479" s="23"/>
      <c r="E479" s="23"/>
      <c r="F479" s="23"/>
      <c r="G479" s="20"/>
    </row>
    <row r="480" spans="1:7" ht="15" customHeight="1">
      <c r="A480" s="14"/>
      <c r="B480" s="15">
        <v>60</v>
      </c>
      <c r="C480" s="98" t="s">
        <v>89</v>
      </c>
      <c r="D480" s="48"/>
      <c r="E480" s="48"/>
      <c r="F480" s="48"/>
      <c r="G480" s="46"/>
    </row>
    <row r="481" spans="1:7" ht="15" customHeight="1">
      <c r="A481" s="14"/>
      <c r="B481" s="61" t="s">
        <v>90</v>
      </c>
      <c r="C481" s="110" t="s">
        <v>91</v>
      </c>
      <c r="D481" s="131">
        <v>9600</v>
      </c>
      <c r="E481" s="123">
        <v>0</v>
      </c>
      <c r="F481" s="123">
        <v>0</v>
      </c>
      <c r="G481" s="122">
        <v>0</v>
      </c>
    </row>
    <row r="482" spans="1:7" ht="15" customHeight="1">
      <c r="A482" s="58" t="s">
        <v>9</v>
      </c>
      <c r="B482" s="15">
        <v>60</v>
      </c>
      <c r="C482" s="98" t="s">
        <v>89</v>
      </c>
      <c r="D482" s="131">
        <f t="shared" ref="D482:F482" si="76">D481</f>
        <v>9600</v>
      </c>
      <c r="E482" s="123">
        <f t="shared" si="76"/>
        <v>0</v>
      </c>
      <c r="F482" s="123">
        <f t="shared" si="76"/>
        <v>0</v>
      </c>
      <c r="G482" s="123">
        <v>0</v>
      </c>
    </row>
    <row r="483" spans="1:7" ht="15" customHeight="1">
      <c r="A483" s="58" t="s">
        <v>9</v>
      </c>
      <c r="B483" s="45">
        <v>0.8</v>
      </c>
      <c r="C483" s="99" t="s">
        <v>88</v>
      </c>
      <c r="D483" s="131">
        <f t="shared" ref="D483:F483" si="77">D482</f>
        <v>9600</v>
      </c>
      <c r="E483" s="123">
        <f t="shared" si="77"/>
        <v>0</v>
      </c>
      <c r="F483" s="123">
        <f t="shared" si="77"/>
        <v>0</v>
      </c>
      <c r="G483" s="123">
        <v>0</v>
      </c>
    </row>
    <row r="484" spans="1:7" ht="15" customHeight="1">
      <c r="A484" s="58" t="s">
        <v>9</v>
      </c>
      <c r="B484" s="50">
        <v>2506</v>
      </c>
      <c r="C484" s="99" t="s">
        <v>110</v>
      </c>
      <c r="D484" s="49">
        <f t="shared" ref="D484:F484" si="78">D483</f>
        <v>9600</v>
      </c>
      <c r="E484" s="122">
        <f t="shared" si="78"/>
        <v>0</v>
      </c>
      <c r="F484" s="122">
        <f t="shared" si="78"/>
        <v>0</v>
      </c>
      <c r="G484" s="122">
        <v>0</v>
      </c>
    </row>
    <row r="485" spans="1:7" ht="15" customHeight="1">
      <c r="A485" s="66" t="s">
        <v>9</v>
      </c>
      <c r="B485" s="67"/>
      <c r="C485" s="111" t="s">
        <v>10</v>
      </c>
      <c r="D485" s="88">
        <f t="shared" ref="D485:F485" si="79">D476+D373+D128+D484+D103</f>
        <v>2771232</v>
      </c>
      <c r="E485" s="88">
        <f t="shared" si="79"/>
        <v>3849116</v>
      </c>
      <c r="F485" s="88">
        <f t="shared" si="79"/>
        <v>6991290</v>
      </c>
      <c r="G485" s="88">
        <v>7063905</v>
      </c>
    </row>
    <row r="486" spans="1:7">
      <c r="A486" s="14"/>
      <c r="B486" s="15"/>
      <c r="C486" s="99"/>
      <c r="D486" s="46"/>
      <c r="E486" s="46"/>
      <c r="F486" s="46"/>
      <c r="G486" s="46"/>
    </row>
    <row r="487" spans="1:7">
      <c r="A487" s="68"/>
      <c r="B487" s="69"/>
      <c r="C487" s="112" t="s">
        <v>92</v>
      </c>
      <c r="D487" s="46"/>
      <c r="E487" s="46"/>
      <c r="F487" s="46"/>
      <c r="G487" s="46"/>
    </row>
    <row r="488" spans="1:7">
      <c r="A488" s="14" t="s">
        <v>11</v>
      </c>
      <c r="B488" s="59">
        <v>4059</v>
      </c>
      <c r="C488" s="112" t="s">
        <v>6</v>
      </c>
      <c r="D488" s="46"/>
      <c r="E488" s="46"/>
      <c r="F488" s="46"/>
      <c r="G488" s="46"/>
    </row>
    <row r="489" spans="1:7">
      <c r="A489" s="68"/>
      <c r="B489" s="69">
        <v>80</v>
      </c>
      <c r="C489" s="113" t="s">
        <v>83</v>
      </c>
      <c r="D489" s="46"/>
      <c r="E489" s="46"/>
      <c r="F489" s="46"/>
      <c r="G489" s="46"/>
    </row>
    <row r="490" spans="1:7">
      <c r="A490" s="68"/>
      <c r="B490" s="45">
        <v>80.051000000000002</v>
      </c>
      <c r="C490" s="112" t="s">
        <v>93</v>
      </c>
      <c r="D490" s="46"/>
      <c r="E490" s="46"/>
      <c r="F490" s="46"/>
      <c r="G490" s="46"/>
    </row>
    <row r="491" spans="1:7">
      <c r="A491" s="68"/>
      <c r="B491" s="93">
        <v>44</v>
      </c>
      <c r="C491" s="113" t="s">
        <v>13</v>
      </c>
      <c r="D491" s="46"/>
      <c r="E491" s="46"/>
      <c r="F491" s="46"/>
      <c r="G491" s="46"/>
    </row>
    <row r="492" spans="1:7" ht="27.75" customHeight="1">
      <c r="A492" s="68"/>
      <c r="B492" s="93">
        <v>90</v>
      </c>
      <c r="C492" s="100" t="s">
        <v>424</v>
      </c>
      <c r="D492" s="46"/>
      <c r="E492" s="46"/>
      <c r="F492" s="46"/>
      <c r="G492" s="46"/>
    </row>
    <row r="493" spans="1:7">
      <c r="A493" s="68"/>
      <c r="B493" s="80" t="s">
        <v>422</v>
      </c>
      <c r="C493" s="114" t="s">
        <v>423</v>
      </c>
      <c r="D493" s="122">
        <v>0</v>
      </c>
      <c r="E493" s="122">
        <v>0</v>
      </c>
      <c r="F493" s="122">
        <v>0</v>
      </c>
      <c r="G493" s="49">
        <v>5000000</v>
      </c>
    </row>
    <row r="494" spans="1:7" ht="30" customHeight="1">
      <c r="A494" s="68" t="s">
        <v>9</v>
      </c>
      <c r="B494" s="93">
        <v>90</v>
      </c>
      <c r="C494" s="100" t="s">
        <v>424</v>
      </c>
      <c r="D494" s="122">
        <f t="shared" ref="D494:F494" si="80">SUM(D493:D493)</f>
        <v>0</v>
      </c>
      <c r="E494" s="122">
        <f t="shared" si="80"/>
        <v>0</v>
      </c>
      <c r="F494" s="122">
        <f t="shared" si="80"/>
        <v>0</v>
      </c>
      <c r="G494" s="49">
        <v>5000000</v>
      </c>
    </row>
    <row r="495" spans="1:7">
      <c r="A495" s="145" t="s">
        <v>9</v>
      </c>
      <c r="B495" s="158">
        <v>44</v>
      </c>
      <c r="C495" s="153" t="s">
        <v>13</v>
      </c>
      <c r="D495" s="142">
        <f>D494</f>
        <v>0</v>
      </c>
      <c r="E495" s="142">
        <f t="shared" ref="E495:F495" si="81">E494</f>
        <v>0</v>
      </c>
      <c r="F495" s="142">
        <f t="shared" si="81"/>
        <v>0</v>
      </c>
      <c r="G495" s="141">
        <v>5000000</v>
      </c>
    </row>
    <row r="496" spans="1:7">
      <c r="A496" s="68"/>
      <c r="B496" s="45"/>
      <c r="C496" s="112"/>
      <c r="D496" s="46"/>
      <c r="E496" s="46"/>
      <c r="F496" s="46"/>
      <c r="G496" s="46"/>
    </row>
    <row r="497" spans="1:7">
      <c r="A497" s="68"/>
      <c r="B497" s="93">
        <v>45</v>
      </c>
      <c r="C497" s="113" t="s">
        <v>213</v>
      </c>
      <c r="D497" s="46"/>
      <c r="E497" s="46"/>
      <c r="F497" s="46"/>
      <c r="G497" s="46"/>
    </row>
    <row r="498" spans="1:7">
      <c r="A498" s="68"/>
      <c r="B498" s="93">
        <v>60</v>
      </c>
      <c r="C498" s="100" t="s">
        <v>379</v>
      </c>
      <c r="D498" s="46"/>
      <c r="E498" s="46"/>
      <c r="F498" s="46"/>
      <c r="G498" s="46"/>
    </row>
    <row r="499" spans="1:7">
      <c r="A499" s="68"/>
      <c r="B499" s="80" t="s">
        <v>386</v>
      </c>
      <c r="C499" s="114" t="s">
        <v>375</v>
      </c>
      <c r="D499" s="43">
        <v>0</v>
      </c>
      <c r="E499" s="51">
        <v>10555</v>
      </c>
      <c r="F499" s="51">
        <v>10555</v>
      </c>
      <c r="G499" s="43">
        <v>0</v>
      </c>
    </row>
    <row r="500" spans="1:7">
      <c r="A500" s="68"/>
      <c r="B500" s="80" t="s">
        <v>387</v>
      </c>
      <c r="C500" s="114" t="s">
        <v>380</v>
      </c>
      <c r="D500" s="122">
        <v>0</v>
      </c>
      <c r="E500" s="49">
        <v>1</v>
      </c>
      <c r="F500" s="49">
        <v>1</v>
      </c>
      <c r="G500" s="122">
        <v>0</v>
      </c>
    </row>
    <row r="501" spans="1:7">
      <c r="A501" s="68" t="s">
        <v>9</v>
      </c>
      <c r="B501" s="93">
        <v>60</v>
      </c>
      <c r="C501" s="100" t="s">
        <v>379</v>
      </c>
      <c r="D501" s="122">
        <f t="shared" ref="D501:F501" si="82">SUM(D499:D500)</f>
        <v>0</v>
      </c>
      <c r="E501" s="49">
        <f t="shared" si="82"/>
        <v>10556</v>
      </c>
      <c r="F501" s="49">
        <f t="shared" si="82"/>
        <v>10556</v>
      </c>
      <c r="G501" s="122">
        <v>0</v>
      </c>
    </row>
    <row r="502" spans="1:7">
      <c r="A502" s="68"/>
      <c r="B502" s="93"/>
      <c r="C502" s="100"/>
      <c r="D502" s="46"/>
      <c r="E502" s="46"/>
      <c r="F502" s="46"/>
      <c r="G502" s="46"/>
    </row>
    <row r="503" spans="1:7" ht="27.75" customHeight="1">
      <c r="A503" s="68"/>
      <c r="B503" s="93">
        <v>61</v>
      </c>
      <c r="C503" s="100" t="s">
        <v>389</v>
      </c>
      <c r="D503" s="46"/>
      <c r="E503" s="46"/>
      <c r="F503" s="46"/>
      <c r="G503" s="46"/>
    </row>
    <row r="504" spans="1:7">
      <c r="A504" s="68"/>
      <c r="B504" s="80" t="s">
        <v>388</v>
      </c>
      <c r="C504" s="114" t="s">
        <v>375</v>
      </c>
      <c r="D504" s="122">
        <v>0</v>
      </c>
      <c r="E504" s="49">
        <v>116400</v>
      </c>
      <c r="F504" s="49">
        <v>116400</v>
      </c>
      <c r="G504" s="122">
        <v>0</v>
      </c>
    </row>
    <row r="505" spans="1:7" ht="29.25" customHeight="1">
      <c r="A505" s="68" t="s">
        <v>9</v>
      </c>
      <c r="B505" s="93">
        <v>61</v>
      </c>
      <c r="C505" s="100" t="s">
        <v>389</v>
      </c>
      <c r="D505" s="122">
        <f t="shared" ref="D505:F505" si="83">SUM(D504:D504)</f>
        <v>0</v>
      </c>
      <c r="E505" s="49">
        <f t="shared" si="83"/>
        <v>116400</v>
      </c>
      <c r="F505" s="49">
        <f t="shared" si="83"/>
        <v>116400</v>
      </c>
      <c r="G505" s="122">
        <v>0</v>
      </c>
    </row>
    <row r="506" spans="1:7">
      <c r="A506" s="68" t="s">
        <v>9</v>
      </c>
      <c r="B506" s="93">
        <v>45</v>
      </c>
      <c r="C506" s="113" t="s">
        <v>213</v>
      </c>
      <c r="D506" s="121">
        <f t="shared" ref="D506:F506" si="84">D501+D505</f>
        <v>0</v>
      </c>
      <c r="E506" s="57">
        <f t="shared" si="84"/>
        <v>126956</v>
      </c>
      <c r="F506" s="57">
        <f t="shared" si="84"/>
        <v>126956</v>
      </c>
      <c r="G506" s="121">
        <v>0</v>
      </c>
    </row>
    <row r="507" spans="1:7">
      <c r="A507" s="68"/>
      <c r="B507" s="45"/>
      <c r="C507" s="112"/>
      <c r="D507" s="46"/>
      <c r="E507" s="46"/>
      <c r="F507" s="46"/>
      <c r="G507" s="46"/>
    </row>
    <row r="508" spans="1:7">
      <c r="A508" s="68"/>
      <c r="B508" s="93">
        <v>46</v>
      </c>
      <c r="C508" s="113" t="s">
        <v>214</v>
      </c>
      <c r="D508" s="46"/>
      <c r="E508" s="46"/>
      <c r="F508" s="46"/>
      <c r="G508" s="46"/>
    </row>
    <row r="509" spans="1:7">
      <c r="A509" s="68"/>
      <c r="B509" s="93">
        <v>60</v>
      </c>
      <c r="C509" s="114" t="s">
        <v>414</v>
      </c>
      <c r="D509" s="46"/>
      <c r="E509" s="46"/>
      <c r="F509" s="46"/>
      <c r="G509" s="46"/>
    </row>
    <row r="510" spans="1:7" s="52" customFormat="1">
      <c r="A510" s="68"/>
      <c r="B510" s="80" t="s">
        <v>417</v>
      </c>
      <c r="C510" s="114" t="s">
        <v>377</v>
      </c>
      <c r="D510" s="122">
        <v>0</v>
      </c>
      <c r="E510" s="122">
        <v>0</v>
      </c>
      <c r="F510" s="122">
        <v>0</v>
      </c>
      <c r="G510" s="49">
        <v>50000</v>
      </c>
    </row>
    <row r="511" spans="1:7" ht="15" customHeight="1">
      <c r="A511" s="68" t="s">
        <v>9</v>
      </c>
      <c r="B511" s="93">
        <v>60</v>
      </c>
      <c r="C511" s="114" t="s">
        <v>414</v>
      </c>
      <c r="D511" s="122">
        <f t="shared" ref="D511:F511" si="85">D510</f>
        <v>0</v>
      </c>
      <c r="E511" s="122">
        <f t="shared" si="85"/>
        <v>0</v>
      </c>
      <c r="F511" s="122">
        <f t="shared" si="85"/>
        <v>0</v>
      </c>
      <c r="G511" s="49">
        <v>50000</v>
      </c>
    </row>
    <row r="512" spans="1:7" ht="15" customHeight="1">
      <c r="A512" s="68" t="s">
        <v>9</v>
      </c>
      <c r="B512" s="93">
        <v>46</v>
      </c>
      <c r="C512" s="113" t="s">
        <v>214</v>
      </c>
      <c r="D512" s="121">
        <f t="shared" ref="D512:F512" si="86">D511</f>
        <v>0</v>
      </c>
      <c r="E512" s="121">
        <f t="shared" si="86"/>
        <v>0</v>
      </c>
      <c r="F512" s="121">
        <f t="shared" si="86"/>
        <v>0</v>
      </c>
      <c r="G512" s="57">
        <v>50000</v>
      </c>
    </row>
    <row r="513" spans="1:7">
      <c r="A513" s="68"/>
      <c r="B513" s="45"/>
      <c r="C513" s="112"/>
      <c r="D513" s="46"/>
      <c r="E513" s="46"/>
      <c r="F513" s="46"/>
      <c r="G513" s="46"/>
    </row>
    <row r="514" spans="1:7">
      <c r="A514" s="68"/>
      <c r="B514" s="93">
        <v>48</v>
      </c>
      <c r="C514" s="113" t="s">
        <v>216</v>
      </c>
      <c r="D514" s="46"/>
      <c r="E514" s="46"/>
      <c r="F514" s="46"/>
      <c r="G514" s="46"/>
    </row>
    <row r="515" spans="1:7">
      <c r="A515" s="68"/>
      <c r="B515" s="93">
        <v>60</v>
      </c>
      <c r="C515" s="100" t="s">
        <v>383</v>
      </c>
      <c r="D515" s="46"/>
      <c r="E515" s="46"/>
      <c r="F515" s="46"/>
      <c r="G515" s="46"/>
    </row>
    <row r="516" spans="1:7" s="52" customFormat="1">
      <c r="A516" s="68"/>
      <c r="B516" s="80" t="s">
        <v>378</v>
      </c>
      <c r="C516" s="114" t="s">
        <v>377</v>
      </c>
      <c r="D516" s="122">
        <v>0</v>
      </c>
      <c r="E516" s="49">
        <v>65600</v>
      </c>
      <c r="F516" s="49">
        <v>65600</v>
      </c>
      <c r="G516" s="49">
        <v>30000</v>
      </c>
    </row>
    <row r="517" spans="1:7" ht="15" customHeight="1">
      <c r="A517" s="68" t="s">
        <v>9</v>
      </c>
      <c r="B517" s="93">
        <v>60</v>
      </c>
      <c r="C517" s="100" t="s">
        <v>383</v>
      </c>
      <c r="D517" s="122">
        <f t="shared" ref="D517:F517" si="87">D516</f>
        <v>0</v>
      </c>
      <c r="E517" s="49">
        <f t="shared" si="87"/>
        <v>65600</v>
      </c>
      <c r="F517" s="49">
        <f t="shared" si="87"/>
        <v>65600</v>
      </c>
      <c r="G517" s="49">
        <v>30000</v>
      </c>
    </row>
    <row r="518" spans="1:7" ht="15" customHeight="1">
      <c r="A518" s="68" t="s">
        <v>9</v>
      </c>
      <c r="B518" s="93">
        <v>48</v>
      </c>
      <c r="C518" s="113" t="s">
        <v>216</v>
      </c>
      <c r="D518" s="121">
        <f t="shared" ref="D518:F518" si="88">D517</f>
        <v>0</v>
      </c>
      <c r="E518" s="57">
        <f t="shared" si="88"/>
        <v>65600</v>
      </c>
      <c r="F518" s="57">
        <f t="shared" si="88"/>
        <v>65600</v>
      </c>
      <c r="G518" s="57">
        <v>30000</v>
      </c>
    </row>
    <row r="519" spans="1:7" ht="15" customHeight="1">
      <c r="A519" s="68"/>
      <c r="B519" s="45"/>
      <c r="C519" s="112"/>
      <c r="D519" s="46"/>
      <c r="E519" s="46"/>
      <c r="F519" s="46"/>
      <c r="G519" s="46"/>
    </row>
    <row r="520" spans="1:7" ht="15" customHeight="1">
      <c r="A520" s="68"/>
      <c r="B520" s="93">
        <v>49</v>
      </c>
      <c r="C520" s="113" t="s">
        <v>217</v>
      </c>
      <c r="D520" s="46"/>
      <c r="E520" s="46"/>
      <c r="F520" s="46"/>
      <c r="G520" s="46"/>
    </row>
    <row r="521" spans="1:7" ht="15" customHeight="1">
      <c r="A521" s="68"/>
      <c r="B521" s="93">
        <v>60</v>
      </c>
      <c r="C521" s="114" t="s">
        <v>193</v>
      </c>
      <c r="D521" s="46"/>
      <c r="E521" s="46"/>
      <c r="F521" s="46"/>
      <c r="G521" s="46"/>
    </row>
    <row r="522" spans="1:7" ht="15" customHeight="1">
      <c r="A522" s="68"/>
      <c r="B522" s="80" t="s">
        <v>374</v>
      </c>
      <c r="C522" s="113" t="s">
        <v>375</v>
      </c>
      <c r="D522" s="122">
        <v>0</v>
      </c>
      <c r="E522" s="49">
        <v>4672</v>
      </c>
      <c r="F522" s="49">
        <v>4672</v>
      </c>
      <c r="G522" s="122">
        <v>0</v>
      </c>
    </row>
    <row r="523" spans="1:7" ht="15" customHeight="1">
      <c r="A523" s="68" t="s">
        <v>9</v>
      </c>
      <c r="B523" s="93">
        <v>60</v>
      </c>
      <c r="C523" s="114" t="s">
        <v>193</v>
      </c>
      <c r="D523" s="122">
        <f t="shared" ref="D523:F523" si="89">D522</f>
        <v>0</v>
      </c>
      <c r="E523" s="49">
        <f t="shared" si="89"/>
        <v>4672</v>
      </c>
      <c r="F523" s="49">
        <f t="shared" si="89"/>
        <v>4672</v>
      </c>
      <c r="G523" s="122">
        <v>0</v>
      </c>
    </row>
    <row r="524" spans="1:7" ht="15" customHeight="1">
      <c r="A524" s="68"/>
      <c r="B524" s="93"/>
      <c r="C524" s="114"/>
      <c r="D524" s="43"/>
      <c r="E524" s="51"/>
      <c r="F524" s="51"/>
      <c r="G524" s="43"/>
    </row>
    <row r="525" spans="1:7" ht="15" customHeight="1">
      <c r="A525" s="68"/>
      <c r="B525" s="93">
        <v>61</v>
      </c>
      <c r="C525" s="114" t="s">
        <v>414</v>
      </c>
      <c r="D525" s="46"/>
      <c r="E525" s="46"/>
      <c r="F525" s="46"/>
      <c r="G525" s="46"/>
    </row>
    <row r="526" spans="1:7" ht="15" customHeight="1">
      <c r="A526" s="68"/>
      <c r="B526" s="80" t="s">
        <v>416</v>
      </c>
      <c r="C526" s="113" t="s">
        <v>415</v>
      </c>
      <c r="D526" s="122">
        <v>0</v>
      </c>
      <c r="E526" s="122">
        <v>0</v>
      </c>
      <c r="F526" s="122">
        <v>0</v>
      </c>
      <c r="G526" s="49">
        <v>3114</v>
      </c>
    </row>
    <row r="527" spans="1:7" ht="15" customHeight="1">
      <c r="A527" s="68" t="s">
        <v>9</v>
      </c>
      <c r="B527" s="93">
        <v>61</v>
      </c>
      <c r="C527" s="114" t="s">
        <v>414</v>
      </c>
      <c r="D527" s="121">
        <f t="shared" ref="D527:F527" si="90">D526</f>
        <v>0</v>
      </c>
      <c r="E527" s="121">
        <f t="shared" si="90"/>
        <v>0</v>
      </c>
      <c r="F527" s="121">
        <f t="shared" si="90"/>
        <v>0</v>
      </c>
      <c r="G527" s="57">
        <v>3114</v>
      </c>
    </row>
    <row r="528" spans="1:7" ht="15" customHeight="1">
      <c r="A528" s="68" t="s">
        <v>9</v>
      </c>
      <c r="B528" s="93">
        <v>49</v>
      </c>
      <c r="C528" s="113" t="s">
        <v>217</v>
      </c>
      <c r="D528" s="122">
        <f>D523+D527</f>
        <v>0</v>
      </c>
      <c r="E528" s="49">
        <f t="shared" ref="E528:F528" si="91">E523+E527</f>
        <v>4672</v>
      </c>
      <c r="F528" s="49">
        <f t="shared" si="91"/>
        <v>4672</v>
      </c>
      <c r="G528" s="49">
        <v>3114</v>
      </c>
    </row>
    <row r="529" spans="1:7" ht="15" customHeight="1">
      <c r="A529" s="68"/>
      <c r="B529" s="80"/>
      <c r="C529" s="113"/>
      <c r="D529" s="46"/>
      <c r="E529" s="46"/>
      <c r="F529" s="46"/>
      <c r="G529" s="46"/>
    </row>
    <row r="530" spans="1:7" ht="15" customHeight="1">
      <c r="A530" s="68"/>
      <c r="B530" s="93">
        <v>50</v>
      </c>
      <c r="C530" s="113" t="s">
        <v>224</v>
      </c>
      <c r="D530" s="46"/>
      <c r="E530" s="46"/>
      <c r="F530" s="46"/>
      <c r="G530" s="46"/>
    </row>
    <row r="531" spans="1:7" ht="15" customHeight="1">
      <c r="A531" s="68"/>
      <c r="B531" s="93">
        <v>60</v>
      </c>
      <c r="C531" s="114" t="s">
        <v>193</v>
      </c>
      <c r="D531" s="46"/>
      <c r="E531" s="46"/>
      <c r="F531" s="46"/>
      <c r="G531" s="46"/>
    </row>
    <row r="532" spans="1:7" ht="15" customHeight="1">
      <c r="A532" s="68"/>
      <c r="B532" s="80" t="s">
        <v>376</v>
      </c>
      <c r="C532" s="113" t="s">
        <v>375</v>
      </c>
      <c r="D532" s="122">
        <v>0</v>
      </c>
      <c r="E532" s="49">
        <v>2248</v>
      </c>
      <c r="F532" s="49">
        <v>2248</v>
      </c>
      <c r="G532" s="122">
        <v>0</v>
      </c>
    </row>
    <row r="533" spans="1:7" ht="15" customHeight="1">
      <c r="A533" s="68" t="s">
        <v>9</v>
      </c>
      <c r="B533" s="93">
        <v>60</v>
      </c>
      <c r="C533" s="114" t="s">
        <v>193</v>
      </c>
      <c r="D533" s="122">
        <f t="shared" ref="D533:F534" si="92">D532</f>
        <v>0</v>
      </c>
      <c r="E533" s="49">
        <f t="shared" si="92"/>
        <v>2248</v>
      </c>
      <c r="F533" s="49">
        <f t="shared" si="92"/>
        <v>2248</v>
      </c>
      <c r="G533" s="122">
        <v>0</v>
      </c>
    </row>
    <row r="534" spans="1:7" ht="15" customHeight="1">
      <c r="A534" s="68" t="s">
        <v>9</v>
      </c>
      <c r="B534" s="93">
        <v>50</v>
      </c>
      <c r="C534" s="113" t="s">
        <v>224</v>
      </c>
      <c r="D534" s="122">
        <f t="shared" si="92"/>
        <v>0</v>
      </c>
      <c r="E534" s="49">
        <f t="shared" si="92"/>
        <v>2248</v>
      </c>
      <c r="F534" s="49">
        <f t="shared" si="92"/>
        <v>2248</v>
      </c>
      <c r="G534" s="122">
        <v>0</v>
      </c>
    </row>
    <row r="535" spans="1:7">
      <c r="A535" s="68"/>
      <c r="B535" s="45"/>
      <c r="C535" s="112"/>
      <c r="D535" s="46"/>
      <c r="E535" s="46"/>
      <c r="F535" s="46"/>
      <c r="G535" s="46"/>
    </row>
    <row r="536" spans="1:7">
      <c r="A536" s="68"/>
      <c r="B536" s="69">
        <v>67</v>
      </c>
      <c r="C536" s="113" t="s">
        <v>155</v>
      </c>
      <c r="D536" s="51"/>
      <c r="E536" s="51"/>
      <c r="F536" s="51"/>
      <c r="G536" s="51"/>
    </row>
    <row r="537" spans="1:7">
      <c r="A537" s="68"/>
      <c r="B537" s="69" t="s">
        <v>121</v>
      </c>
      <c r="C537" s="113" t="s">
        <v>105</v>
      </c>
      <c r="D537" s="51">
        <v>7900</v>
      </c>
      <c r="E537" s="43">
        <v>0</v>
      </c>
      <c r="F537" s="43">
        <v>0</v>
      </c>
      <c r="G537" s="43">
        <v>0</v>
      </c>
    </row>
    <row r="538" spans="1:7">
      <c r="A538" s="68"/>
      <c r="B538" s="69" t="s">
        <v>394</v>
      </c>
      <c r="C538" s="113" t="s">
        <v>375</v>
      </c>
      <c r="D538" s="122">
        <v>0</v>
      </c>
      <c r="E538" s="122">
        <v>0</v>
      </c>
      <c r="F538" s="49">
        <v>2437</v>
      </c>
      <c r="G538" s="43">
        <v>0</v>
      </c>
    </row>
    <row r="539" spans="1:7">
      <c r="A539" s="68" t="s">
        <v>9</v>
      </c>
      <c r="B539" s="69">
        <v>67</v>
      </c>
      <c r="C539" s="113" t="s">
        <v>155</v>
      </c>
      <c r="D539" s="49">
        <f>SUM(D537:D538)</f>
        <v>7900</v>
      </c>
      <c r="E539" s="122">
        <f t="shared" ref="E539:F539" si="93">SUM(E537:E538)</f>
        <v>0</v>
      </c>
      <c r="F539" s="49">
        <f t="shared" si="93"/>
        <v>2437</v>
      </c>
      <c r="G539" s="121">
        <v>0</v>
      </c>
    </row>
    <row r="540" spans="1:7" ht="25.5">
      <c r="A540" s="145" t="s">
        <v>9</v>
      </c>
      <c r="B540" s="146">
        <v>75</v>
      </c>
      <c r="C540" s="153" t="s">
        <v>119</v>
      </c>
      <c r="D540" s="49">
        <f>D539</f>
        <v>7900</v>
      </c>
      <c r="E540" s="122">
        <f t="shared" ref="E540:F540" si="94">E539</f>
        <v>0</v>
      </c>
      <c r="F540" s="49">
        <f t="shared" si="94"/>
        <v>2437</v>
      </c>
      <c r="G540" s="122">
        <v>0</v>
      </c>
    </row>
    <row r="541" spans="1:7">
      <c r="A541" s="68"/>
      <c r="B541" s="69"/>
      <c r="C541" s="113"/>
      <c r="D541" s="65"/>
      <c r="E541" s="65"/>
      <c r="F541" s="65"/>
      <c r="G541" s="65"/>
    </row>
    <row r="542" spans="1:7">
      <c r="A542" s="68"/>
      <c r="B542" s="69">
        <v>79</v>
      </c>
      <c r="C542" s="114" t="s">
        <v>193</v>
      </c>
      <c r="D542" s="51"/>
      <c r="E542" s="51"/>
      <c r="F542" s="51"/>
      <c r="G542" s="51"/>
    </row>
    <row r="543" spans="1:7">
      <c r="A543" s="68"/>
      <c r="B543" s="69" t="s">
        <v>196</v>
      </c>
      <c r="C543" s="114" t="s">
        <v>194</v>
      </c>
      <c r="D543" s="51">
        <v>8100</v>
      </c>
      <c r="E543" s="43">
        <v>0</v>
      </c>
      <c r="F543" s="43">
        <v>0</v>
      </c>
      <c r="G543" s="43">
        <v>0</v>
      </c>
    </row>
    <row r="544" spans="1:7">
      <c r="A544" s="68"/>
      <c r="B544" s="69" t="s">
        <v>197</v>
      </c>
      <c r="C544" s="114" t="s">
        <v>195</v>
      </c>
      <c r="D544" s="49">
        <v>6199</v>
      </c>
      <c r="E544" s="122">
        <v>0</v>
      </c>
      <c r="F544" s="122">
        <v>0</v>
      </c>
      <c r="G544" s="122">
        <v>0</v>
      </c>
    </row>
    <row r="545" spans="1:7">
      <c r="A545" s="68" t="s">
        <v>9</v>
      </c>
      <c r="B545" s="69">
        <v>79</v>
      </c>
      <c r="C545" s="114" t="s">
        <v>193</v>
      </c>
      <c r="D545" s="49">
        <f t="shared" ref="D545:F545" si="95">SUM(D543:D544)</f>
        <v>14299</v>
      </c>
      <c r="E545" s="122">
        <f t="shared" si="95"/>
        <v>0</v>
      </c>
      <c r="F545" s="122">
        <f t="shared" si="95"/>
        <v>0</v>
      </c>
      <c r="G545" s="122">
        <v>0</v>
      </c>
    </row>
    <row r="546" spans="1:7">
      <c r="A546" s="68"/>
      <c r="B546" s="69"/>
      <c r="C546" s="114"/>
      <c r="D546" s="51"/>
      <c r="E546" s="51"/>
      <c r="F546" s="51"/>
      <c r="G546" s="51"/>
    </row>
    <row r="547" spans="1:7">
      <c r="A547" s="117"/>
      <c r="B547" s="118">
        <v>80</v>
      </c>
      <c r="C547" s="119" t="s">
        <v>395</v>
      </c>
      <c r="D547" s="51"/>
      <c r="E547" s="51"/>
      <c r="F547" s="51"/>
      <c r="G547" s="51"/>
    </row>
    <row r="548" spans="1:7">
      <c r="A548" s="117"/>
      <c r="B548" s="118" t="s">
        <v>396</v>
      </c>
      <c r="C548" s="119" t="s">
        <v>375</v>
      </c>
      <c r="D548" s="43">
        <v>0</v>
      </c>
      <c r="E548" s="43">
        <v>0</v>
      </c>
      <c r="F548" s="51">
        <v>2000</v>
      </c>
      <c r="G548" s="43">
        <v>0</v>
      </c>
    </row>
    <row r="549" spans="1:7">
      <c r="A549" s="117" t="s">
        <v>9</v>
      </c>
      <c r="B549" s="118">
        <v>80</v>
      </c>
      <c r="C549" s="119" t="s">
        <v>395</v>
      </c>
      <c r="D549" s="121">
        <f>D548</f>
        <v>0</v>
      </c>
      <c r="E549" s="121">
        <f t="shared" ref="E549:F549" si="96">E548</f>
        <v>0</v>
      </c>
      <c r="F549" s="57">
        <f t="shared" si="96"/>
        <v>2000</v>
      </c>
      <c r="G549" s="121">
        <v>0</v>
      </c>
    </row>
    <row r="550" spans="1:7">
      <c r="A550" s="14" t="s">
        <v>9</v>
      </c>
      <c r="B550" s="45">
        <v>80.051000000000002</v>
      </c>
      <c r="C550" s="112" t="s">
        <v>93</v>
      </c>
      <c r="D550" s="49">
        <f>D540+D545+D528+D534+D518+D506+D549+D512+D495</f>
        <v>22199</v>
      </c>
      <c r="E550" s="49">
        <f t="shared" ref="E550:F550" si="97">E540+E545+E528+E534+E518+E506+E549+E512+E495</f>
        <v>199476</v>
      </c>
      <c r="F550" s="49">
        <f t="shared" si="97"/>
        <v>203913</v>
      </c>
      <c r="G550" s="49">
        <v>5083114</v>
      </c>
    </row>
    <row r="551" spans="1:7">
      <c r="A551" s="14" t="s">
        <v>9</v>
      </c>
      <c r="B551" s="69">
        <v>80</v>
      </c>
      <c r="C551" s="113" t="s">
        <v>83</v>
      </c>
      <c r="D551" s="51">
        <f t="shared" ref="D551:F552" si="98">D550</f>
        <v>22199</v>
      </c>
      <c r="E551" s="51">
        <f t="shared" si="98"/>
        <v>199476</v>
      </c>
      <c r="F551" s="51">
        <f t="shared" si="98"/>
        <v>203913</v>
      </c>
      <c r="G551" s="51">
        <v>5083114</v>
      </c>
    </row>
    <row r="552" spans="1:7">
      <c r="A552" s="14" t="s">
        <v>9</v>
      </c>
      <c r="B552" s="50">
        <v>4059</v>
      </c>
      <c r="C552" s="112" t="s">
        <v>6</v>
      </c>
      <c r="D552" s="57">
        <f t="shared" si="98"/>
        <v>22199</v>
      </c>
      <c r="E552" s="57">
        <f t="shared" si="98"/>
        <v>199476</v>
      </c>
      <c r="F552" s="57">
        <f t="shared" si="98"/>
        <v>203913</v>
      </c>
      <c r="G552" s="57">
        <v>5083114</v>
      </c>
    </row>
    <row r="553" spans="1:7">
      <c r="A553" s="14"/>
      <c r="B553" s="50"/>
      <c r="C553" s="112"/>
      <c r="D553" s="65"/>
      <c r="E553" s="65"/>
      <c r="F553" s="65"/>
      <c r="G553" s="65"/>
    </row>
    <row r="554" spans="1:7" ht="15" customHeight="1">
      <c r="A554" s="14"/>
      <c r="B554" s="50">
        <v>4070</v>
      </c>
      <c r="C554" s="112" t="s">
        <v>370</v>
      </c>
      <c r="D554" s="51"/>
      <c r="E554" s="51"/>
      <c r="F554" s="51"/>
      <c r="G554" s="51"/>
    </row>
    <row r="555" spans="1:7">
      <c r="A555" s="14"/>
      <c r="B555" s="45">
        <v>0.8</v>
      </c>
      <c r="C555" s="112" t="s">
        <v>88</v>
      </c>
      <c r="D555" s="51"/>
      <c r="E555" s="51"/>
      <c r="F555" s="51"/>
      <c r="G555" s="51"/>
    </row>
    <row r="556" spans="1:7">
      <c r="A556" s="14"/>
      <c r="B556" s="69">
        <v>23</v>
      </c>
      <c r="C556" s="114" t="s">
        <v>37</v>
      </c>
      <c r="D556" s="51"/>
      <c r="E556" s="51"/>
      <c r="F556" s="51"/>
      <c r="G556" s="51"/>
    </row>
    <row r="557" spans="1:7">
      <c r="A557" s="14"/>
      <c r="B557" s="15">
        <v>44</v>
      </c>
      <c r="C557" s="113" t="s">
        <v>13</v>
      </c>
      <c r="D557" s="51"/>
      <c r="E557" s="51"/>
      <c r="F557" s="51"/>
      <c r="G557" s="51"/>
    </row>
    <row r="558" spans="1:7">
      <c r="A558" s="14"/>
      <c r="B558" s="15" t="s">
        <v>371</v>
      </c>
      <c r="C558" s="113" t="s">
        <v>372</v>
      </c>
      <c r="D558" s="43">
        <v>0</v>
      </c>
      <c r="E558" s="51">
        <v>18900</v>
      </c>
      <c r="F558" s="51">
        <f>18900+6700</f>
        <v>25600</v>
      </c>
      <c r="G558" s="51">
        <v>18962</v>
      </c>
    </row>
    <row r="559" spans="1:7">
      <c r="A559" s="14"/>
      <c r="B559" s="15" t="s">
        <v>411</v>
      </c>
      <c r="C559" s="113" t="s">
        <v>412</v>
      </c>
      <c r="D559" s="43">
        <v>0</v>
      </c>
      <c r="E559" s="43">
        <v>0</v>
      </c>
      <c r="F559" s="43">
        <v>0</v>
      </c>
      <c r="G559" s="51">
        <v>3000</v>
      </c>
    </row>
    <row r="560" spans="1:7" ht="27.95" customHeight="1">
      <c r="A560" s="14"/>
      <c r="B560" s="15" t="s">
        <v>409</v>
      </c>
      <c r="C560" s="113" t="s">
        <v>410</v>
      </c>
      <c r="D560" s="43">
        <v>0</v>
      </c>
      <c r="E560" s="43">
        <v>0</v>
      </c>
      <c r="F560" s="43">
        <v>0</v>
      </c>
      <c r="G560" s="51">
        <v>250</v>
      </c>
    </row>
    <row r="561" spans="1:7">
      <c r="A561" s="14"/>
      <c r="B561" s="15" t="s">
        <v>397</v>
      </c>
      <c r="C561" s="113" t="s">
        <v>398</v>
      </c>
      <c r="D561" s="43">
        <v>0</v>
      </c>
      <c r="E561" s="43">
        <v>0</v>
      </c>
      <c r="F561" s="51">
        <v>2466300</v>
      </c>
      <c r="G561" s="43">
        <v>0</v>
      </c>
    </row>
    <row r="562" spans="1:7">
      <c r="A562" s="14" t="s">
        <v>9</v>
      </c>
      <c r="B562" s="15">
        <v>44</v>
      </c>
      <c r="C562" s="113" t="s">
        <v>13</v>
      </c>
      <c r="D562" s="121">
        <f t="shared" ref="D562:F562" si="99">SUM(D558:D561)</f>
        <v>0</v>
      </c>
      <c r="E562" s="57">
        <f t="shared" si="99"/>
        <v>18900</v>
      </c>
      <c r="F562" s="57">
        <f t="shared" si="99"/>
        <v>2491900</v>
      </c>
      <c r="G562" s="57">
        <v>22212</v>
      </c>
    </row>
    <row r="563" spans="1:7">
      <c r="A563" s="14" t="s">
        <v>9</v>
      </c>
      <c r="B563" s="69">
        <v>23</v>
      </c>
      <c r="C563" s="114" t="s">
        <v>37</v>
      </c>
      <c r="D563" s="121">
        <f t="shared" ref="D563:F565" si="100">D562</f>
        <v>0</v>
      </c>
      <c r="E563" s="57">
        <f t="shared" si="100"/>
        <v>18900</v>
      </c>
      <c r="F563" s="57">
        <f t="shared" si="100"/>
        <v>2491900</v>
      </c>
      <c r="G563" s="57">
        <v>22212</v>
      </c>
    </row>
    <row r="564" spans="1:7">
      <c r="A564" s="14" t="s">
        <v>9</v>
      </c>
      <c r="B564" s="45">
        <v>0.8</v>
      </c>
      <c r="C564" s="112" t="s">
        <v>88</v>
      </c>
      <c r="D564" s="122">
        <f t="shared" si="100"/>
        <v>0</v>
      </c>
      <c r="E564" s="49">
        <f t="shared" si="100"/>
        <v>18900</v>
      </c>
      <c r="F564" s="49">
        <f t="shared" si="100"/>
        <v>2491900</v>
      </c>
      <c r="G564" s="49">
        <v>22212</v>
      </c>
    </row>
    <row r="565" spans="1:7" ht="15" customHeight="1">
      <c r="A565" s="14" t="s">
        <v>9</v>
      </c>
      <c r="B565" s="50">
        <v>4070</v>
      </c>
      <c r="C565" s="112" t="s">
        <v>370</v>
      </c>
      <c r="D565" s="122">
        <f t="shared" si="100"/>
        <v>0</v>
      </c>
      <c r="E565" s="49">
        <f t="shared" si="100"/>
        <v>18900</v>
      </c>
      <c r="F565" s="49">
        <f t="shared" si="100"/>
        <v>2491900</v>
      </c>
      <c r="G565" s="49">
        <v>22212</v>
      </c>
    </row>
    <row r="566" spans="1:7">
      <c r="A566" s="66" t="s">
        <v>9</v>
      </c>
      <c r="B566" s="70"/>
      <c r="C566" s="115" t="s">
        <v>92</v>
      </c>
      <c r="D566" s="57">
        <f t="shared" ref="D566:F566" si="101">D552+D565</f>
        <v>22199</v>
      </c>
      <c r="E566" s="57">
        <f t="shared" si="101"/>
        <v>218376</v>
      </c>
      <c r="F566" s="57">
        <f t="shared" si="101"/>
        <v>2695813</v>
      </c>
      <c r="G566" s="57">
        <v>5105326</v>
      </c>
    </row>
    <row r="567" spans="1:7">
      <c r="A567" s="66" t="s">
        <v>9</v>
      </c>
      <c r="B567" s="70"/>
      <c r="C567" s="115" t="s">
        <v>7</v>
      </c>
      <c r="D567" s="44">
        <f t="shared" ref="D567:F567" si="102">D566+D485</f>
        <v>2793431</v>
      </c>
      <c r="E567" s="44">
        <f t="shared" si="102"/>
        <v>4067492</v>
      </c>
      <c r="F567" s="44">
        <f t="shared" si="102"/>
        <v>9687103</v>
      </c>
      <c r="G567" s="44">
        <v>12169231</v>
      </c>
    </row>
    <row r="568" spans="1:7">
      <c r="A568" s="14"/>
      <c r="B568" s="50"/>
      <c r="C568" s="116"/>
      <c r="D568" s="23"/>
      <c r="E568" s="56"/>
      <c r="F568" s="56"/>
      <c r="G568" s="56"/>
    </row>
    <row r="569" spans="1:7" ht="55.5" customHeight="1">
      <c r="A569" s="11" t="s">
        <v>107</v>
      </c>
      <c r="C569" s="161" t="s">
        <v>187</v>
      </c>
      <c r="D569" s="161"/>
      <c r="E569" s="161"/>
      <c r="F569" s="161"/>
      <c r="G569" s="161"/>
    </row>
    <row r="570" spans="1:7" ht="30" customHeight="1">
      <c r="A570" s="14" t="s">
        <v>120</v>
      </c>
      <c r="B570" s="71">
        <v>2245</v>
      </c>
      <c r="C570" s="98" t="s">
        <v>405</v>
      </c>
      <c r="D570" s="132">
        <v>950932</v>
      </c>
      <c r="E570" s="120">
        <v>0</v>
      </c>
      <c r="F570" s="120">
        <v>0</v>
      </c>
      <c r="G570" s="120">
        <v>0</v>
      </c>
    </row>
    <row r="571" spans="1:7" ht="30" customHeight="1">
      <c r="A571" s="14" t="s">
        <v>120</v>
      </c>
      <c r="B571" s="71">
        <v>2245</v>
      </c>
      <c r="C571" s="98" t="s">
        <v>368</v>
      </c>
      <c r="D571" s="43">
        <v>0</v>
      </c>
      <c r="E571" s="51">
        <f>E429</f>
        <v>1348000</v>
      </c>
      <c r="F571" s="51">
        <f>F429+1168900</f>
        <v>4685800</v>
      </c>
      <c r="G571" s="64">
        <v>2947227</v>
      </c>
    </row>
    <row r="572" spans="1:7" ht="38.25">
      <c r="A572" s="14" t="s">
        <v>120</v>
      </c>
      <c r="B572" s="71">
        <v>2245</v>
      </c>
      <c r="C572" s="98" t="s">
        <v>369</v>
      </c>
      <c r="D572" s="43">
        <v>0</v>
      </c>
      <c r="E572" s="51">
        <f>E441</f>
        <v>230000</v>
      </c>
      <c r="F572" s="51">
        <f>F441</f>
        <v>230000</v>
      </c>
      <c r="G572" s="51">
        <v>300522</v>
      </c>
    </row>
    <row r="573" spans="1:7" ht="38.25">
      <c r="A573" s="14" t="s">
        <v>120</v>
      </c>
      <c r="B573" s="71">
        <v>2245</v>
      </c>
      <c r="C573" s="98" t="s">
        <v>406</v>
      </c>
      <c r="D573" s="51">
        <v>106800</v>
      </c>
      <c r="E573" s="43">
        <v>0</v>
      </c>
      <c r="F573" s="43">
        <v>0</v>
      </c>
      <c r="G573" s="43">
        <v>0</v>
      </c>
    </row>
    <row r="574" spans="1:7" ht="27.95" customHeight="1">
      <c r="A574" s="14" t="s">
        <v>120</v>
      </c>
      <c r="B574" s="71">
        <v>2029</v>
      </c>
      <c r="C574" s="47" t="s">
        <v>186</v>
      </c>
      <c r="D574" s="51">
        <v>24</v>
      </c>
      <c r="E574" s="43">
        <v>0</v>
      </c>
      <c r="F574" s="43">
        <v>0</v>
      </c>
      <c r="G574" s="43">
        <v>0</v>
      </c>
    </row>
    <row r="575" spans="1:7">
      <c r="A575" s="14"/>
      <c r="B575" s="71"/>
      <c r="C575" s="47"/>
      <c r="D575" s="63"/>
      <c r="E575" s="43"/>
      <c r="F575" s="43"/>
      <c r="G575" s="43"/>
    </row>
    <row r="576" spans="1:7">
      <c r="A576" s="14"/>
      <c r="B576" s="71"/>
      <c r="C576" s="47"/>
      <c r="D576" s="51"/>
      <c r="E576" s="43"/>
      <c r="F576" s="43"/>
      <c r="G576" s="43"/>
    </row>
    <row r="577" spans="1:7">
      <c r="A577" s="14"/>
      <c r="B577" s="71"/>
      <c r="C577" s="47"/>
      <c r="D577" s="51"/>
      <c r="E577" s="43"/>
      <c r="F577" s="43"/>
      <c r="G577" s="43"/>
    </row>
    <row r="578" spans="1:7">
      <c r="A578" s="14"/>
      <c r="B578" s="15"/>
      <c r="C578" s="73"/>
      <c r="D578" s="72"/>
      <c r="E578" s="72"/>
      <c r="F578" s="72"/>
      <c r="G578" s="72"/>
    </row>
    <row r="579" spans="1:7">
      <c r="A579" s="14"/>
      <c r="B579" s="15"/>
      <c r="C579" s="73"/>
      <c r="D579" s="72"/>
      <c r="E579" s="72"/>
      <c r="F579" s="72"/>
      <c r="G579" s="72"/>
    </row>
    <row r="580" spans="1:7">
      <c r="A580" s="14"/>
      <c r="B580" s="15"/>
      <c r="C580" s="73"/>
      <c r="D580" s="72"/>
      <c r="E580" s="72"/>
      <c r="F580" s="72"/>
      <c r="G580" s="72"/>
    </row>
    <row r="581" spans="1:7" s="134" customFormat="1">
      <c r="A581" s="133"/>
      <c r="B581" s="40"/>
      <c r="D581" s="135"/>
      <c r="E581" s="136"/>
      <c r="F581" s="136"/>
      <c r="G581" s="137"/>
    </row>
    <row r="582" spans="1:7" s="134" customFormat="1">
      <c r="A582" s="133"/>
      <c r="B582" s="40"/>
      <c r="C582" s="138"/>
      <c r="D582" s="139"/>
      <c r="E582" s="135"/>
      <c r="F582" s="135"/>
      <c r="G582" s="137"/>
    </row>
    <row r="583" spans="1:7" s="134" customFormat="1">
      <c r="A583" s="133"/>
      <c r="B583" s="40"/>
      <c r="C583" s="138"/>
      <c r="D583" s="139"/>
      <c r="E583" s="139"/>
      <c r="F583" s="139"/>
      <c r="G583" s="137"/>
    </row>
    <row r="584" spans="1:7">
      <c r="C584" s="74"/>
      <c r="D584" s="23"/>
      <c r="E584" s="23"/>
      <c r="F584" s="23"/>
    </row>
    <row r="585" spans="1:7">
      <c r="C585" s="138"/>
      <c r="D585" s="23"/>
      <c r="E585" s="139"/>
      <c r="F585" s="23"/>
    </row>
    <row r="586" spans="1:7">
      <c r="C586" s="74"/>
      <c r="D586" s="23"/>
      <c r="E586" s="23"/>
      <c r="F586" s="23"/>
    </row>
    <row r="587" spans="1:7">
      <c r="C587" s="74"/>
      <c r="D587" s="23"/>
      <c r="E587" s="23"/>
      <c r="F587" s="23"/>
    </row>
    <row r="588" spans="1:7">
      <c r="C588" s="74"/>
      <c r="D588" s="23"/>
      <c r="E588" s="23"/>
      <c r="F588" s="23"/>
    </row>
    <row r="589" spans="1:7">
      <c r="C589" s="74"/>
      <c r="D589" s="23"/>
      <c r="E589" s="23"/>
      <c r="F589" s="23"/>
    </row>
    <row r="590" spans="1:7">
      <c r="C590" s="74"/>
      <c r="D590" s="23"/>
      <c r="E590" s="23"/>
      <c r="F590" s="23"/>
    </row>
    <row r="591" spans="1:7">
      <c r="C591" s="74"/>
      <c r="D591" s="23"/>
      <c r="E591" s="23"/>
      <c r="F591" s="23"/>
    </row>
    <row r="592" spans="1:7">
      <c r="C592" s="74"/>
      <c r="D592" s="23"/>
      <c r="E592" s="23"/>
      <c r="F592" s="23"/>
    </row>
    <row r="593" spans="1:6">
      <c r="C593" s="74"/>
      <c r="D593" s="23"/>
      <c r="E593" s="23"/>
      <c r="F593" s="23"/>
    </row>
    <row r="594" spans="1:6">
      <c r="C594" s="74"/>
      <c r="D594" s="23"/>
      <c r="E594" s="23"/>
      <c r="F594" s="23"/>
    </row>
    <row r="595" spans="1:6">
      <c r="C595" s="74"/>
      <c r="D595" s="23"/>
      <c r="E595" s="23"/>
      <c r="F595" s="23"/>
    </row>
    <row r="596" spans="1:6">
      <c r="C596" s="74"/>
      <c r="D596" s="23"/>
      <c r="E596" s="23"/>
      <c r="F596" s="23"/>
    </row>
    <row r="597" spans="1:6">
      <c r="E597" s="12"/>
    </row>
    <row r="598" spans="1:6">
      <c r="E598" s="12"/>
    </row>
    <row r="600" spans="1:6">
      <c r="A600" s="14"/>
      <c r="B600" s="15"/>
      <c r="C600" s="52"/>
    </row>
    <row r="601" spans="1:6">
      <c r="A601" s="75"/>
      <c r="B601" s="76"/>
      <c r="C601" s="77"/>
      <c r="D601" s="75"/>
    </row>
    <row r="602" spans="1:6">
      <c r="A602" s="14"/>
      <c r="B602" s="15"/>
      <c r="C602" s="52"/>
    </row>
    <row r="603" spans="1:6">
      <c r="A603" s="14"/>
      <c r="B603" s="75"/>
      <c r="C603" s="77"/>
    </row>
    <row r="604" spans="1:6">
      <c r="A604" s="14"/>
      <c r="B604" s="75"/>
      <c r="C604" s="77"/>
      <c r="D604" s="72"/>
      <c r="E604" s="52"/>
    </row>
    <row r="605" spans="1:6">
      <c r="A605" s="14"/>
      <c r="B605" s="75"/>
      <c r="C605" s="77"/>
      <c r="D605" s="72"/>
      <c r="E605" s="52"/>
    </row>
    <row r="606" spans="1:6">
      <c r="A606" s="14"/>
      <c r="B606" s="15"/>
      <c r="C606" s="77"/>
      <c r="D606" s="72"/>
      <c r="E606" s="52"/>
    </row>
    <row r="607" spans="1:6">
      <c r="A607" s="14"/>
      <c r="B607" s="15"/>
      <c r="C607" s="52"/>
      <c r="D607" s="72"/>
      <c r="E607" s="52"/>
    </row>
    <row r="608" spans="1:6">
      <c r="A608" s="14"/>
      <c r="B608" s="15"/>
      <c r="C608" s="77"/>
      <c r="D608" s="72"/>
      <c r="E608" s="52"/>
    </row>
    <row r="609" spans="1:5">
      <c r="A609" s="14"/>
      <c r="B609" s="15"/>
      <c r="C609" s="52"/>
      <c r="D609" s="72"/>
      <c r="E609" s="52"/>
    </row>
    <row r="610" spans="1:5">
      <c r="A610" s="14"/>
      <c r="B610" s="15"/>
      <c r="C610" s="52"/>
      <c r="D610" s="72"/>
      <c r="E610" s="52"/>
    </row>
    <row r="611" spans="1:5">
      <c r="A611" s="14"/>
      <c r="B611" s="15"/>
      <c r="C611" s="52"/>
      <c r="D611" s="72"/>
      <c r="E611" s="52"/>
    </row>
    <row r="612" spans="1:5" ht="14.25">
      <c r="A612" s="14"/>
      <c r="B612" s="15"/>
      <c r="C612" s="163"/>
      <c r="D612" s="72"/>
      <c r="E612" s="52"/>
    </row>
    <row r="613" spans="1:5">
      <c r="A613" s="14"/>
      <c r="B613" s="15"/>
      <c r="C613" s="52"/>
      <c r="D613" s="72"/>
      <c r="E613" s="52"/>
    </row>
    <row r="614" spans="1:5">
      <c r="A614" s="14"/>
      <c r="B614" s="15"/>
      <c r="C614" s="52"/>
      <c r="D614" s="72"/>
      <c r="E614" s="52"/>
    </row>
    <row r="615" spans="1:5">
      <c r="A615" s="14"/>
      <c r="B615" s="15"/>
      <c r="C615" s="52"/>
      <c r="D615" s="72"/>
      <c r="E615" s="52"/>
    </row>
    <row r="616" spans="1:5">
      <c r="A616" s="14"/>
      <c r="B616" s="15"/>
      <c r="C616" s="52"/>
      <c r="D616" s="72"/>
      <c r="E616" s="52"/>
    </row>
    <row r="617" spans="1:5">
      <c r="A617" s="14"/>
      <c r="B617" s="15"/>
      <c r="C617" s="52"/>
      <c r="D617" s="72"/>
      <c r="E617" s="52"/>
    </row>
    <row r="618" spans="1:5">
      <c r="A618" s="14"/>
      <c r="B618" s="15"/>
      <c r="C618" s="52"/>
      <c r="D618" s="72"/>
      <c r="E618" s="52"/>
    </row>
  </sheetData>
  <autoFilter ref="A23:G578"/>
  <mergeCells count="5">
    <mergeCell ref="A1:G1"/>
    <mergeCell ref="A2:G2"/>
    <mergeCell ref="E12:G12"/>
    <mergeCell ref="A14:G14"/>
    <mergeCell ref="C569:G569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227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2" manualBreakCount="2">
    <brk id="145" max="11" man="1"/>
    <brk id="28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dem22</vt:lpstr>
      <vt:lpstr>'dem22'!crfrec</vt:lpstr>
      <vt:lpstr>'dem22'!da</vt:lpstr>
      <vt:lpstr>'dem22'!lr</vt:lpstr>
      <vt:lpstr>'dem22'!nc</vt:lpstr>
      <vt:lpstr>'dem22'!Print_Area</vt:lpstr>
      <vt:lpstr>'dem22'!Print_Titles</vt:lpstr>
      <vt:lpstr>'dem22'!pwcap</vt:lpstr>
      <vt:lpstr>'dem22'!reform</vt:lpstr>
      <vt:lpstr>'dem22'!revise</vt:lpstr>
      <vt:lpstr>'dem22'!sgs</vt:lpstr>
      <vt:lpstr>'dem22'!summary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2024-08-03T10:50:23Z</cp:lastPrinted>
  <dcterms:created xsi:type="dcterms:W3CDTF">2004-06-02T16:20:15Z</dcterms:created>
  <dcterms:modified xsi:type="dcterms:W3CDTF">2024-08-09T09:19:20Z</dcterms:modified>
</cp:coreProperties>
</file>