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4400" yWindow="-15" windowWidth="14445" windowHeight="12795"/>
  </bookViews>
  <sheets>
    <sheet name="dem3" sheetId="4" r:id="rId1"/>
  </sheets>
  <definedNames>
    <definedName name="__123Graph_D" hidden="1">#REF!</definedName>
    <definedName name="_xlnm._FilterDatabase" localSheetId="0" hidden="1">'dem3'!$A$20:$G$558</definedName>
    <definedName name="building" localSheetId="0">'dem3'!$C$14:$F$14</definedName>
    <definedName name="housing" localSheetId="0">'dem3'!$D$236:$G$236</definedName>
    <definedName name="housingcap" localSheetId="0">'dem3'!#REF!</definedName>
    <definedName name="np" localSheetId="0">'dem3'!#REF!</definedName>
    <definedName name="_xlnm.Print_Area" localSheetId="0">'dem3'!$A$1:$G$557</definedName>
    <definedName name="_xlnm.Print_Titles" localSheetId="0">'dem3'!$17:$20</definedName>
    <definedName name="pw" localSheetId="0">'dem3'!$D$162:$G$162</definedName>
    <definedName name="pwcap" localSheetId="0">'dem3'!$D$508:$G$508</definedName>
    <definedName name="pwrec" localSheetId="0">'dem3'!#REF!</definedName>
    <definedName name="revise" localSheetId="0">'dem3'!$D$573:$F$573</definedName>
    <definedName name="suspense" localSheetId="0">'dem3'!$D$556:$G$556</definedName>
    <definedName name="Z_239EE218_578E_4317_BEED_14D5D7089E27_.wvu.Cols" localSheetId="0" hidden="1">'dem3'!#REF!</definedName>
    <definedName name="Z_239EE218_578E_4317_BEED_14D5D7089E27_.wvu.FilterData" localSheetId="0" hidden="1">'dem3'!$A$1:$G$568</definedName>
    <definedName name="Z_239EE218_578E_4317_BEED_14D5D7089E27_.wvu.PrintArea" localSheetId="0" hidden="1">'dem3'!$A$1:$G$571</definedName>
    <definedName name="Z_239EE218_578E_4317_BEED_14D5D7089E27_.wvu.PrintTitles" localSheetId="0" hidden="1">'dem3'!$17:$20</definedName>
    <definedName name="Z_302A3EA3_AE96_11D5_A646_0050BA3D7AFD_.wvu.Cols" localSheetId="0" hidden="1">'dem3'!#REF!</definedName>
    <definedName name="Z_302A3EA3_AE96_11D5_A646_0050BA3D7AFD_.wvu.FilterData" localSheetId="0" hidden="1">'dem3'!$A$1:$G$568</definedName>
    <definedName name="Z_302A3EA3_AE96_11D5_A646_0050BA3D7AFD_.wvu.PrintArea" localSheetId="0" hidden="1">'dem3'!$A$1:$G$571</definedName>
    <definedName name="Z_302A3EA3_AE96_11D5_A646_0050BA3D7AFD_.wvu.PrintTitles" localSheetId="0" hidden="1">'dem3'!$17:$20</definedName>
    <definedName name="Z_36DBA021_0ECB_11D4_8064_004005726899_.wvu.Cols" localSheetId="0" hidden="1">'dem3'!#REF!</definedName>
    <definedName name="Z_36DBA021_0ECB_11D4_8064_004005726899_.wvu.FilterData" localSheetId="0" hidden="1">'dem3'!$C$21:$C$561</definedName>
    <definedName name="Z_36DBA021_0ECB_11D4_8064_004005726899_.wvu.PrintArea" localSheetId="0" hidden="1">'dem3'!$A$1:$G$561</definedName>
    <definedName name="Z_36DBA021_0ECB_11D4_8064_004005726899_.wvu.PrintTitles" localSheetId="0" hidden="1">'dem3'!$17:$20</definedName>
    <definedName name="Z_93EBE921_AE91_11D5_8685_004005726899_.wvu.Cols" localSheetId="0" hidden="1">'dem3'!#REF!</definedName>
    <definedName name="Z_93EBE921_AE91_11D5_8685_004005726899_.wvu.FilterData" localSheetId="0" hidden="1">'dem3'!$C$21:$C$561</definedName>
    <definedName name="Z_93EBE921_AE91_11D5_8685_004005726899_.wvu.PrintArea" localSheetId="0" hidden="1">'dem3'!$A$1:$G$561</definedName>
    <definedName name="Z_93EBE921_AE91_11D5_8685_004005726899_.wvu.PrintTitles" localSheetId="0" hidden="1">'dem3'!$17:$20</definedName>
    <definedName name="Z_94DA79C1_0FDE_11D5_9579_000021DAEEA2_.wvu.Cols" localSheetId="0" hidden="1">'dem3'!#REF!</definedName>
    <definedName name="Z_94DA79C1_0FDE_11D5_9579_000021DAEEA2_.wvu.FilterData" localSheetId="0" hidden="1">'dem3'!$C$21:$C$561</definedName>
    <definedName name="Z_94DA79C1_0FDE_11D5_9579_000021DAEEA2_.wvu.PrintArea" localSheetId="0" hidden="1">'dem3'!$A$1:$G$561</definedName>
    <definedName name="Z_94DA79C1_0FDE_11D5_9579_000021DAEEA2_.wvu.PrintTitles" localSheetId="0" hidden="1">'dem3'!$17:$20</definedName>
    <definedName name="Z_B4CB098C_161F_11D5_8064_004005726899_.wvu.FilterData" localSheetId="0" hidden="1">'dem3'!$C$21:$C$561</definedName>
    <definedName name="Z_B4CB0997_161F_11D5_8064_004005726899_.wvu.FilterData" localSheetId="0" hidden="1">'dem3'!$C$21:$C$561</definedName>
    <definedName name="Z_C868F8C3_16D7_11D5_A68D_81D6213F5331_.wvu.Cols" localSheetId="0" hidden="1">'dem3'!#REF!</definedName>
    <definedName name="Z_C868F8C3_16D7_11D5_A68D_81D6213F5331_.wvu.FilterData" localSheetId="0" hidden="1">'dem3'!$C$21:$C$561</definedName>
    <definedName name="Z_C868F8C3_16D7_11D5_A68D_81D6213F5331_.wvu.PrintArea" localSheetId="0" hidden="1">'dem3'!$A$1:$G$561</definedName>
    <definedName name="Z_C868F8C3_16D7_11D5_A68D_81D6213F5331_.wvu.PrintTitles" localSheetId="0" hidden="1">'dem3'!$17:$20</definedName>
    <definedName name="Z_E5DF37BD_125C_11D5_8DC4_D0F5D88B3549_.wvu.Cols" localSheetId="0" hidden="1">'dem3'!#REF!</definedName>
    <definedName name="Z_E5DF37BD_125C_11D5_8DC4_D0F5D88B3549_.wvu.FilterData" localSheetId="0" hidden="1">'dem3'!$C$21:$C$561</definedName>
    <definedName name="Z_E5DF37BD_125C_11D5_8DC4_D0F5D88B3549_.wvu.PrintArea" localSheetId="0" hidden="1">'dem3'!$A$1:$G$561</definedName>
    <definedName name="Z_E5DF37BD_125C_11D5_8DC4_D0F5D88B3549_.wvu.PrintTitles" localSheetId="0" hidden="1">'dem3'!$17:$20</definedName>
    <definedName name="Z_F8ADACC1_164E_11D6_B603_000021DAEEA2_.wvu.Cols" localSheetId="0" hidden="1">'dem3'!#REF!</definedName>
    <definedName name="Z_F8ADACC1_164E_11D6_B603_000021DAEEA2_.wvu.FilterData" localSheetId="0" hidden="1">'dem3'!$C$21:$C$561</definedName>
    <definedName name="Z_F8ADACC1_164E_11D6_B603_000021DAEEA2_.wvu.PrintArea" localSheetId="0" hidden="1">'dem3'!$A$1:$G$561</definedName>
    <definedName name="Z_F8ADACC1_164E_11D6_B603_000021DAEEA2_.wvu.PrintTitles" localSheetId="0" hidden="1">'dem3'!$17:$20</definedName>
  </definedNames>
  <calcPr calcId="124519"/>
</workbook>
</file>

<file path=xl/calcChain.xml><?xml version="1.0" encoding="utf-8"?>
<calcChain xmlns="http://schemas.openxmlformats.org/spreadsheetml/2006/main">
  <c r="F442" i="4"/>
  <c r="E442"/>
  <c r="D442"/>
  <c r="F438"/>
  <c r="E438"/>
  <c r="D438"/>
  <c r="F504"/>
  <c r="E504"/>
  <c r="D504"/>
  <c r="F500"/>
  <c r="E500"/>
  <c r="D500"/>
  <c r="F494"/>
  <c r="E494"/>
  <c r="D494"/>
  <c r="F490"/>
  <c r="E490"/>
  <c r="D490"/>
  <c r="F486"/>
  <c r="E486"/>
  <c r="D486"/>
  <c r="F480"/>
  <c r="F481" s="1"/>
  <c r="E480"/>
  <c r="E481" s="1"/>
  <c r="D480"/>
  <c r="D481" s="1"/>
  <c r="F474"/>
  <c r="F475" s="1"/>
  <c r="E474"/>
  <c r="E475" s="1"/>
  <c r="D474"/>
  <c r="D475" s="1"/>
  <c r="D468"/>
  <c r="F468"/>
  <c r="E468"/>
  <c r="F464"/>
  <c r="E464"/>
  <c r="D464"/>
  <c r="F460"/>
  <c r="E460"/>
  <c r="D460"/>
  <c r="F456"/>
  <c r="E456"/>
  <c r="D456"/>
  <c r="F452"/>
  <c r="E452"/>
  <c r="D452"/>
  <c r="F448"/>
  <c r="E448"/>
  <c r="D448"/>
  <c r="F505" l="1"/>
  <c r="E505"/>
  <c r="D505"/>
  <c r="E495"/>
  <c r="D495"/>
  <c r="F495"/>
  <c r="D469"/>
  <c r="F469"/>
  <c r="E469"/>
  <c r="F137"/>
  <c r="F139" s="1"/>
  <c r="E137"/>
  <c r="E138" s="1"/>
  <c r="D137"/>
  <c r="D139" s="1"/>
  <c r="E139" l="1"/>
  <c r="F138"/>
  <c r="D138"/>
  <c r="D96"/>
  <c r="F74" l="1"/>
  <c r="E74"/>
  <c r="D74"/>
  <c r="D69"/>
  <c r="D63"/>
  <c r="D58"/>
  <c r="D53"/>
  <c r="D48"/>
  <c r="E204" l="1"/>
  <c r="F204"/>
  <c r="D204"/>
  <c r="E96"/>
  <c r="F121" l="1"/>
  <c r="F110"/>
  <c r="F99"/>
  <c r="F83"/>
  <c r="F96" s="1"/>
  <c r="D425"/>
  <c r="D428"/>
  <c r="E434"/>
  <c r="E443" s="1"/>
  <c r="E506" s="1"/>
  <c r="E507" s="1"/>
  <c r="F434"/>
  <c r="F443" s="1"/>
  <c r="F506" s="1"/>
  <c r="F507" s="1"/>
  <c r="D99"/>
  <c r="D434" l="1"/>
  <c r="D443" s="1"/>
  <c r="D506" s="1"/>
  <c r="D507" s="1"/>
  <c r="E309"/>
  <c r="F325"/>
  <c r="E325"/>
  <c r="F320"/>
  <c r="F321" s="1"/>
  <c r="F538"/>
  <c r="F539" s="1"/>
  <c r="E535"/>
  <c r="D535"/>
  <c r="F533"/>
  <c r="F535" s="1"/>
  <c r="F529"/>
  <c r="F530" s="1"/>
  <c r="F524"/>
  <c r="F526" s="1"/>
  <c r="E417"/>
  <c r="E418" s="1"/>
  <c r="F417"/>
  <c r="F418" s="1"/>
  <c r="D417"/>
  <c r="D418" s="1"/>
  <c r="E410"/>
  <c r="E411" s="1"/>
  <c r="F410"/>
  <c r="F411" s="1"/>
  <c r="D410"/>
  <c r="D411" s="1"/>
  <c r="F392"/>
  <c r="F393" s="1"/>
  <c r="F380"/>
  <c r="F381" s="1"/>
  <c r="F376"/>
  <c r="F377" s="1"/>
  <c r="F356"/>
  <c r="F357" s="1"/>
  <c r="E345"/>
  <c r="E341"/>
  <c r="D345"/>
  <c r="D341"/>
  <c r="E337"/>
  <c r="D337"/>
  <c r="F333"/>
  <c r="E333"/>
  <c r="D333"/>
  <c r="E329"/>
  <c r="F329"/>
  <c r="D329"/>
  <c r="F345"/>
  <c r="F341"/>
  <c r="F337"/>
  <c r="F316"/>
  <c r="F317" s="1"/>
  <c r="F312"/>
  <c r="F313" s="1"/>
  <c r="F308"/>
  <c r="F309" s="1"/>
  <c r="F304"/>
  <c r="F305" s="1"/>
  <c r="F256"/>
  <c r="F258" s="1"/>
  <c r="F253"/>
  <c r="F252"/>
  <c r="F245"/>
  <c r="F248" s="1"/>
  <c r="F249" s="1"/>
  <c r="F37"/>
  <c r="F43"/>
  <c r="F48"/>
  <c r="F53"/>
  <c r="F58"/>
  <c r="F63"/>
  <c r="F69"/>
  <c r="F107"/>
  <c r="F118"/>
  <c r="F129"/>
  <c r="F146"/>
  <c r="F147" s="1"/>
  <c r="F153"/>
  <c r="F154" s="1"/>
  <c r="F159"/>
  <c r="F160" s="1"/>
  <c r="F170"/>
  <c r="E258"/>
  <c r="F543"/>
  <c r="E543"/>
  <c r="D543"/>
  <c r="E539"/>
  <c r="D539"/>
  <c r="E530"/>
  <c r="D530"/>
  <c r="E526"/>
  <c r="D526"/>
  <c r="F521"/>
  <c r="E521"/>
  <c r="D521"/>
  <c r="F516"/>
  <c r="E516"/>
  <c r="D516"/>
  <c r="F403"/>
  <c r="E403"/>
  <c r="D403"/>
  <c r="F399"/>
  <c r="E399"/>
  <c r="D399"/>
  <c r="E393"/>
  <c r="D393"/>
  <c r="F389"/>
  <c r="E389"/>
  <c r="D389"/>
  <c r="F385"/>
  <c r="E385"/>
  <c r="D385"/>
  <c r="E381"/>
  <c r="D381"/>
  <c r="E377"/>
  <c r="D377"/>
  <c r="F373"/>
  <c r="E373"/>
  <c r="D373"/>
  <c r="F369"/>
  <c r="E369"/>
  <c r="D369"/>
  <c r="F365"/>
  <c r="E365"/>
  <c r="D365"/>
  <c r="F361"/>
  <c r="E361"/>
  <c r="D361"/>
  <c r="E357"/>
  <c r="D357"/>
  <c r="F351"/>
  <c r="F352" s="1"/>
  <c r="E351"/>
  <c r="E352" s="1"/>
  <c r="D351"/>
  <c r="D352" s="1"/>
  <c r="D325"/>
  <c r="E321"/>
  <c r="D321"/>
  <c r="E317"/>
  <c r="D317"/>
  <c r="E313"/>
  <c r="D313"/>
  <c r="D309"/>
  <c r="E305"/>
  <c r="D305"/>
  <c r="F301"/>
  <c r="E301"/>
  <c r="D301"/>
  <c r="F297"/>
  <c r="E297"/>
  <c r="D297"/>
  <c r="F293"/>
  <c r="E293"/>
  <c r="D293"/>
  <c r="F289"/>
  <c r="E289"/>
  <c r="D289"/>
  <c r="F285"/>
  <c r="E285"/>
  <c r="D285"/>
  <c r="F281"/>
  <c r="E281"/>
  <c r="D281"/>
  <c r="F277"/>
  <c r="E277"/>
  <c r="D277"/>
  <c r="F273"/>
  <c r="E273"/>
  <c r="D273"/>
  <c r="F267"/>
  <c r="E267"/>
  <c r="D267"/>
  <c r="F263"/>
  <c r="E263"/>
  <c r="D263"/>
  <c r="D258"/>
  <c r="E248"/>
  <c r="E249" s="1"/>
  <c r="D248"/>
  <c r="D249" s="1"/>
  <c r="F232"/>
  <c r="F233" s="1"/>
  <c r="E232"/>
  <c r="E233" s="1"/>
  <c r="D232"/>
  <c r="D233" s="1"/>
  <c r="F226"/>
  <c r="E226"/>
  <c r="D226"/>
  <c r="F222"/>
  <c r="E222"/>
  <c r="D222"/>
  <c r="F218"/>
  <c r="E218"/>
  <c r="D218"/>
  <c r="F214"/>
  <c r="E214"/>
  <c r="D214"/>
  <c r="F200"/>
  <c r="E200"/>
  <c r="D200"/>
  <c r="F195"/>
  <c r="E195"/>
  <c r="D195"/>
  <c r="F190"/>
  <c r="E190"/>
  <c r="D190"/>
  <c r="F185"/>
  <c r="E185"/>
  <c r="D185"/>
  <c r="F178"/>
  <c r="E178"/>
  <c r="D178"/>
  <c r="F174"/>
  <c r="E174"/>
  <c r="D174"/>
  <c r="E170"/>
  <c r="D170"/>
  <c r="E159"/>
  <c r="E160" s="1"/>
  <c r="D159"/>
  <c r="D160" s="1"/>
  <c r="E153"/>
  <c r="E154" s="1"/>
  <c r="D153"/>
  <c r="D154" s="1"/>
  <c r="E146"/>
  <c r="E147" s="1"/>
  <c r="D146"/>
  <c r="D147" s="1"/>
  <c r="E129"/>
  <c r="D129"/>
  <c r="E118"/>
  <c r="D118"/>
  <c r="E107"/>
  <c r="D107"/>
  <c r="E69"/>
  <c r="E63"/>
  <c r="E58"/>
  <c r="E53"/>
  <c r="E48"/>
  <c r="E43"/>
  <c r="D43"/>
  <c r="D75" s="1"/>
  <c r="E37"/>
  <c r="D37"/>
  <c r="D394" l="1"/>
  <c r="E394"/>
  <c r="F394"/>
  <c r="E346"/>
  <c r="D76"/>
  <c r="D77" s="1"/>
  <c r="F346"/>
  <c r="D346"/>
  <c r="D205"/>
  <c r="F205"/>
  <c r="E205"/>
  <c r="F75"/>
  <c r="F76" s="1"/>
  <c r="F77" s="1"/>
  <c r="E75"/>
  <c r="E76" s="1"/>
  <c r="E77" s="1"/>
  <c r="E544"/>
  <c r="E545" s="1"/>
  <c r="E546" s="1"/>
  <c r="E547" s="1"/>
  <c r="F544"/>
  <c r="F545" s="1"/>
  <c r="F546" s="1"/>
  <c r="F547" s="1"/>
  <c r="E179"/>
  <c r="E227"/>
  <c r="E234" s="1"/>
  <c r="E268"/>
  <c r="E404"/>
  <c r="D130"/>
  <c r="D131" s="1"/>
  <c r="D161" s="1"/>
  <c r="E130"/>
  <c r="E131" s="1"/>
  <c r="E161" s="1"/>
  <c r="F179"/>
  <c r="D227"/>
  <c r="D234" s="1"/>
  <c r="D268"/>
  <c r="D179"/>
  <c r="D404"/>
  <c r="F404"/>
  <c r="D544"/>
  <c r="D545" s="1"/>
  <c r="D546" s="1"/>
  <c r="D547" s="1"/>
  <c r="F227"/>
  <c r="F234" s="1"/>
  <c r="F268"/>
  <c r="F130"/>
  <c r="F131" s="1"/>
  <c r="F161" s="1"/>
  <c r="D412" l="1"/>
  <c r="F412"/>
  <c r="F419" s="1"/>
  <c r="F508" s="1"/>
  <c r="E412"/>
  <c r="E419" s="1"/>
  <c r="E508" s="1"/>
  <c r="D162"/>
  <c r="F206"/>
  <c r="F235" s="1"/>
  <c r="F236" s="1"/>
  <c r="E162"/>
  <c r="E206"/>
  <c r="E235" s="1"/>
  <c r="E236" s="1"/>
  <c r="D206"/>
  <c r="D235" s="1"/>
  <c r="D236" s="1"/>
  <c r="F162"/>
  <c r="F548" l="1"/>
  <c r="E548"/>
  <c r="E237"/>
  <c r="D419"/>
  <c r="D237"/>
  <c r="F237"/>
  <c r="D508" l="1"/>
  <c r="D548" s="1"/>
  <c r="D549" s="1"/>
  <c r="D551" s="1"/>
  <c r="E549"/>
  <c r="F549"/>
  <c r="F551" l="1"/>
  <c r="E14" l="1"/>
  <c r="D14" l="1"/>
  <c r="F14" s="1"/>
</calcChain>
</file>

<file path=xl/comments1.xml><?xml version="1.0" encoding="utf-8"?>
<comments xmlns="http://schemas.openxmlformats.org/spreadsheetml/2006/main">
  <authors>
    <author>binod</author>
    <author>P.DIRECTOR FCD</author>
    <author>LENOVO</author>
  </authors>
  <commentList>
    <comment ref="E173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27 nos. M/R worker</t>
        </r>
      </text>
    </comment>
    <comment ref="E177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5 nos M/R worker</t>
        </r>
      </text>
    </comment>
    <comment ref="E246" authorId="1">
      <text>
        <r>
          <rPr>
            <b/>
            <sz val="8"/>
            <color indexed="81"/>
            <rFont val="Tahoma"/>
            <family val="2"/>
          </rPr>
          <t>P.DIRECTOR FCD:</t>
        </r>
        <r>
          <rPr>
            <sz val="8"/>
            <color indexed="81"/>
            <rFont val="Tahoma"/>
            <family val="2"/>
          </rPr>
          <t xml:space="preserve">
2 cr for mintokgang</t>
        </r>
      </text>
    </comment>
    <comment ref="F394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Sine BE did not include this total, therefore to adjust suppl, only the supple amount is added to total so as to no changes in AFS (BE of 23-24) is seen. (23/4/24)</t>
        </r>
      </text>
    </comment>
  </commentList>
</comments>
</file>

<file path=xl/sharedStrings.xml><?xml version="1.0" encoding="utf-8"?>
<sst xmlns="http://schemas.openxmlformats.org/spreadsheetml/2006/main" count="777" uniqueCount="319">
  <si>
    <t>DEMAND NO. 3</t>
  </si>
  <si>
    <t>Public Works</t>
  </si>
  <si>
    <t>Housing</t>
  </si>
  <si>
    <t>A - Capital Account of General Services</t>
  </si>
  <si>
    <t>Capital Outlay on Public Works</t>
  </si>
  <si>
    <t>Capital</t>
  </si>
  <si>
    <t>Total</t>
  </si>
  <si>
    <t>Voted</t>
  </si>
  <si>
    <t>Major /Sub-Major/Minor/Sub/Detailed Heads</t>
  </si>
  <si>
    <t>REVENUE SECTION</t>
  </si>
  <si>
    <t>M.H.</t>
  </si>
  <si>
    <t>Office Buildings</t>
  </si>
  <si>
    <t>Maintenance and Repairs</t>
  </si>
  <si>
    <t>Building and Housing Department</t>
  </si>
  <si>
    <t>General</t>
  </si>
  <si>
    <t>Direction and Administration</t>
  </si>
  <si>
    <t>Salaries</t>
  </si>
  <si>
    <t>Wages</t>
  </si>
  <si>
    <t>Office Expenses</t>
  </si>
  <si>
    <t>61.46.01</t>
  </si>
  <si>
    <t>61.46.11</t>
  </si>
  <si>
    <t>61.46.13</t>
  </si>
  <si>
    <t>61.47.01</t>
  </si>
  <si>
    <t>61.47.11</t>
  </si>
  <si>
    <t>61.47.13</t>
  </si>
  <si>
    <t>61.48.01</t>
  </si>
  <si>
    <t>61.48.02</t>
  </si>
  <si>
    <t>61.48.11</t>
  </si>
  <si>
    <t>61.48.13</t>
  </si>
  <si>
    <t>Furnishing</t>
  </si>
  <si>
    <t>03.45.76</t>
  </si>
  <si>
    <t>Lease Charges</t>
  </si>
  <si>
    <t>62.45.14</t>
  </si>
  <si>
    <t>Suspense</t>
  </si>
  <si>
    <t>03.00.43</t>
  </si>
  <si>
    <t>General Pool Accommodation</t>
  </si>
  <si>
    <t>61.45.21</t>
  </si>
  <si>
    <t>61.45.50</t>
  </si>
  <si>
    <t>Other Charges</t>
  </si>
  <si>
    <t>61.46.21</t>
  </si>
  <si>
    <t>61.47.21</t>
  </si>
  <si>
    <t>61.48.21</t>
  </si>
  <si>
    <t>CAPITAL SECTION</t>
  </si>
  <si>
    <t>Construction</t>
  </si>
  <si>
    <t>03.45.77</t>
  </si>
  <si>
    <t>Additions, Alterations &amp; Renovations of  Office Buildings</t>
  </si>
  <si>
    <t>Other Buildings</t>
  </si>
  <si>
    <t>03.45.78</t>
  </si>
  <si>
    <t>Maintenance of Tashiling Secretariat Complex Building</t>
  </si>
  <si>
    <t>Other Maintenance Expenditure</t>
  </si>
  <si>
    <t>WorkCharged Establishment</t>
  </si>
  <si>
    <t>60.71.02</t>
  </si>
  <si>
    <t>60.72.02</t>
  </si>
  <si>
    <t>60.73.02</t>
  </si>
  <si>
    <t>60.74.02</t>
  </si>
  <si>
    <t>60.75.02</t>
  </si>
  <si>
    <t>61.71.21</t>
  </si>
  <si>
    <t>61.72.21</t>
  </si>
  <si>
    <t>61.73.21</t>
  </si>
  <si>
    <t>61.74.21</t>
  </si>
  <si>
    <t>61.75.21</t>
  </si>
  <si>
    <t>Other Expenditure</t>
  </si>
  <si>
    <t>61.71.27</t>
  </si>
  <si>
    <t>61.72.27</t>
  </si>
  <si>
    <t>61.73.27</t>
  </si>
  <si>
    <t>61.74.27</t>
  </si>
  <si>
    <t>61.75.27</t>
  </si>
  <si>
    <t>II. Details of the estimates and the heads under which this grant will be accounted for:</t>
  </si>
  <si>
    <t>Revenue</t>
  </si>
  <si>
    <t>A - General Services (d) Administrative Services</t>
  </si>
  <si>
    <t>61.44.01</t>
  </si>
  <si>
    <t>61.44.02</t>
  </si>
  <si>
    <t>61.44.11</t>
  </si>
  <si>
    <t>61.44.13</t>
  </si>
  <si>
    <t>Housing &amp; Urban Development</t>
  </si>
  <si>
    <t xml:space="preserve">Note: </t>
  </si>
  <si>
    <t>03</t>
  </si>
  <si>
    <t>Lease Charges  (PWD)</t>
  </si>
  <si>
    <t>Lease Charges (PWD)</t>
  </si>
  <si>
    <t>The above estimate does not include the recoveries shown below which are adjusted in accounts in reduction of expenditure.</t>
  </si>
  <si>
    <t>(In Thousands of Rupees)</t>
  </si>
  <si>
    <t xml:space="preserve">  </t>
  </si>
  <si>
    <t>Head Quarter Establishment</t>
  </si>
  <si>
    <t>Rec</t>
  </si>
  <si>
    <t>Development of Infrastructure Facilities for Judiciary including Gram Nyayalayas</t>
  </si>
  <si>
    <t>31.00.81</t>
  </si>
  <si>
    <t>BUILDINGS AND HOUSING</t>
  </si>
  <si>
    <t>B-Social Services (c) Water Supply, Sanitation</t>
  </si>
  <si>
    <t>Public works, 80-General, 911-Deduct Recoveries of Overpayments</t>
  </si>
  <si>
    <t>61.76.21</t>
  </si>
  <si>
    <t>61.76.27</t>
  </si>
  <si>
    <t>Maintenance &amp; Repairs of Judicial Complex</t>
  </si>
  <si>
    <t>61.77.21</t>
  </si>
  <si>
    <t>61.77.27</t>
  </si>
  <si>
    <t>Maintenance &amp; Repairs of Raj Bhawan Complex</t>
  </si>
  <si>
    <t>Chief Engineer (Buildings) Establishment</t>
  </si>
  <si>
    <t>03.45.79</t>
  </si>
  <si>
    <t>61.46.02</t>
  </si>
  <si>
    <t>61.47.02</t>
  </si>
  <si>
    <t>Actuals</t>
  </si>
  <si>
    <t>Budget 
Estimate</t>
  </si>
  <si>
    <t xml:space="preserve"> Revised 
Estimate</t>
  </si>
  <si>
    <t>Buildings and Housing Department</t>
  </si>
  <si>
    <t>Construction of Underground Parking Space at Namchi (NESIDS)</t>
  </si>
  <si>
    <t>03.45.82</t>
  </si>
  <si>
    <t>Conceptualization, Design, Drawing and Construction of 300 Bedded District Hospital at Namchi, South Sikkim</t>
  </si>
  <si>
    <t>2022-23</t>
  </si>
  <si>
    <t>03.45.83</t>
  </si>
  <si>
    <t>Construction of Gyaan Mandir/State Library, Gangtok Phase I -Special Central Assistance (Capital)</t>
  </si>
  <si>
    <t>03.45.84</t>
  </si>
  <si>
    <t>Construction of 1000 bedded Multispeciality Hospital at Sochaygang East Sikkim Phase I including construction of infectious disease cum isolation unit and allied works - Special Central Assistance (Capital)</t>
  </si>
  <si>
    <t>03.45.85</t>
  </si>
  <si>
    <t>Construction of 1000 bedded Multispeciality Hospital at Sochaygang East Sikkim Phase II including procurement of medical equipments - Special Central Assistance (Capital)</t>
  </si>
  <si>
    <t>03.45.86</t>
  </si>
  <si>
    <t>Construction of 300 Bedded District Hospital at Namchi, South Sikkim - Special Central Assistance (Capital)</t>
  </si>
  <si>
    <t>03.45.87</t>
  </si>
  <si>
    <t>Underground Parking Space at Namchi South Sikkim - Special Central Assistance (Capital)</t>
  </si>
  <si>
    <t>Maintenance &amp; Repairs of Office Buildings under Gangtok District</t>
  </si>
  <si>
    <t>Gangtok District</t>
  </si>
  <si>
    <t>Maintenance &amp; Repairs of Govt. Quarters under Gangtok District</t>
  </si>
  <si>
    <t>Maintenance &amp; Repairs of Office Buildings under Gyalshing District</t>
  </si>
  <si>
    <t>Gyalshing District</t>
  </si>
  <si>
    <t>Maintenance &amp; Repairs of Govt. Quarters under Gyalshing District</t>
  </si>
  <si>
    <t>Maintenance &amp; Repairs of Office Buildings under Mangan District</t>
  </si>
  <si>
    <t>Mangan District</t>
  </si>
  <si>
    <t>Maintenance &amp; Repairs of Govt. Quarters under Mangan District</t>
  </si>
  <si>
    <t>Maintenance &amp; Repairs of Office Buildings under Namchi District</t>
  </si>
  <si>
    <t>Namchi District</t>
  </si>
  <si>
    <t>Maintenance &amp; Repairs of Govt. Quarters under Namchi District</t>
  </si>
  <si>
    <t>2023-24</t>
  </si>
  <si>
    <t>Materials and Supplies</t>
  </si>
  <si>
    <t>Minor Civil and Electrical Works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</si>
  <si>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</si>
  <si>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</si>
  <si>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</si>
  <si>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</si>
  <si>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</si>
  <si>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</si>
  <si>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Printing and Publications</t>
  </si>
  <si>
    <t>Rent for others</t>
  </si>
  <si>
    <t>Fuel and Lubricants</t>
  </si>
  <si>
    <t>61.44.06</t>
  </si>
  <si>
    <t>61.44.07</t>
  </si>
  <si>
    <t>61.44.08</t>
  </si>
  <si>
    <t>61.44.09</t>
  </si>
  <si>
    <t>61.44.12</t>
  </si>
  <si>
    <t>61.44.16</t>
  </si>
  <si>
    <t>61.44.18</t>
  </si>
  <si>
    <t>61.44.24</t>
  </si>
  <si>
    <t>61.46.06</t>
  </si>
  <si>
    <t>61.46.07</t>
  </si>
  <si>
    <t>61.46.09</t>
  </si>
  <si>
    <t>61.46.24</t>
  </si>
  <si>
    <t>61.47.06</t>
  </si>
  <si>
    <t>61.47.07</t>
  </si>
  <si>
    <t>61.47.09</t>
  </si>
  <si>
    <t>61.47.24</t>
  </si>
  <si>
    <t>61.48.06</t>
  </si>
  <si>
    <t>61.48.07</t>
  </si>
  <si>
    <t>61.48.09</t>
  </si>
  <si>
    <t>61.48.24</t>
  </si>
  <si>
    <t>Rent, Rates and Taxes for Land and Buildings</t>
  </si>
  <si>
    <t>03.45.49</t>
  </si>
  <si>
    <t>Other Revenue Expenditure</t>
  </si>
  <si>
    <t>61.45.49</t>
  </si>
  <si>
    <t>03.45.88</t>
  </si>
  <si>
    <t>Construction of Mini Secretariat</t>
  </si>
  <si>
    <t>Pakyong Disrtict</t>
  </si>
  <si>
    <t>03.49.77</t>
  </si>
  <si>
    <t>Construction of DAC Pakyong</t>
  </si>
  <si>
    <t>Soreng Disrtict</t>
  </si>
  <si>
    <t>03.50.77</t>
  </si>
  <si>
    <t>Construction of DAC Soreng</t>
  </si>
  <si>
    <t>03.45.51</t>
  </si>
  <si>
    <t>Motor Vehicles</t>
  </si>
  <si>
    <t>Construction of Speakers Bunglow</t>
  </si>
  <si>
    <t>45.50.72</t>
  </si>
  <si>
    <t>Construction of Scheduled Caste Bhawan at Development Area</t>
  </si>
  <si>
    <t>45.51.72</t>
  </si>
  <si>
    <t>45.52.72</t>
  </si>
  <si>
    <t>Construction of Barrack and Class IV Quarter at Mintokgang</t>
  </si>
  <si>
    <t>45.53.72</t>
  </si>
  <si>
    <t>Creation of Meeting Hall and Roof Cover at Vidhyak Awas - Block A</t>
  </si>
  <si>
    <t>Building and Structures</t>
  </si>
  <si>
    <t>Construction of New High Court</t>
  </si>
  <si>
    <t>45.54.72</t>
  </si>
  <si>
    <t>Construction of SDM Complex at Dentam</t>
  </si>
  <si>
    <t>46.50.72</t>
  </si>
  <si>
    <t>Construction of SDM Complex at Jorethang</t>
  </si>
  <si>
    <t>48.50.72</t>
  </si>
  <si>
    <t>Construction of SDM Complex at Yangang</t>
  </si>
  <si>
    <t>48.51.72</t>
  </si>
  <si>
    <t>Construction of Yatri Niwas at Krishna Pranami Mangaldam, Namphing</t>
  </si>
  <si>
    <t>48.52.72</t>
  </si>
  <si>
    <t>Construction of Co-operative Building at Nandugaon</t>
  </si>
  <si>
    <t>48.53.72</t>
  </si>
  <si>
    <t>Construction of Singha Devi Mandir at Dalep (Temi-Namphing)</t>
  </si>
  <si>
    <t>48.54.72</t>
  </si>
  <si>
    <t>Construction of Brahma Kumaris Centre at Namchi</t>
  </si>
  <si>
    <t>48.55.72</t>
  </si>
  <si>
    <t>Construction of Hanuman Mandir (Thakur Bari Mandir), Namchi</t>
  </si>
  <si>
    <t>48.56.72</t>
  </si>
  <si>
    <t>Pakyong District</t>
  </si>
  <si>
    <t>Construction of SDO Office at Pakyong</t>
  </si>
  <si>
    <t>Construction of DAC at Pakyong</t>
  </si>
  <si>
    <t>Soreng District</t>
  </si>
  <si>
    <t>Construction of DAC at Soreng</t>
  </si>
  <si>
    <t>49.51.72</t>
  </si>
  <si>
    <t>49.50.72</t>
  </si>
  <si>
    <t>50.50.72</t>
  </si>
  <si>
    <t>31.00.82</t>
  </si>
  <si>
    <t>Maintenance of Judical Infrastructure</t>
  </si>
  <si>
    <t>31.55.52</t>
  </si>
  <si>
    <t>Machinery and Equipment</t>
  </si>
  <si>
    <t>31.55.60</t>
  </si>
  <si>
    <t>Other Capital Expenditure</t>
  </si>
  <si>
    <t>Maintenance of SLAS and Lokayukta Office</t>
  </si>
  <si>
    <t>31.56.52</t>
  </si>
  <si>
    <t>31.56.60</t>
  </si>
  <si>
    <t>Vulnerable Witness Deposition Centres</t>
  </si>
  <si>
    <t>31.57.72</t>
  </si>
  <si>
    <t>Buildings and Structures</t>
  </si>
  <si>
    <t>MH</t>
  </si>
  <si>
    <t>Capital Outlay on Housing</t>
  </si>
  <si>
    <t>01</t>
  </si>
  <si>
    <t>01.106</t>
  </si>
  <si>
    <t>General Pool Accomodation</t>
  </si>
  <si>
    <t>Maintenance of IAS Quarters</t>
  </si>
  <si>
    <t>Maintenance of Bunglow No.2 occupied by Hon'ble Deputy Speaker</t>
  </si>
  <si>
    <t>45.51.74</t>
  </si>
  <si>
    <t>Furniture and Fixtures</t>
  </si>
  <si>
    <t>45.51.60</t>
  </si>
  <si>
    <t>Maintenance of Mintokgang</t>
  </si>
  <si>
    <t>45.52.60</t>
  </si>
  <si>
    <t>Maintenance of Raj Bhawan</t>
  </si>
  <si>
    <t>Maintenance of  Government Quarters at Deorali and Shyari</t>
  </si>
  <si>
    <t>45.55.72</t>
  </si>
  <si>
    <t>Maintenance of Quarters of Senior Officers</t>
  </si>
  <si>
    <t>45.56.72</t>
  </si>
  <si>
    <t>Renovation of Toilets at Nirman Bhawan</t>
  </si>
  <si>
    <t>Renovation of Chintan Bhawan</t>
  </si>
  <si>
    <t>Gymnasium Hall at VIP Colony</t>
  </si>
  <si>
    <t>45.57.72</t>
  </si>
  <si>
    <t>Electrical Works of Oxygen Plant at Namchi District Hospital</t>
  </si>
  <si>
    <t>48.57.52</t>
  </si>
  <si>
    <t>Maintenance of Various Quarters</t>
  </si>
  <si>
    <t>48.58.72</t>
  </si>
  <si>
    <t>48.59.72</t>
  </si>
  <si>
    <t>45.58.72</t>
  </si>
  <si>
    <t>45.59.72</t>
  </si>
  <si>
    <t>45.60.72</t>
  </si>
  <si>
    <t>45.61.72</t>
  </si>
  <si>
    <t>45.62.72</t>
  </si>
  <si>
    <t>45.63.72</t>
  </si>
  <si>
    <t>(c) Capital Account of Water Supply, Sanitation, Housing and Urban Development</t>
  </si>
  <si>
    <t>B. Capital Account of Social Services</t>
  </si>
  <si>
    <t>Construction of Rai Mangkhim at Bikmat, Namthang-Rateypani</t>
  </si>
  <si>
    <t>45.64.72</t>
  </si>
  <si>
    <t>Construction of Urgen Theme Wasaling Gumpa at Niz Ramang</t>
  </si>
  <si>
    <t>45.65.72</t>
  </si>
  <si>
    <t>Construction of Church at Simkharka Temi Namphing South Sikkim</t>
  </si>
  <si>
    <t>45.66.72</t>
  </si>
  <si>
    <t>Construction of Pema Choeling Gumpa at Salghari under Poklok Kamrang</t>
  </si>
  <si>
    <t>45.67.72</t>
  </si>
  <si>
    <t>Rai Khim at Lumsey, Tadong</t>
  </si>
  <si>
    <t>45.68.72</t>
  </si>
  <si>
    <t>50.50.78</t>
  </si>
  <si>
    <t>Acquisition of Ready Built Accommodation</t>
  </si>
  <si>
    <t>49.00.72</t>
  </si>
  <si>
    <t>45.54.74</t>
  </si>
  <si>
    <t>Furnitures and Fixtures</t>
  </si>
  <si>
    <t>I. Estimate of the amount required in the year ending 31st March, 2025 to defray the Charges in respect of Buildings and Housing</t>
  </si>
  <si>
    <t>Repair and Maintainance</t>
  </si>
  <si>
    <t>61.76.29</t>
  </si>
  <si>
    <t>61.44.49</t>
  </si>
  <si>
    <t>Repair and Maintenance of VIP Colony</t>
  </si>
  <si>
    <t>45.69.72</t>
  </si>
  <si>
    <t>Construction of Khenchdzonga State of the Art Convention Centre at Namli</t>
  </si>
  <si>
    <t>48.60.72</t>
  </si>
  <si>
    <t>45.70.72</t>
  </si>
  <si>
    <t>45.71.72</t>
  </si>
  <si>
    <t>Construction of Lepcha Primitive Tribal Tourist Center at Dzongu</t>
  </si>
  <si>
    <t>47.50.72</t>
  </si>
  <si>
    <t>Construction of Sirijunga (Phase-II)</t>
  </si>
  <si>
    <t>46.51.72</t>
  </si>
  <si>
    <t>IAS/IPS Officers Residential Accomodation</t>
  </si>
  <si>
    <t>45.72.72</t>
  </si>
  <si>
    <t>45.73.72</t>
  </si>
  <si>
    <t>Construction of Nepali Sanskriti Bhawan at Jorethang</t>
  </si>
  <si>
    <t>48.62.72</t>
  </si>
  <si>
    <t>Construction of Pema Waziling Gumpa at Keteng, Namthang Rateypani Constituency</t>
  </si>
  <si>
    <t>Repairing Facelifting and Painting of Palchen Chosling Monastery at Ralang under Barfung Constituency</t>
  </si>
  <si>
    <t>48.63.72</t>
  </si>
  <si>
    <t>45.74.72</t>
  </si>
  <si>
    <t>Construction of Nyangar Nyingma Zanchup Choling Gumpa at Buriakhop under Daramdin Constituency</t>
  </si>
  <si>
    <t>Rent for Hired Buildings of Lower Secretariat</t>
  </si>
  <si>
    <t>Head Office Establishment</t>
  </si>
  <si>
    <t>90.44.27</t>
  </si>
  <si>
    <t>Minor Civil and Electric Works</t>
  </si>
  <si>
    <t>Office complex for Judicial Administration 
(Central Share)</t>
  </si>
  <si>
    <t>Office complex for Judicial Administration 
(State Share)</t>
  </si>
  <si>
    <t>1000 Beded Hospital at Sokaythang Phase-II</t>
  </si>
  <si>
    <t>Construction of Community Centre at Meerung under Shyari Constituency, East Sikkim</t>
  </si>
  <si>
    <t>Construction of 1000 Bedded Multi Speciality Hospital at Sochaygang East Sikkim Phase -I including Construction of Infectious Disease cum Isolation Unit &amp; Allied Work (SCA)</t>
  </si>
  <si>
    <t>Construction of 1000 Bedded Multi Speciality Hospital at Sochaygang East Sikkim Phase - II (SCA)</t>
  </si>
  <si>
    <t>Construction of Gyan Mandir/ State Library Gangtok Phase- I (SCA)</t>
  </si>
  <si>
    <t>Construction of Mini Secretariat (SCA)</t>
  </si>
  <si>
    <t>Construction of Unity Mall (SCA)</t>
  </si>
  <si>
    <t>Construction- Police Housing (SCA)</t>
  </si>
  <si>
    <t>Multi-Purpose Community Center at Tadong</t>
  </si>
  <si>
    <t>Construction of Su-Swastha Bhawan at Siliguri</t>
  </si>
  <si>
    <t>Underground Parking Space at Namchi (SCA)</t>
  </si>
  <si>
    <t>Conceptualisation, Design, Drawing and Construction of 300 Bedded District Hospital at Namchi (SCA)</t>
  </si>
  <si>
    <t>Construction of Stairway to Heaven at Daramdin</t>
  </si>
  <si>
    <t>Public Works, 80-General  Buildings, 799-Suspense</t>
  </si>
  <si>
    <t>Government Residential Buildings</t>
  </si>
  <si>
    <t>50.51.72</t>
  </si>
  <si>
    <t>Budget 
 Estimate</t>
  </si>
  <si>
    <t>2024-25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</si>
</sst>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#"/>
    <numFmt numFmtId="165" formatCode="0##"/>
    <numFmt numFmtId="166" formatCode="0#.###"/>
    <numFmt numFmtId="167" formatCode="0#.#00"/>
    <numFmt numFmtId="168" formatCode="0;[Red]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6" fillId="0" borderId="0" xfId="7" applyNumberFormat="1" applyFont="1" applyFill="1" applyBorder="1" applyAlignment="1" applyProtection="1">
      <alignment horizontal="right" vertical="top"/>
    </xf>
    <xf numFmtId="0" fontId="6" fillId="0" borderId="0" xfId="7" applyNumberFormat="1" applyFont="1" applyFill="1" applyAlignment="1" applyProtection="1">
      <alignment horizontal="left" vertical="top"/>
    </xf>
    <xf numFmtId="0" fontId="6" fillId="0" borderId="0" xfId="7" applyNumberFormat="1" applyFont="1" applyFill="1" applyAlignment="1" applyProtection="1">
      <alignment horizontal="right" vertical="top"/>
    </xf>
    <xf numFmtId="0" fontId="6" fillId="0" borderId="0" xfId="7" applyNumberFormat="1" applyFont="1" applyFill="1" applyAlignment="1" applyProtection="1">
      <alignment horizontal="center"/>
    </xf>
    <xf numFmtId="0" fontId="5" fillId="0" borderId="0" xfId="7" applyNumberFormat="1" applyFont="1" applyFill="1" applyProtection="1"/>
    <xf numFmtId="0" fontId="5" fillId="0" borderId="0" xfId="7" applyNumberFormat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left"/>
    </xf>
    <xf numFmtId="43" fontId="6" fillId="0" borderId="0" xfId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center"/>
    </xf>
    <xf numFmtId="0" fontId="5" fillId="0" borderId="0" xfId="2" applyNumberFormat="1" applyFont="1" applyFill="1" applyAlignment="1" applyProtection="1">
      <alignment horizontal="left" vertical="top"/>
    </xf>
    <xf numFmtId="0" fontId="5" fillId="0" borderId="0" xfId="7" applyNumberFormat="1" applyFont="1" applyFill="1" applyAlignment="1" applyProtection="1">
      <alignment horizontal="right" vertical="top"/>
    </xf>
    <xf numFmtId="0" fontId="6" fillId="0" borderId="0" xfId="7" applyNumberFormat="1" applyFont="1" applyFill="1" applyProtection="1"/>
    <xf numFmtId="0" fontId="6" fillId="0" borderId="0" xfId="3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right" vertical="top"/>
    </xf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6" applyFont="1" applyFill="1" applyBorder="1" applyAlignment="1" applyProtection="1">
      <alignment horizontal="right" vertical="top" wrapText="1"/>
    </xf>
    <xf numFmtId="0" fontId="5" fillId="0" borderId="1" xfId="5" applyFont="1" applyFill="1" applyBorder="1" applyAlignment="1" applyProtection="1">
      <alignment horizontal="left"/>
    </xf>
    <xf numFmtId="0" fontId="5" fillId="0" borderId="1" xfId="5" applyNumberFormat="1" applyFont="1" applyFill="1" applyBorder="1" applyProtection="1"/>
    <xf numFmtId="0" fontId="8" fillId="0" borderId="1" xfId="5" applyNumberFormat="1" applyFont="1" applyFill="1" applyBorder="1" applyAlignment="1" applyProtection="1">
      <alignment horizontal="right"/>
    </xf>
    <xf numFmtId="0" fontId="6" fillId="0" borderId="0" xfId="7" applyNumberFormat="1" applyFont="1" applyFill="1" applyAlignment="1" applyProtection="1">
      <alignment horizontal="left"/>
    </xf>
    <xf numFmtId="0" fontId="5" fillId="0" borderId="0" xfId="7" applyNumberFormat="1" applyFont="1" applyFill="1" applyBorder="1" applyAlignment="1" applyProtection="1">
      <alignment horizontal="center"/>
    </xf>
    <xf numFmtId="0" fontId="5" fillId="0" borderId="0" xfId="7" applyNumberFormat="1" applyFont="1" applyFill="1" applyBorder="1" applyAlignment="1" applyProtection="1">
      <alignment horizontal="right"/>
    </xf>
    <xf numFmtId="168" fontId="5" fillId="0" borderId="0" xfId="7" applyNumberFormat="1" applyFont="1" applyFill="1" applyBorder="1" applyAlignment="1" applyProtection="1">
      <alignment horizontal="center"/>
    </xf>
    <xf numFmtId="0" fontId="5" fillId="0" borderId="0" xfId="4" applyNumberFormat="1" applyFont="1" applyFill="1" applyAlignment="1" applyProtection="1">
      <alignment horizontal="left" vertical="top"/>
    </xf>
    <xf numFmtId="0" fontId="6" fillId="0" borderId="0" xfId="7" applyNumberFormat="1" applyFont="1" applyFill="1" applyAlignment="1" applyProtection="1">
      <alignment horizontal="left" vertical="top" wrapText="1"/>
    </xf>
    <xf numFmtId="164" fontId="5" fillId="0" borderId="0" xfId="7" applyNumberFormat="1" applyFont="1" applyFill="1" applyAlignment="1" applyProtection="1">
      <alignment horizontal="right" vertical="top"/>
    </xf>
    <xf numFmtId="0" fontId="5" fillId="0" borderId="0" xfId="7" applyFont="1" applyFill="1" applyAlignment="1" applyProtection="1">
      <alignment horizontal="left" vertical="top" wrapText="1"/>
    </xf>
    <xf numFmtId="168" fontId="5" fillId="0" borderId="0" xfId="7" applyNumberFormat="1" applyFont="1" applyFill="1" applyProtection="1"/>
    <xf numFmtId="166" fontId="6" fillId="0" borderId="0" xfId="7" applyNumberFormat="1" applyFont="1" applyFill="1" applyAlignment="1" applyProtection="1">
      <alignment horizontal="right" vertical="top"/>
    </xf>
    <xf numFmtId="0" fontId="6" fillId="0" borderId="0" xfId="7" applyFont="1" applyFill="1" applyAlignment="1" applyProtection="1">
      <alignment horizontal="left" vertical="top" wrapText="1"/>
    </xf>
    <xf numFmtId="0" fontId="5" fillId="0" borderId="0" xfId="7" applyNumberFormat="1" applyFont="1" applyFill="1" applyBorder="1" applyProtection="1"/>
    <xf numFmtId="168" fontId="5" fillId="0" borderId="0" xfId="7" applyNumberFormat="1" applyFont="1" applyFill="1" applyBorder="1" applyProtection="1"/>
    <xf numFmtId="0" fontId="5" fillId="0" borderId="0" xfId="4" applyNumberFormat="1" applyFont="1" applyFill="1" applyBorder="1" applyAlignment="1" applyProtection="1">
      <alignment horizontal="right" vertical="top"/>
    </xf>
    <xf numFmtId="43" fontId="5" fillId="0" borderId="0" xfId="1" applyFont="1" applyFill="1" applyBorder="1" applyAlignment="1" applyProtection="1">
      <alignment horizontal="right" wrapText="1"/>
    </xf>
    <xf numFmtId="0" fontId="5" fillId="0" borderId="0" xfId="7" applyNumberFormat="1" applyFont="1" applyFill="1" applyBorder="1" applyAlignment="1" applyProtection="1">
      <alignment horizontal="left" vertical="top"/>
    </xf>
    <xf numFmtId="0" fontId="5" fillId="0" borderId="0" xfId="7" applyNumberFormat="1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left" vertical="center" wrapText="1"/>
    </xf>
    <xf numFmtId="0" fontId="5" fillId="0" borderId="1" xfId="7" applyNumberFormat="1" applyFont="1" applyFill="1" applyBorder="1" applyAlignment="1" applyProtection="1">
      <alignment horizontal="left" vertical="top"/>
    </xf>
    <xf numFmtId="0" fontId="5" fillId="0" borderId="1" xfId="7" applyNumberFormat="1" applyFont="1" applyFill="1" applyBorder="1" applyAlignment="1" applyProtection="1">
      <alignment horizontal="left" vertical="top" wrapText="1"/>
    </xf>
    <xf numFmtId="166" fontId="6" fillId="0" borderId="0" xfId="7" applyNumberFormat="1" applyFont="1" applyFill="1" applyBorder="1" applyAlignment="1" applyProtection="1">
      <alignment horizontal="right" vertical="top"/>
    </xf>
    <xf numFmtId="0" fontId="6" fillId="0" borderId="0" xfId="7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left" vertical="top"/>
    </xf>
    <xf numFmtId="164" fontId="5" fillId="0" borderId="0" xfId="7" applyNumberFormat="1" applyFont="1" applyFill="1" applyBorder="1" applyAlignment="1" applyProtection="1">
      <alignment horizontal="right" vertical="top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right" wrapText="1"/>
    </xf>
    <xf numFmtId="0" fontId="6" fillId="0" borderId="0" xfId="7" applyNumberFormat="1" applyFont="1" applyFill="1" applyBorder="1" applyAlignment="1" applyProtection="1">
      <alignment horizontal="left" vertical="top" wrapText="1"/>
    </xf>
    <xf numFmtId="49" fontId="5" fillId="0" borderId="0" xfId="4" applyNumberFormat="1" applyFont="1" applyFill="1" applyBorder="1" applyAlignment="1" applyProtection="1">
      <alignment horizontal="right" vertical="top"/>
    </xf>
    <xf numFmtId="0" fontId="5" fillId="0" borderId="1" xfId="4" applyNumberFormat="1" applyFont="1" applyFill="1" applyBorder="1" applyAlignment="1" applyProtection="1">
      <alignment horizontal="left" vertical="top"/>
    </xf>
    <xf numFmtId="0" fontId="5" fillId="0" borderId="0" xfId="7" applyNumberFormat="1" applyFont="1" applyFill="1" applyAlignment="1" applyProtection="1">
      <alignment horizontal="left" vertical="center" wrapText="1"/>
    </xf>
    <xf numFmtId="167" fontId="6" fillId="0" borderId="0" xfId="7" applyNumberFormat="1" applyFont="1" applyFill="1" applyBorder="1" applyAlignment="1" applyProtection="1">
      <alignment horizontal="right" vertical="top"/>
    </xf>
    <xf numFmtId="0" fontId="6" fillId="0" borderId="0" xfId="7" applyFont="1" applyFill="1" applyAlignment="1" applyProtection="1">
      <alignment horizontal="right" vertical="top"/>
    </xf>
    <xf numFmtId="0" fontId="6" fillId="0" borderId="3" xfId="7" applyNumberFormat="1" applyFont="1" applyFill="1" applyBorder="1" applyAlignment="1" applyProtection="1">
      <alignment horizontal="left" vertical="center" wrapText="1"/>
    </xf>
    <xf numFmtId="165" fontId="5" fillId="0" borderId="0" xfId="7" applyNumberFormat="1" applyFont="1" applyFill="1" applyBorder="1" applyAlignment="1" applyProtection="1">
      <alignment horizontal="right" vertical="top"/>
    </xf>
    <xf numFmtId="0" fontId="5" fillId="0" borderId="0" xfId="7" applyNumberFormat="1" applyFont="1" applyFill="1" applyBorder="1" applyAlignment="1" applyProtection="1">
      <alignment vertical="center" wrapText="1"/>
    </xf>
    <xf numFmtId="49" fontId="5" fillId="0" borderId="0" xfId="7" applyNumberFormat="1" applyFont="1" applyFill="1" applyBorder="1" applyAlignment="1" applyProtection="1">
      <alignment horizontal="right" vertical="top"/>
    </xf>
    <xf numFmtId="0" fontId="5" fillId="0" borderId="3" xfId="7" applyNumberFormat="1" applyFont="1" applyFill="1" applyBorder="1" applyAlignment="1" applyProtection="1">
      <alignment horizontal="left" vertical="top"/>
    </xf>
    <xf numFmtId="0" fontId="5" fillId="0" borderId="3" xfId="7" applyNumberFormat="1" applyFont="1" applyFill="1" applyBorder="1" applyAlignment="1" applyProtection="1">
      <alignment horizontal="right" vertical="top"/>
    </xf>
    <xf numFmtId="0" fontId="6" fillId="0" borderId="3" xfId="7" applyNumberFormat="1" applyFont="1" applyFill="1" applyBorder="1" applyAlignment="1" applyProtection="1">
      <alignment horizontal="left" vertical="top" wrapText="1"/>
    </xf>
    <xf numFmtId="0" fontId="5" fillId="0" borderId="2" xfId="6" applyFont="1" applyFill="1" applyBorder="1" applyAlignment="1" applyProtection="1">
      <alignment vertical="top"/>
    </xf>
    <xf numFmtId="0" fontId="5" fillId="0" borderId="0" xfId="7" applyFont="1" applyFill="1" applyBorder="1" applyAlignment="1">
      <alignment horizontal="left" vertical="top"/>
    </xf>
    <xf numFmtId="0" fontId="5" fillId="0" borderId="0" xfId="7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7" applyNumberFormat="1" applyFont="1" applyFill="1" applyAlignment="1" applyProtection="1"/>
    <xf numFmtId="1" fontId="5" fillId="0" borderId="0" xfId="1" applyNumberFormat="1" applyFont="1" applyFill="1" applyBorder="1" applyAlignment="1" applyProtection="1">
      <alignment horizontal="right" wrapText="1"/>
    </xf>
    <xf numFmtId="1" fontId="5" fillId="0" borderId="0" xfId="7" applyNumberFormat="1" applyFont="1" applyFill="1" applyAlignment="1" applyProtection="1">
      <alignment horizontal="right"/>
    </xf>
    <xf numFmtId="1" fontId="5" fillId="0" borderId="0" xfId="1" applyNumberFormat="1" applyFont="1" applyFill="1" applyAlignment="1" applyProtection="1">
      <alignment horizontal="right"/>
    </xf>
    <xf numFmtId="1" fontId="5" fillId="0" borderId="0" xfId="1" applyNumberFormat="1" applyFont="1" applyFill="1" applyBorder="1" applyAlignment="1" applyProtection="1">
      <alignment horizontal="right"/>
    </xf>
    <xf numFmtId="1" fontId="5" fillId="0" borderId="0" xfId="7" applyNumberFormat="1" applyFont="1" applyFill="1" applyBorder="1" applyAlignment="1" applyProtection="1">
      <alignment horizontal="right"/>
    </xf>
    <xf numFmtId="1" fontId="5" fillId="0" borderId="0" xfId="7" applyNumberFormat="1" applyFont="1" applyFill="1" applyBorder="1" applyAlignment="1" applyProtection="1">
      <alignment wrapText="1"/>
    </xf>
    <xf numFmtId="1" fontId="5" fillId="0" borderId="2" xfId="1" applyNumberFormat="1" applyFont="1" applyFill="1" applyBorder="1" applyAlignment="1" applyProtection="1">
      <alignment horizontal="right" wrapText="1"/>
    </xf>
    <xf numFmtId="1" fontId="5" fillId="0" borderId="0" xfId="7" applyNumberFormat="1" applyFont="1" applyFill="1" applyBorder="1" applyAlignment="1" applyProtection="1">
      <alignment horizontal="right" wrapText="1"/>
    </xf>
    <xf numFmtId="1" fontId="5" fillId="0" borderId="0" xfId="7" applyNumberFormat="1" applyFont="1" applyFill="1" applyAlignment="1" applyProtection="1">
      <alignment horizontal="right" wrapText="1"/>
    </xf>
    <xf numFmtId="1" fontId="5" fillId="0" borderId="2" xfId="7" applyNumberFormat="1" applyFont="1" applyFill="1" applyBorder="1" applyAlignment="1" applyProtection="1">
      <alignment horizontal="right" wrapText="1"/>
    </xf>
    <xf numFmtId="43" fontId="5" fillId="0" borderId="0" xfId="1" applyFont="1" applyFill="1" applyBorder="1" applyProtection="1"/>
    <xf numFmtId="0" fontId="5" fillId="0" borderId="0" xfId="1" applyNumberFormat="1" applyFont="1" applyFill="1" applyBorder="1" applyAlignment="1" applyProtection="1">
      <alignment horizontal="right" wrapText="1"/>
    </xf>
    <xf numFmtId="43" fontId="5" fillId="0" borderId="0" xfId="1" applyFont="1" applyFill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0" fontId="5" fillId="0" borderId="3" xfId="1" applyNumberFormat="1" applyFont="1" applyFill="1" applyBorder="1" applyAlignment="1" applyProtection="1">
      <alignment horizontal="right" wrapText="1"/>
    </xf>
    <xf numFmtId="43" fontId="5" fillId="0" borderId="3" xfId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wrapText="1"/>
    </xf>
    <xf numFmtId="0" fontId="5" fillId="0" borderId="0" xfId="6" applyFont="1" applyFill="1" applyProtection="1"/>
    <xf numFmtId="0" fontId="5" fillId="0" borderId="0" xfId="7" applyNumberFormat="1" applyFont="1" applyFill="1" applyAlignment="1" applyProtection="1">
      <alignment vertical="center"/>
    </xf>
    <xf numFmtId="0" fontId="5" fillId="0" borderId="0" xfId="8" applyNumberFormat="1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Alignment="1" applyProtection="1">
      <alignment vertical="top"/>
    </xf>
    <xf numFmtId="0" fontId="5" fillId="0" borderId="1" xfId="7" applyNumberFormat="1" applyFont="1" applyFill="1" applyBorder="1" applyAlignment="1" applyProtection="1">
      <alignment horizontal="right" vertical="top"/>
    </xf>
    <xf numFmtId="1" fontId="5" fillId="0" borderId="0" xfId="7" applyNumberFormat="1" applyFont="1" applyFill="1" applyBorder="1" applyAlignment="1" applyProtection="1"/>
    <xf numFmtId="1" fontId="5" fillId="0" borderId="0" xfId="7" applyNumberFormat="1" applyFont="1" applyFill="1" applyAlignment="1" applyProtection="1"/>
    <xf numFmtId="0" fontId="6" fillId="0" borderId="0" xfId="7" applyNumberFormat="1" applyFont="1" applyFill="1" applyBorder="1" applyAlignment="1" applyProtection="1">
      <alignment horizontal="right"/>
    </xf>
    <xf numFmtId="43" fontId="5" fillId="0" borderId="0" xfId="1" applyFont="1" applyFill="1" applyProtection="1"/>
    <xf numFmtId="0" fontId="5" fillId="0" borderId="1" xfId="4" applyNumberFormat="1" applyFont="1" applyFill="1" applyBorder="1" applyAlignment="1" applyProtection="1">
      <alignment horizontal="right" vertical="top"/>
    </xf>
    <xf numFmtId="0" fontId="5" fillId="0" borderId="0" xfId="8" applyNumberFormat="1" applyFont="1" applyFill="1" applyBorder="1" applyAlignment="1" applyProtection="1">
      <alignment horizontal="right" vertical="top"/>
    </xf>
    <xf numFmtId="0" fontId="5" fillId="0" borderId="3" xfId="7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Protection="1"/>
    <xf numFmtId="0" fontId="5" fillId="0" borderId="0" xfId="1" applyNumberFormat="1" applyFont="1" applyFill="1" applyBorder="1" applyAlignment="1" applyProtection="1">
      <alignment wrapText="1"/>
    </xf>
    <xf numFmtId="0" fontId="5" fillId="0" borderId="1" xfId="1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left" vertical="top" wrapText="1"/>
    </xf>
    <xf numFmtId="49" fontId="6" fillId="0" borderId="0" xfId="7" applyNumberFormat="1" applyFont="1" applyFill="1" applyBorder="1" applyAlignment="1" applyProtection="1">
      <alignment horizontal="right" vertical="top"/>
    </xf>
    <xf numFmtId="0" fontId="5" fillId="0" borderId="1" xfId="7" applyNumberFormat="1" applyFont="1" applyFill="1" applyBorder="1" applyAlignment="1" applyProtection="1">
      <alignment horizontal="left" vertical="center" wrapText="1"/>
    </xf>
    <xf numFmtId="0" fontId="6" fillId="0" borderId="0" xfId="7" applyNumberFormat="1" applyFont="1" applyFill="1" applyAlignment="1" applyProtection="1">
      <alignment horizontal="center" vertical="top"/>
    </xf>
    <xf numFmtId="0" fontId="5" fillId="0" borderId="1" xfId="7" applyNumberFormat="1" applyFont="1" applyFill="1" applyBorder="1" applyProtection="1"/>
    <xf numFmtId="0" fontId="5" fillId="0" borderId="0" xfId="6" applyFont="1" applyFill="1" applyBorder="1" applyAlignment="1" applyProtection="1">
      <alignment vertical="top"/>
    </xf>
    <xf numFmtId="0" fontId="5" fillId="0" borderId="0" xfId="6" applyFont="1" applyFill="1" applyBorder="1" applyProtection="1"/>
    <xf numFmtId="43" fontId="5" fillId="0" borderId="0" xfId="7" applyNumberFormat="1" applyFont="1" applyFill="1" applyBorder="1" applyProtection="1"/>
    <xf numFmtId="0" fontId="5" fillId="0" borderId="2" xfId="6" applyFont="1" applyFill="1" applyBorder="1" applyAlignment="1" applyProtection="1">
      <alignment horizontal="left" vertical="top" wrapText="1"/>
    </xf>
    <xf numFmtId="0" fontId="5" fillId="0" borderId="2" xfId="6" applyFont="1" applyFill="1" applyBorder="1" applyAlignment="1" applyProtection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/>
    </xf>
    <xf numFmtId="0" fontId="5" fillId="0" borderId="2" xfId="5" applyNumberFormat="1" applyFont="1" applyFill="1" applyBorder="1" applyAlignment="1" applyProtection="1">
      <alignment horizontal="right"/>
    </xf>
    <xf numFmtId="0" fontId="5" fillId="0" borderId="0" xfId="5" applyNumberFormat="1" applyFont="1" applyFill="1" applyBorder="1" applyAlignment="1" applyProtection="1">
      <alignment horizontal="right" wrapText="1"/>
    </xf>
    <xf numFmtId="0" fontId="5" fillId="0" borderId="0" xfId="5" applyFont="1" applyFill="1" applyBorder="1" applyAlignment="1" applyProtection="1"/>
    <xf numFmtId="0" fontId="5" fillId="0" borderId="0" xfId="5" applyNumberFormat="1" applyFont="1" applyFill="1" applyBorder="1" applyAlignment="1" applyProtection="1">
      <alignment horizontal="right" vertical="center"/>
    </xf>
    <xf numFmtId="0" fontId="5" fillId="0" borderId="1" xfId="6" applyFont="1" applyFill="1" applyBorder="1" applyAlignment="1" applyProtection="1">
      <alignment horizontal="left" vertical="top" wrapText="1"/>
    </xf>
    <xf numFmtId="0" fontId="5" fillId="0" borderId="1" xfId="6" applyFont="1" applyFill="1" applyBorder="1" applyAlignment="1" applyProtection="1">
      <alignment horizontal="right" vertical="top" wrapText="1"/>
    </xf>
    <xf numFmtId="0" fontId="5" fillId="0" borderId="1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vertical="center" wrapText="1"/>
    </xf>
    <xf numFmtId="1" fontId="7" fillId="0" borderId="0" xfId="7" applyNumberFormat="1" applyFont="1" applyFill="1" applyBorder="1" applyAlignment="1" applyProtection="1">
      <alignment horizontal="right"/>
    </xf>
    <xf numFmtId="0" fontId="6" fillId="0" borderId="0" xfId="7" applyNumberFormat="1" applyFont="1" applyFill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1" fontId="6" fillId="0" borderId="0" xfId="3" applyNumberFormat="1" applyFont="1" applyFill="1" applyAlignment="1" applyProtection="1">
      <alignment horizontal="right"/>
    </xf>
    <xf numFmtId="1" fontId="6" fillId="0" borderId="0" xfId="3" applyNumberFormat="1" applyFont="1" applyFill="1" applyProtection="1"/>
    <xf numFmtId="0" fontId="6" fillId="0" borderId="0" xfId="7" applyNumberFormat="1" applyFont="1" applyFill="1" applyAlignment="1" applyProtection="1"/>
    <xf numFmtId="1" fontId="5" fillId="0" borderId="0" xfId="7" applyNumberFormat="1" applyFont="1" applyFill="1" applyBorder="1" applyProtection="1"/>
    <xf numFmtId="43" fontId="6" fillId="0" borderId="0" xfId="1" applyFont="1" applyFill="1" applyProtection="1"/>
    <xf numFmtId="0" fontId="5" fillId="0" borderId="0" xfId="9" applyNumberFormat="1" applyFont="1" applyFill="1" applyBorder="1" applyAlignment="1" applyProtection="1">
      <alignment horizontal="center" vertical="top"/>
    </xf>
    <xf numFmtId="0" fontId="5" fillId="0" borderId="0" xfId="8" applyFont="1" applyFill="1"/>
    <xf numFmtId="0" fontId="5" fillId="0" borderId="0" xfId="10" applyNumberFormat="1" applyFont="1" applyFill="1" applyBorder="1" applyAlignment="1" applyProtection="1">
      <alignment horizontal="right" wrapText="1"/>
    </xf>
    <xf numFmtId="0" fontId="5" fillId="0" borderId="0" xfId="10" applyNumberFormat="1" applyFont="1" applyFill="1" applyBorder="1" applyAlignment="1" applyProtection="1">
      <alignment horizontal="center" wrapText="1"/>
    </xf>
    <xf numFmtId="0" fontId="5" fillId="0" borderId="0" xfId="8" applyFont="1" applyFill="1" applyAlignment="1"/>
    <xf numFmtId="0" fontId="5" fillId="0" borderId="0" xfId="8" applyNumberFormat="1" applyFont="1" applyFill="1" applyBorder="1" applyAlignment="1" applyProtection="1">
      <alignment horizontal="left" vertical="center" wrapText="1"/>
    </xf>
    <xf numFmtId="43" fontId="5" fillId="0" borderId="0" xfId="1" applyFont="1" applyFill="1" applyAlignment="1">
      <alignment horizontal="right" wrapText="1"/>
    </xf>
    <xf numFmtId="43" fontId="5" fillId="0" borderId="3" xfId="1" applyFont="1" applyFill="1" applyBorder="1" applyAlignment="1">
      <alignment horizontal="right" wrapText="1"/>
    </xf>
    <xf numFmtId="0" fontId="5" fillId="0" borderId="0" xfId="8" applyNumberFormat="1" applyFont="1" applyFill="1" applyAlignment="1" applyProtection="1"/>
    <xf numFmtId="0" fontId="5" fillId="0" borderId="0" xfId="8" applyNumberFormat="1" applyFont="1" applyFill="1" applyBorder="1" applyAlignment="1" applyProtection="1"/>
    <xf numFmtId="0" fontId="5" fillId="0" borderId="0" xfId="8" applyNumberFormat="1" applyFont="1" applyFill="1" applyBorder="1" applyAlignment="1" applyProtection="1">
      <alignment horizontal="center" vertical="top"/>
    </xf>
    <xf numFmtId="166" fontId="6" fillId="0" borderId="0" xfId="8" applyNumberFormat="1" applyFont="1" applyFill="1" applyBorder="1" applyAlignment="1" applyProtection="1">
      <alignment horizontal="right" vertical="top"/>
    </xf>
    <xf numFmtId="0" fontId="6" fillId="0" borderId="0" xfId="8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>
      <alignment horizontal="right" wrapText="1"/>
    </xf>
    <xf numFmtId="43" fontId="5" fillId="0" borderId="1" xfId="1" applyFont="1" applyFill="1" applyBorder="1" applyAlignment="1">
      <alignment horizontal="right" wrapText="1"/>
    </xf>
    <xf numFmtId="0" fontId="5" fillId="0" borderId="1" xfId="9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right" vertical="top"/>
    </xf>
    <xf numFmtId="0" fontId="5" fillId="0" borderId="0" xfId="8" applyFont="1" applyFill="1" applyBorder="1"/>
    <xf numFmtId="0" fontId="5" fillId="0" borderId="0" xfId="7" applyNumberFormat="1" applyFont="1" applyFill="1" applyAlignment="1" applyProtection="1">
      <alignment horizontal="left" vertical="top" wrapText="1"/>
    </xf>
    <xf numFmtId="1" fontId="5" fillId="0" borderId="3" xfId="7" applyNumberFormat="1" applyFont="1" applyFill="1" applyBorder="1" applyAlignment="1" applyProtection="1">
      <alignment horizontal="right" wrapText="1"/>
    </xf>
    <xf numFmtId="0" fontId="5" fillId="0" borderId="0" xfId="6" applyNumberFormat="1" applyFont="1" applyFill="1" applyBorder="1" applyAlignment="1" applyProtection="1">
      <alignment horizontal="right" vertical="top" wrapText="1"/>
    </xf>
    <xf numFmtId="0" fontId="5" fillId="0" borderId="3" xfId="8" applyNumberFormat="1" applyFont="1" applyFill="1" applyBorder="1"/>
    <xf numFmtId="0" fontId="5" fillId="0" borderId="1" xfId="10" applyNumberFormat="1" applyFont="1" applyFill="1" applyBorder="1" applyAlignment="1" applyProtection="1">
      <alignment horizontal="right" wrapText="1"/>
    </xf>
    <xf numFmtId="0" fontId="5" fillId="0" borderId="3" xfId="10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left" vertical="top" wrapText="1"/>
    </xf>
    <xf numFmtId="0" fontId="5" fillId="0" borderId="2" xfId="5" applyNumberFormat="1" applyFont="1" applyFill="1" applyBorder="1" applyAlignment="1" applyProtection="1">
      <alignment horizontal="right" wrapText="1"/>
    </xf>
    <xf numFmtId="0" fontId="5" fillId="0" borderId="0" xfId="6" applyFont="1" applyFill="1" applyAlignment="1" applyProtection="1">
      <alignment horizontal="right" vertical="top"/>
    </xf>
    <xf numFmtId="0" fontId="5" fillId="0" borderId="0" xfId="7" applyNumberFormat="1" applyFont="1" applyFill="1" applyAlignment="1" applyProtection="1">
      <alignment vertical="top" wrapText="1"/>
    </xf>
    <xf numFmtId="0" fontId="6" fillId="0" borderId="0" xfId="7" applyNumberFormat="1" applyFont="1" applyFill="1" applyBorder="1" applyAlignment="1" applyProtection="1">
      <alignment horizontal="center"/>
    </xf>
    <xf numFmtId="0" fontId="5" fillId="0" borderId="0" xfId="7" applyNumberFormat="1" applyFont="1" applyFill="1" applyAlignment="1" applyProtection="1">
      <alignment horizontal="right" wrapText="1"/>
    </xf>
    <xf numFmtId="0" fontId="5" fillId="0" borderId="0" xfId="7" applyNumberFormat="1" applyFont="1" applyFill="1" applyAlignment="1" applyProtection="1">
      <alignment horizontal="left" vertical="top"/>
    </xf>
    <xf numFmtId="0" fontId="6" fillId="0" borderId="0" xfId="7" applyNumberFormat="1" applyFont="1" applyFill="1" applyBorder="1" applyAlignment="1" applyProtection="1">
      <alignment horizontal="center"/>
    </xf>
    <xf numFmtId="0" fontId="5" fillId="0" borderId="0" xfId="7" applyNumberFormat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left" vertical="top" wrapText="1"/>
    </xf>
    <xf numFmtId="0" fontId="5" fillId="0" borderId="0" xfId="7" applyNumberFormat="1" applyFont="1" applyFill="1" applyAlignment="1" applyProtection="1">
      <alignment horizontal="left" vertical="top"/>
    </xf>
  </cellXfs>
  <cellStyles count="11">
    <cellStyle name="Comma" xfId="1" builtinId="3"/>
    <cellStyle name="Comma 10" xfId="10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9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CCFF"/>
      <color rgb="FFFF0066"/>
      <color rgb="FFFF00FF"/>
      <color rgb="FF0066FF"/>
      <color rgb="FF99FF66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75580</xdr:colOff>
      <xdr:row>21</xdr:row>
      <xdr:rowOff>134150</xdr:rowOff>
    </xdr:from>
    <xdr:to>
      <xdr:col>10</xdr:col>
      <xdr:colOff>475092</xdr:colOff>
      <xdr:row>25</xdr:row>
      <xdr:rowOff>182217</xdr:rowOff>
    </xdr:to>
    <xdr:sp macro="" textlink="">
      <xdr:nvSpPr>
        <xdr:cNvPr id="1339" name="Text Box 143" hidden="1"/>
        <xdr:cNvSpPr txBox="1">
          <a:spLocks noChangeArrowheads="1"/>
        </xdr:cNvSpPr>
      </xdr:nvSpPr>
      <xdr:spPr bwMode="auto">
        <a:xfrm>
          <a:off x="7839075" y="37814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24</xdr:row>
      <xdr:rowOff>74543</xdr:rowOff>
    </xdr:from>
    <xdr:to>
      <xdr:col>10</xdr:col>
      <xdr:colOff>475092</xdr:colOff>
      <xdr:row>28</xdr:row>
      <xdr:rowOff>74678</xdr:rowOff>
    </xdr:to>
    <xdr:sp macro="" textlink="">
      <xdr:nvSpPr>
        <xdr:cNvPr id="1340" name="Text Box 144" hidden="1"/>
        <xdr:cNvSpPr txBox="1">
          <a:spLocks noChangeArrowheads="1"/>
        </xdr:cNvSpPr>
      </xdr:nvSpPr>
      <xdr:spPr bwMode="auto">
        <a:xfrm>
          <a:off x="7839075" y="4248150"/>
          <a:ext cx="981075" cy="800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72</xdr:row>
      <xdr:rowOff>156218</xdr:rowOff>
    </xdr:from>
    <xdr:to>
      <xdr:col>10</xdr:col>
      <xdr:colOff>475092</xdr:colOff>
      <xdr:row>76</xdr:row>
      <xdr:rowOff>99791</xdr:rowOff>
    </xdr:to>
    <xdr:sp macro="" textlink="">
      <xdr:nvSpPr>
        <xdr:cNvPr id="1341" name="Text Box 145" hidden="1"/>
        <xdr:cNvSpPr txBox="1">
          <a:spLocks noChangeArrowheads="1"/>
        </xdr:cNvSpPr>
      </xdr:nvSpPr>
      <xdr:spPr bwMode="auto">
        <a:xfrm>
          <a:off x="7839075" y="142684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89</xdr:row>
      <xdr:rowOff>16565</xdr:rowOff>
    </xdr:from>
    <xdr:to>
      <xdr:col>10</xdr:col>
      <xdr:colOff>475092</xdr:colOff>
      <xdr:row>93</xdr:row>
      <xdr:rowOff>16565</xdr:rowOff>
    </xdr:to>
    <xdr:sp macro="" textlink="">
      <xdr:nvSpPr>
        <xdr:cNvPr id="1342" name="Text Box 146" hidden="1"/>
        <xdr:cNvSpPr txBox="1">
          <a:spLocks noChangeArrowheads="1"/>
        </xdr:cNvSpPr>
      </xdr:nvSpPr>
      <xdr:spPr bwMode="auto">
        <a:xfrm>
          <a:off x="7839075" y="171926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95</xdr:row>
      <xdr:rowOff>33131</xdr:rowOff>
    </xdr:from>
    <xdr:to>
      <xdr:col>10</xdr:col>
      <xdr:colOff>475092</xdr:colOff>
      <xdr:row>99</xdr:row>
      <xdr:rowOff>82826</xdr:rowOff>
    </xdr:to>
    <xdr:sp macro="" textlink="">
      <xdr:nvSpPr>
        <xdr:cNvPr id="1343" name="Text Box 147" hidden="1"/>
        <xdr:cNvSpPr txBox="1">
          <a:spLocks noChangeArrowheads="1"/>
        </xdr:cNvSpPr>
      </xdr:nvSpPr>
      <xdr:spPr bwMode="auto">
        <a:xfrm>
          <a:off x="7839075" y="184118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101</xdr:row>
      <xdr:rowOff>165652</xdr:rowOff>
    </xdr:from>
    <xdr:to>
      <xdr:col>10</xdr:col>
      <xdr:colOff>475092</xdr:colOff>
      <xdr:row>105</xdr:row>
      <xdr:rowOff>66261</xdr:rowOff>
    </xdr:to>
    <xdr:sp macro="" textlink="">
      <xdr:nvSpPr>
        <xdr:cNvPr id="1344" name="Text Box 148" hidden="1"/>
        <xdr:cNvSpPr txBox="1">
          <a:spLocks noChangeArrowheads="1"/>
        </xdr:cNvSpPr>
      </xdr:nvSpPr>
      <xdr:spPr bwMode="auto">
        <a:xfrm>
          <a:off x="7839075" y="19621500"/>
          <a:ext cx="9810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259991</xdr:colOff>
      <xdr:row>72</xdr:row>
      <xdr:rowOff>156218</xdr:rowOff>
    </xdr:from>
    <xdr:to>
      <xdr:col>9</xdr:col>
      <xdr:colOff>451019</xdr:colOff>
      <xdr:row>76</xdr:row>
      <xdr:rowOff>99791</xdr:rowOff>
    </xdr:to>
    <xdr:sp macro="" textlink="">
      <xdr:nvSpPr>
        <xdr:cNvPr id="1345" name="Text Box 149" hidden="1"/>
        <xdr:cNvSpPr txBox="1">
          <a:spLocks noChangeArrowheads="1"/>
        </xdr:cNvSpPr>
      </xdr:nvSpPr>
      <xdr:spPr bwMode="auto">
        <a:xfrm>
          <a:off x="7448550" y="14268450"/>
          <a:ext cx="7905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259991</xdr:colOff>
      <xdr:row>89</xdr:row>
      <xdr:rowOff>16565</xdr:rowOff>
    </xdr:from>
    <xdr:to>
      <xdr:col>9</xdr:col>
      <xdr:colOff>451019</xdr:colOff>
      <xdr:row>93</xdr:row>
      <xdr:rowOff>16565</xdr:rowOff>
    </xdr:to>
    <xdr:sp macro="" textlink="">
      <xdr:nvSpPr>
        <xdr:cNvPr id="1346" name="Text Box 150" hidden="1"/>
        <xdr:cNvSpPr txBox="1">
          <a:spLocks noChangeArrowheads="1"/>
        </xdr:cNvSpPr>
      </xdr:nvSpPr>
      <xdr:spPr bwMode="auto">
        <a:xfrm>
          <a:off x="7448550" y="171926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259991</xdr:colOff>
      <xdr:row>95</xdr:row>
      <xdr:rowOff>33131</xdr:rowOff>
    </xdr:from>
    <xdr:to>
      <xdr:col>9</xdr:col>
      <xdr:colOff>451019</xdr:colOff>
      <xdr:row>99</xdr:row>
      <xdr:rowOff>82826</xdr:rowOff>
    </xdr:to>
    <xdr:sp macro="" textlink="">
      <xdr:nvSpPr>
        <xdr:cNvPr id="1347" name="Text Box 151" hidden="1"/>
        <xdr:cNvSpPr txBox="1">
          <a:spLocks noChangeArrowheads="1"/>
        </xdr:cNvSpPr>
      </xdr:nvSpPr>
      <xdr:spPr bwMode="auto">
        <a:xfrm>
          <a:off x="7448550" y="184118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259991</xdr:colOff>
      <xdr:row>73</xdr:row>
      <xdr:rowOff>145429</xdr:rowOff>
    </xdr:from>
    <xdr:to>
      <xdr:col>9</xdr:col>
      <xdr:colOff>451019</xdr:colOff>
      <xdr:row>77</xdr:row>
      <xdr:rowOff>82826</xdr:rowOff>
    </xdr:to>
    <xdr:sp macro="" textlink="">
      <xdr:nvSpPr>
        <xdr:cNvPr id="1348" name="Text Box 152" hidden="1"/>
        <xdr:cNvSpPr txBox="1">
          <a:spLocks noChangeArrowheads="1"/>
        </xdr:cNvSpPr>
      </xdr:nvSpPr>
      <xdr:spPr bwMode="auto">
        <a:xfrm>
          <a:off x="7448550" y="14420850"/>
          <a:ext cx="7905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259991</xdr:colOff>
      <xdr:row>102</xdr:row>
      <xdr:rowOff>99391</xdr:rowOff>
    </xdr:from>
    <xdr:to>
      <xdr:col>9</xdr:col>
      <xdr:colOff>451019</xdr:colOff>
      <xdr:row>106</xdr:row>
      <xdr:rowOff>82826</xdr:rowOff>
    </xdr:to>
    <xdr:sp macro="" textlink="">
      <xdr:nvSpPr>
        <xdr:cNvPr id="1349" name="Text Box 153" hidden="1"/>
        <xdr:cNvSpPr txBox="1">
          <a:spLocks noChangeArrowheads="1"/>
        </xdr:cNvSpPr>
      </xdr:nvSpPr>
      <xdr:spPr bwMode="auto">
        <a:xfrm>
          <a:off x="7448550" y="19754850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163</xdr:row>
      <xdr:rowOff>87377</xdr:rowOff>
    </xdr:from>
    <xdr:to>
      <xdr:col>10</xdr:col>
      <xdr:colOff>475092</xdr:colOff>
      <xdr:row>167</xdr:row>
      <xdr:rowOff>43514</xdr:rowOff>
    </xdr:to>
    <xdr:sp macro="" textlink="">
      <xdr:nvSpPr>
        <xdr:cNvPr id="1350" name="Text Box 154" hidden="1"/>
        <xdr:cNvSpPr txBox="1">
          <a:spLocks noChangeArrowheads="1"/>
        </xdr:cNvSpPr>
      </xdr:nvSpPr>
      <xdr:spPr bwMode="auto">
        <a:xfrm>
          <a:off x="7839075" y="307276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9</xdr:col>
      <xdr:colOff>75580</xdr:colOff>
      <xdr:row>166</xdr:row>
      <xdr:rowOff>49697</xdr:rowOff>
    </xdr:from>
    <xdr:to>
      <xdr:col>10</xdr:col>
      <xdr:colOff>475092</xdr:colOff>
      <xdr:row>169</xdr:row>
      <xdr:rowOff>38188</xdr:rowOff>
    </xdr:to>
    <xdr:sp macro="" textlink="">
      <xdr:nvSpPr>
        <xdr:cNvPr id="1351" name="Text Box 155" hidden="1"/>
        <xdr:cNvSpPr txBox="1">
          <a:spLocks noChangeArrowheads="1"/>
        </xdr:cNvSpPr>
      </xdr:nvSpPr>
      <xdr:spPr bwMode="auto">
        <a:xfrm>
          <a:off x="7839075" y="3119437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25">
    <tabColor rgb="FFC00000"/>
  </sheetPr>
  <dimension ref="A1:I584"/>
  <sheetViews>
    <sheetView tabSelected="1" view="pageBreakPreview" zoomScale="115" zoomScaleSheetLayoutView="115" workbookViewId="0">
      <selection activeCell="R13" sqref="R13"/>
    </sheetView>
  </sheetViews>
  <sheetFormatPr defaultColWidth="8.85546875" defaultRowHeight="12.75"/>
  <cols>
    <col min="1" max="1" width="5.85546875" style="158" customWidth="1"/>
    <col min="2" max="2" width="8.140625" style="11" customWidth="1"/>
    <col min="3" max="3" width="40.7109375" style="5" customWidth="1"/>
    <col min="4" max="7" width="10.7109375" style="5" customWidth="1"/>
    <col min="8" max="16384" width="8.85546875" style="5"/>
  </cols>
  <sheetData>
    <row r="1" spans="1:7">
      <c r="A1" s="159" t="s">
        <v>0</v>
      </c>
      <c r="B1" s="159"/>
      <c r="C1" s="159"/>
      <c r="D1" s="159"/>
      <c r="E1" s="159"/>
      <c r="F1" s="159"/>
      <c r="G1" s="159"/>
    </row>
    <row r="2" spans="1:7">
      <c r="A2" s="159" t="s">
        <v>86</v>
      </c>
      <c r="B2" s="159"/>
      <c r="C2" s="159"/>
      <c r="D2" s="159"/>
      <c r="E2" s="159"/>
      <c r="F2" s="159"/>
      <c r="G2" s="159"/>
    </row>
    <row r="3" spans="1:7" ht="8.4499999999999993" customHeight="1">
      <c r="A3" s="2"/>
      <c r="B3" s="3"/>
      <c r="C3" s="4"/>
      <c r="D3" s="4"/>
      <c r="E3" s="4"/>
      <c r="F3" s="4"/>
      <c r="G3" s="4"/>
    </row>
    <row r="4" spans="1:7" ht="14.45" customHeight="1">
      <c r="A4" s="2"/>
      <c r="B4" s="3"/>
      <c r="C4" s="6" t="s">
        <v>69</v>
      </c>
      <c r="D4" s="4">
        <v>2059</v>
      </c>
      <c r="E4" s="7" t="s">
        <v>1</v>
      </c>
      <c r="F4" s="4"/>
      <c r="G4" s="4"/>
    </row>
    <row r="5" spans="1:7" ht="14.45" customHeight="1">
      <c r="A5" s="2"/>
      <c r="B5" s="3"/>
      <c r="C5" s="6" t="s">
        <v>87</v>
      </c>
      <c r="F5" s="4"/>
      <c r="G5" s="4"/>
    </row>
    <row r="6" spans="1:7" ht="14.45" customHeight="1">
      <c r="A6" s="2"/>
      <c r="B6" s="3"/>
      <c r="C6" s="6" t="s">
        <v>74</v>
      </c>
      <c r="D6" s="4">
        <v>2216</v>
      </c>
      <c r="E6" s="7" t="s">
        <v>2</v>
      </c>
      <c r="F6" s="4"/>
      <c r="G6" s="4"/>
    </row>
    <row r="7" spans="1:7" ht="14.45" customHeight="1">
      <c r="A7" s="2"/>
      <c r="B7" s="3"/>
      <c r="C7" s="6" t="s">
        <v>3</v>
      </c>
      <c r="D7" s="4">
        <v>4059</v>
      </c>
      <c r="E7" s="7" t="s">
        <v>4</v>
      </c>
      <c r="F7" s="4"/>
      <c r="G7" s="4"/>
    </row>
    <row r="8" spans="1:7" ht="14.45" customHeight="1">
      <c r="A8" s="2"/>
      <c r="B8" s="3"/>
      <c r="C8" s="6" t="s">
        <v>255</v>
      </c>
      <c r="G8" s="4"/>
    </row>
    <row r="9" spans="1:7" ht="25.5" customHeight="1">
      <c r="A9" s="160" t="s">
        <v>254</v>
      </c>
      <c r="B9" s="160"/>
      <c r="C9" s="160"/>
      <c r="D9" s="102">
        <v>4216</v>
      </c>
      <c r="E9" s="158" t="s">
        <v>223</v>
      </c>
      <c r="F9" s="4"/>
      <c r="G9" s="4"/>
    </row>
    <row r="10" spans="1:7" ht="12" customHeight="1">
      <c r="A10" s="2"/>
      <c r="B10" s="3"/>
      <c r="C10" s="6"/>
      <c r="D10" s="4"/>
      <c r="E10" s="7"/>
      <c r="F10" s="4"/>
      <c r="G10" s="4"/>
    </row>
    <row r="11" spans="1:7" ht="15" customHeight="1">
      <c r="A11" s="161" t="s">
        <v>271</v>
      </c>
      <c r="B11" s="161"/>
      <c r="C11" s="161"/>
      <c r="D11" s="161"/>
      <c r="E11" s="161"/>
      <c r="F11" s="161"/>
      <c r="G11" s="161"/>
    </row>
    <row r="12" spans="1:7" ht="9.75" customHeight="1">
      <c r="A12" s="10"/>
      <c r="B12" s="3"/>
      <c r="C12" s="6"/>
      <c r="D12" s="9"/>
      <c r="F12" s="4"/>
      <c r="G12" s="4"/>
    </row>
    <row r="13" spans="1:7">
      <c r="A13" s="10"/>
      <c r="C13" s="12"/>
      <c r="D13" s="13" t="s">
        <v>68</v>
      </c>
      <c r="E13" s="13" t="s">
        <v>5</v>
      </c>
      <c r="F13" s="13" t="s">
        <v>6</v>
      </c>
    </row>
    <row r="14" spans="1:7">
      <c r="A14" s="10"/>
      <c r="C14" s="91" t="s">
        <v>7</v>
      </c>
      <c r="D14" s="4">
        <f>G237</f>
        <v>578371</v>
      </c>
      <c r="E14" s="4">
        <f>G548</f>
        <v>3940092</v>
      </c>
      <c r="F14" s="4">
        <f>SUM(D14:E14)</f>
        <v>4518463</v>
      </c>
    </row>
    <row r="15" spans="1:7">
      <c r="A15" s="10"/>
      <c r="D15" s="156"/>
      <c r="E15" s="4"/>
      <c r="F15" s="4"/>
    </row>
    <row r="16" spans="1:7">
      <c r="A16" s="10" t="s">
        <v>67</v>
      </c>
      <c r="B16" s="14"/>
      <c r="C16" s="7"/>
    </row>
    <row r="17" spans="1:7" s="84" customFormat="1" ht="13.5" customHeight="1">
      <c r="A17" s="15"/>
      <c r="B17" s="16"/>
      <c r="C17" s="17"/>
      <c r="D17" s="18"/>
      <c r="E17" s="18"/>
      <c r="F17" s="18"/>
      <c r="G17" s="19" t="s">
        <v>80</v>
      </c>
    </row>
    <row r="18" spans="1:7" s="84" customFormat="1" ht="27" customHeight="1">
      <c r="A18" s="107"/>
      <c r="B18" s="108"/>
      <c r="C18" s="109"/>
      <c r="D18" s="110" t="s">
        <v>99</v>
      </c>
      <c r="E18" s="111" t="s">
        <v>100</v>
      </c>
      <c r="F18" s="153" t="s">
        <v>101</v>
      </c>
      <c r="G18" s="153" t="s">
        <v>317</v>
      </c>
    </row>
    <row r="19" spans="1:7" s="84" customFormat="1">
      <c r="A19" s="15"/>
      <c r="B19" s="112" t="s">
        <v>8</v>
      </c>
      <c r="C19" s="112"/>
      <c r="D19" s="113" t="s">
        <v>106</v>
      </c>
      <c r="E19" s="113" t="s">
        <v>129</v>
      </c>
      <c r="F19" s="113" t="s">
        <v>129</v>
      </c>
      <c r="G19" s="154" t="s">
        <v>318</v>
      </c>
    </row>
    <row r="20" spans="1:7" s="84" customFormat="1" ht="8.25" customHeight="1">
      <c r="A20" s="114"/>
      <c r="B20" s="115"/>
      <c r="C20" s="17"/>
      <c r="D20" s="116"/>
      <c r="E20" s="116"/>
      <c r="F20" s="116"/>
      <c r="G20" s="117"/>
    </row>
    <row r="21" spans="1:7" ht="13.9" customHeight="1">
      <c r="C21" s="20" t="s">
        <v>9</v>
      </c>
      <c r="D21" s="21"/>
      <c r="E21" s="21"/>
      <c r="F21" s="23"/>
      <c r="G21" s="22"/>
    </row>
    <row r="22" spans="1:7" ht="13.9" customHeight="1">
      <c r="A22" s="24" t="s">
        <v>10</v>
      </c>
      <c r="B22" s="3">
        <v>2059</v>
      </c>
      <c r="C22" s="25" t="s">
        <v>1</v>
      </c>
      <c r="D22" s="21"/>
      <c r="E22" s="21"/>
      <c r="F22" s="23"/>
      <c r="G22" s="22"/>
    </row>
    <row r="23" spans="1:7" ht="13.9" customHeight="1">
      <c r="A23" s="24"/>
      <c r="B23" s="26">
        <v>1</v>
      </c>
      <c r="C23" s="27" t="s">
        <v>11</v>
      </c>
      <c r="F23" s="28"/>
    </row>
    <row r="24" spans="1:7" ht="13.9" customHeight="1">
      <c r="B24" s="29">
        <v>1.0529999999999999</v>
      </c>
      <c r="C24" s="30" t="s">
        <v>12</v>
      </c>
      <c r="D24" s="31"/>
      <c r="E24" s="31"/>
      <c r="F24" s="32"/>
      <c r="G24" s="31"/>
    </row>
    <row r="25" spans="1:7" ht="14.85" customHeight="1">
      <c r="B25" s="33">
        <v>60</v>
      </c>
      <c r="C25" s="144" t="s">
        <v>50</v>
      </c>
      <c r="F25" s="28"/>
    </row>
    <row r="26" spans="1:7" ht="25.5">
      <c r="B26" s="33">
        <v>72</v>
      </c>
      <c r="C26" s="144" t="s">
        <v>117</v>
      </c>
      <c r="D26" s="66"/>
      <c r="E26" s="66"/>
      <c r="F26" s="66"/>
      <c r="G26" s="66"/>
    </row>
    <row r="27" spans="1:7" ht="14.45" customHeight="1">
      <c r="B27" s="33" t="s">
        <v>52</v>
      </c>
      <c r="C27" s="144" t="s">
        <v>17</v>
      </c>
      <c r="D27" s="76">
        <v>14591</v>
      </c>
      <c r="E27" s="76">
        <v>14612</v>
      </c>
      <c r="F27" s="76">
        <v>14612</v>
      </c>
      <c r="G27" s="76">
        <v>14028</v>
      </c>
    </row>
    <row r="28" spans="1:7">
      <c r="D28" s="68"/>
      <c r="E28" s="69"/>
      <c r="F28" s="69"/>
      <c r="G28" s="69"/>
    </row>
    <row r="29" spans="1:7" ht="25.5">
      <c r="A29" s="35"/>
      <c r="B29" s="33">
        <v>73</v>
      </c>
      <c r="C29" s="36" t="s">
        <v>120</v>
      </c>
      <c r="D29" s="69"/>
      <c r="E29" s="69"/>
      <c r="F29" s="69"/>
      <c r="G29" s="69"/>
    </row>
    <row r="30" spans="1:7" s="31" customFormat="1" ht="14.45" customHeight="1">
      <c r="A30" s="35"/>
      <c r="B30" s="33" t="s">
        <v>53</v>
      </c>
      <c r="C30" s="37" t="s">
        <v>17</v>
      </c>
      <c r="D30" s="76">
        <v>1369</v>
      </c>
      <c r="E30" s="76">
        <v>1020</v>
      </c>
      <c r="F30" s="76">
        <v>1020</v>
      </c>
      <c r="G30" s="76">
        <v>903</v>
      </c>
    </row>
    <row r="31" spans="1:7">
      <c r="A31" s="35"/>
      <c r="B31" s="14"/>
      <c r="C31" s="36"/>
      <c r="D31" s="68"/>
      <c r="E31" s="69"/>
      <c r="F31" s="69"/>
      <c r="G31" s="69"/>
    </row>
    <row r="32" spans="1:7" ht="25.5">
      <c r="A32" s="35"/>
      <c r="B32" s="33">
        <v>74</v>
      </c>
      <c r="C32" s="36" t="s">
        <v>123</v>
      </c>
      <c r="D32" s="69"/>
      <c r="E32" s="69"/>
      <c r="F32" s="69"/>
      <c r="G32" s="69"/>
    </row>
    <row r="33" spans="1:7" ht="14.45" customHeight="1">
      <c r="A33" s="35"/>
      <c r="B33" s="33" t="s">
        <v>54</v>
      </c>
      <c r="C33" s="36" t="s">
        <v>17</v>
      </c>
      <c r="D33" s="76">
        <v>568</v>
      </c>
      <c r="E33" s="76">
        <v>458</v>
      </c>
      <c r="F33" s="76">
        <v>458</v>
      </c>
      <c r="G33" s="76">
        <v>653</v>
      </c>
    </row>
    <row r="34" spans="1:7">
      <c r="A34" s="35"/>
      <c r="B34" s="33"/>
      <c r="C34" s="36"/>
      <c r="D34" s="65"/>
      <c r="E34" s="65"/>
      <c r="F34" s="65"/>
      <c r="G34" s="65"/>
    </row>
    <row r="35" spans="1:7" ht="25.5">
      <c r="A35" s="35"/>
      <c r="B35" s="33">
        <v>75</v>
      </c>
      <c r="C35" s="36" t="s">
        <v>126</v>
      </c>
      <c r="D35" s="69"/>
      <c r="E35" s="69"/>
      <c r="F35" s="69"/>
      <c r="G35" s="89"/>
    </row>
    <row r="36" spans="1:7" ht="14.45" customHeight="1">
      <c r="A36" s="35"/>
      <c r="B36" s="33" t="s">
        <v>55</v>
      </c>
      <c r="C36" s="37" t="s">
        <v>17</v>
      </c>
      <c r="D36" s="78">
        <v>1041</v>
      </c>
      <c r="E36" s="78">
        <v>1533</v>
      </c>
      <c r="F36" s="78">
        <v>1533</v>
      </c>
      <c r="G36" s="83">
        <v>1533</v>
      </c>
    </row>
    <row r="37" spans="1:7" ht="14.45" customHeight="1">
      <c r="A37" s="35" t="s">
        <v>6</v>
      </c>
      <c r="B37" s="33">
        <v>60</v>
      </c>
      <c r="C37" s="36" t="s">
        <v>50</v>
      </c>
      <c r="D37" s="80">
        <f t="shared" ref="D37:F37" si="0">SUM(D26:D36)</f>
        <v>17569</v>
      </c>
      <c r="E37" s="80">
        <f t="shared" si="0"/>
        <v>17623</v>
      </c>
      <c r="F37" s="80">
        <f t="shared" si="0"/>
        <v>17623</v>
      </c>
      <c r="G37" s="80">
        <v>17117</v>
      </c>
    </row>
    <row r="38" spans="1:7">
      <c r="A38" s="35"/>
      <c r="B38" s="14"/>
      <c r="C38" s="31"/>
      <c r="D38" s="89"/>
      <c r="E38" s="89"/>
      <c r="F38" s="89"/>
      <c r="G38" s="89"/>
    </row>
    <row r="39" spans="1:7">
      <c r="A39" s="35"/>
      <c r="B39" s="33">
        <v>61</v>
      </c>
      <c r="C39" s="36" t="s">
        <v>49</v>
      </c>
      <c r="D39" s="89"/>
      <c r="E39" s="89"/>
      <c r="F39" s="89"/>
      <c r="G39" s="89"/>
    </row>
    <row r="40" spans="1:7" ht="15" customHeight="1">
      <c r="A40" s="35"/>
      <c r="B40" s="33">
        <v>71</v>
      </c>
      <c r="C40" s="36" t="s">
        <v>48</v>
      </c>
      <c r="D40" s="90"/>
      <c r="E40" s="90"/>
      <c r="F40" s="90"/>
      <c r="G40" s="90"/>
    </row>
    <row r="41" spans="1:7" ht="14.85" customHeight="1">
      <c r="A41" s="35"/>
      <c r="B41" s="33" t="s">
        <v>56</v>
      </c>
      <c r="C41" s="36" t="s">
        <v>130</v>
      </c>
      <c r="D41" s="34">
        <v>0</v>
      </c>
      <c r="E41" s="76">
        <v>1</v>
      </c>
      <c r="F41" s="76">
        <v>1</v>
      </c>
      <c r="G41" s="97">
        <v>1</v>
      </c>
    </row>
    <row r="42" spans="1:7" ht="14.85" customHeight="1">
      <c r="B42" s="33" t="s">
        <v>62</v>
      </c>
      <c r="C42" s="144" t="s">
        <v>131</v>
      </c>
      <c r="D42" s="34">
        <v>0</v>
      </c>
      <c r="E42" s="76">
        <v>1</v>
      </c>
      <c r="F42" s="76">
        <v>1</v>
      </c>
      <c r="G42" s="97">
        <v>1</v>
      </c>
    </row>
    <row r="43" spans="1:7" s="31" customFormat="1" ht="15" customHeight="1">
      <c r="A43" s="35" t="s">
        <v>6</v>
      </c>
      <c r="B43" s="33">
        <v>71</v>
      </c>
      <c r="C43" s="36" t="s">
        <v>48</v>
      </c>
      <c r="D43" s="81">
        <f t="shared" ref="D43:F43" si="1">SUM(D41:D42)</f>
        <v>0</v>
      </c>
      <c r="E43" s="80">
        <f t="shared" si="1"/>
        <v>2</v>
      </c>
      <c r="F43" s="80">
        <f t="shared" si="1"/>
        <v>2</v>
      </c>
      <c r="G43" s="80">
        <v>2</v>
      </c>
    </row>
    <row r="44" spans="1:7" s="31" customFormat="1">
      <c r="A44" s="35"/>
      <c r="B44" s="33"/>
      <c r="C44" s="36"/>
      <c r="D44" s="89"/>
      <c r="E44" s="89"/>
      <c r="F44" s="89"/>
      <c r="G44" s="89"/>
    </row>
    <row r="45" spans="1:7" ht="25.5">
      <c r="B45" s="33">
        <v>72</v>
      </c>
      <c r="C45" s="36" t="s">
        <v>117</v>
      </c>
      <c r="D45" s="90"/>
      <c r="E45" s="90"/>
      <c r="F45" s="90"/>
      <c r="G45" s="90"/>
    </row>
    <row r="46" spans="1:7" s="31" customFormat="1" ht="13.9" customHeight="1">
      <c r="A46" s="35"/>
      <c r="B46" s="33" t="s">
        <v>57</v>
      </c>
      <c r="C46" s="36" t="s">
        <v>130</v>
      </c>
      <c r="D46" s="76">
        <v>1979</v>
      </c>
      <c r="E46" s="76">
        <v>2280</v>
      </c>
      <c r="F46" s="76">
        <v>2280</v>
      </c>
      <c r="G46" s="97">
        <v>1980</v>
      </c>
    </row>
    <row r="47" spans="1:7" ht="13.9" customHeight="1">
      <c r="A47" s="35"/>
      <c r="B47" s="33" t="s">
        <v>63</v>
      </c>
      <c r="C47" s="36" t="s">
        <v>131</v>
      </c>
      <c r="D47" s="78">
        <v>4789</v>
      </c>
      <c r="E47" s="78">
        <v>5506</v>
      </c>
      <c r="F47" s="78">
        <v>5506</v>
      </c>
      <c r="G47" s="98">
        <v>4790</v>
      </c>
    </row>
    <row r="48" spans="1:7" ht="25.5">
      <c r="A48" s="38" t="s">
        <v>6</v>
      </c>
      <c r="B48" s="93">
        <v>72</v>
      </c>
      <c r="C48" s="39" t="s">
        <v>117</v>
      </c>
      <c r="D48" s="78">
        <f>SUM(D46:D47)</f>
        <v>6768</v>
      </c>
      <c r="E48" s="78">
        <f t="shared" ref="E48:F48" si="2">SUM(E46:E47)</f>
        <v>7786</v>
      </c>
      <c r="F48" s="78">
        <f t="shared" si="2"/>
        <v>7786</v>
      </c>
      <c r="G48" s="78">
        <v>6770</v>
      </c>
    </row>
    <row r="49" spans="1:7" hidden="1">
      <c r="A49" s="35"/>
      <c r="B49" s="33"/>
      <c r="C49" s="36"/>
      <c r="D49" s="90"/>
      <c r="E49" s="90"/>
      <c r="F49" s="90"/>
      <c r="G49" s="90"/>
    </row>
    <row r="50" spans="1:7" ht="25.5">
      <c r="A50" s="35"/>
      <c r="B50" s="33">
        <v>73</v>
      </c>
      <c r="C50" s="36" t="s">
        <v>120</v>
      </c>
      <c r="D50" s="89"/>
      <c r="E50" s="89"/>
      <c r="F50" s="89"/>
      <c r="G50" s="89"/>
    </row>
    <row r="51" spans="1:7" ht="15" customHeight="1">
      <c r="A51" s="35"/>
      <c r="B51" s="33" t="s">
        <v>58</v>
      </c>
      <c r="C51" s="36" t="s">
        <v>130</v>
      </c>
      <c r="D51" s="76">
        <v>446</v>
      </c>
      <c r="E51" s="76">
        <v>546</v>
      </c>
      <c r="F51" s="76">
        <v>546</v>
      </c>
      <c r="G51" s="97">
        <v>546</v>
      </c>
    </row>
    <row r="52" spans="1:7" ht="15" customHeight="1">
      <c r="A52" s="35"/>
      <c r="B52" s="33" t="s">
        <v>64</v>
      </c>
      <c r="C52" s="36" t="s">
        <v>131</v>
      </c>
      <c r="D52" s="76">
        <v>1122</v>
      </c>
      <c r="E52" s="76">
        <v>1322</v>
      </c>
      <c r="F52" s="76">
        <v>1322</v>
      </c>
      <c r="G52" s="97">
        <v>1322</v>
      </c>
    </row>
    <row r="53" spans="1:7" ht="25.5">
      <c r="A53" s="35" t="s">
        <v>6</v>
      </c>
      <c r="B53" s="33">
        <v>73</v>
      </c>
      <c r="C53" s="36" t="s">
        <v>120</v>
      </c>
      <c r="D53" s="80">
        <f>SUM(D51:D52)</f>
        <v>1568</v>
      </c>
      <c r="E53" s="80">
        <f t="shared" ref="E53:F53" si="3">SUM(E51:E52)</f>
        <v>1868</v>
      </c>
      <c r="F53" s="80">
        <f t="shared" si="3"/>
        <v>1868</v>
      </c>
      <c r="G53" s="80">
        <v>1868</v>
      </c>
    </row>
    <row r="54" spans="1:7">
      <c r="A54" s="35"/>
      <c r="B54" s="33"/>
      <c r="C54" s="36"/>
      <c r="D54" s="70"/>
      <c r="E54" s="70"/>
      <c r="F54" s="70"/>
      <c r="G54" s="70"/>
    </row>
    <row r="55" spans="1:7" ht="25.5">
      <c r="A55" s="35"/>
      <c r="B55" s="33">
        <v>74</v>
      </c>
      <c r="C55" s="36" t="s">
        <v>123</v>
      </c>
      <c r="D55" s="70"/>
      <c r="E55" s="70"/>
      <c r="F55" s="70"/>
      <c r="G55" s="70"/>
    </row>
    <row r="56" spans="1:7" ht="15" customHeight="1">
      <c r="A56" s="35"/>
      <c r="B56" s="33" t="s">
        <v>59</v>
      </c>
      <c r="C56" s="36" t="s">
        <v>130</v>
      </c>
      <c r="D56" s="76">
        <v>258</v>
      </c>
      <c r="E56" s="76">
        <v>309</v>
      </c>
      <c r="F56" s="76">
        <v>309</v>
      </c>
      <c r="G56" s="97">
        <v>309</v>
      </c>
    </row>
    <row r="57" spans="1:7" ht="15" customHeight="1">
      <c r="A57" s="35"/>
      <c r="B57" s="33" t="s">
        <v>65</v>
      </c>
      <c r="C57" s="36" t="s">
        <v>131</v>
      </c>
      <c r="D57" s="76">
        <v>564</v>
      </c>
      <c r="E57" s="76">
        <v>665</v>
      </c>
      <c r="F57" s="76">
        <v>665</v>
      </c>
      <c r="G57" s="97">
        <v>665</v>
      </c>
    </row>
    <row r="58" spans="1:7" ht="25.5">
      <c r="A58" s="35" t="s">
        <v>6</v>
      </c>
      <c r="B58" s="33">
        <v>74</v>
      </c>
      <c r="C58" s="36" t="s">
        <v>123</v>
      </c>
      <c r="D58" s="80">
        <f>SUM(D56:D57)</f>
        <v>822</v>
      </c>
      <c r="E58" s="80">
        <f t="shared" ref="E58:F58" si="4">SUM(E56:E57)</f>
        <v>974</v>
      </c>
      <c r="F58" s="80">
        <f t="shared" si="4"/>
        <v>974</v>
      </c>
      <c r="G58" s="80">
        <v>974</v>
      </c>
    </row>
    <row r="59" spans="1:7">
      <c r="A59" s="35"/>
      <c r="B59" s="33"/>
      <c r="C59" s="36"/>
      <c r="D59" s="65"/>
      <c r="E59" s="65"/>
      <c r="F59" s="65"/>
      <c r="G59" s="65"/>
    </row>
    <row r="60" spans="1:7" ht="25.5">
      <c r="A60" s="35"/>
      <c r="B60" s="33">
        <v>75</v>
      </c>
      <c r="C60" s="36" t="s">
        <v>126</v>
      </c>
      <c r="D60" s="70"/>
      <c r="E60" s="70"/>
      <c r="F60" s="70"/>
      <c r="G60" s="70"/>
    </row>
    <row r="61" spans="1:7" ht="15" customHeight="1">
      <c r="A61" s="35"/>
      <c r="B61" s="33" t="s">
        <v>60</v>
      </c>
      <c r="C61" s="36" t="s">
        <v>130</v>
      </c>
      <c r="D61" s="76">
        <v>446</v>
      </c>
      <c r="E61" s="76">
        <v>546</v>
      </c>
      <c r="F61" s="76">
        <v>546</v>
      </c>
      <c r="G61" s="97">
        <v>546</v>
      </c>
    </row>
    <row r="62" spans="1:7" ht="15" customHeight="1">
      <c r="A62" s="35"/>
      <c r="B62" s="33" t="s">
        <v>66</v>
      </c>
      <c r="C62" s="36" t="s">
        <v>131</v>
      </c>
      <c r="D62" s="78">
        <v>1098</v>
      </c>
      <c r="E62" s="78">
        <v>1298</v>
      </c>
      <c r="F62" s="78">
        <v>1298</v>
      </c>
      <c r="G62" s="98">
        <v>1298</v>
      </c>
    </row>
    <row r="63" spans="1:7" ht="25.5">
      <c r="A63" s="35" t="s">
        <v>6</v>
      </c>
      <c r="B63" s="33">
        <v>75</v>
      </c>
      <c r="C63" s="36" t="s">
        <v>126</v>
      </c>
      <c r="D63" s="78">
        <f>SUM(D61:D62)</f>
        <v>1544</v>
      </c>
      <c r="E63" s="78">
        <f t="shared" ref="E63:F63" si="5">SUM(E61:E62)</f>
        <v>1844</v>
      </c>
      <c r="F63" s="78">
        <f t="shared" si="5"/>
        <v>1844</v>
      </c>
      <c r="G63" s="78">
        <v>1844</v>
      </c>
    </row>
    <row r="64" spans="1:7" ht="14.85" customHeight="1">
      <c r="A64" s="35"/>
      <c r="B64" s="33"/>
      <c r="C64" s="36"/>
      <c r="D64" s="71"/>
      <c r="E64" s="71"/>
      <c r="F64" s="71"/>
      <c r="G64" s="71"/>
    </row>
    <row r="65" spans="1:7">
      <c r="A65" s="35"/>
      <c r="B65" s="33">
        <v>76</v>
      </c>
      <c r="C65" s="36" t="s">
        <v>94</v>
      </c>
      <c r="D65" s="65"/>
      <c r="E65" s="65"/>
      <c r="F65" s="65"/>
      <c r="G65" s="65"/>
    </row>
    <row r="66" spans="1:7" ht="15" customHeight="1">
      <c r="A66" s="35"/>
      <c r="B66" s="33" t="s">
        <v>89</v>
      </c>
      <c r="C66" s="36" t="s">
        <v>130</v>
      </c>
      <c r="D66" s="76">
        <v>1194</v>
      </c>
      <c r="E66" s="76">
        <v>1538</v>
      </c>
      <c r="F66" s="76">
        <v>1538</v>
      </c>
      <c r="G66" s="76">
        <v>1538</v>
      </c>
    </row>
    <row r="67" spans="1:7" ht="15" customHeight="1">
      <c r="A67" s="35"/>
      <c r="B67" s="33" t="s">
        <v>90</v>
      </c>
      <c r="C67" s="36" t="s">
        <v>131</v>
      </c>
      <c r="D67" s="76">
        <v>824</v>
      </c>
      <c r="E67" s="76">
        <v>925</v>
      </c>
      <c r="F67" s="76">
        <v>925</v>
      </c>
      <c r="G67" s="76">
        <v>32258</v>
      </c>
    </row>
    <row r="68" spans="1:7" ht="15" customHeight="1">
      <c r="A68" s="35"/>
      <c r="B68" s="33" t="s">
        <v>273</v>
      </c>
      <c r="C68" s="36" t="s">
        <v>272</v>
      </c>
      <c r="D68" s="34">
        <v>0</v>
      </c>
      <c r="E68" s="34">
        <v>0</v>
      </c>
      <c r="F68" s="34">
        <v>0</v>
      </c>
      <c r="G68" s="76">
        <v>4578</v>
      </c>
    </row>
    <row r="69" spans="1:7" ht="14.85" customHeight="1">
      <c r="A69" s="35" t="s">
        <v>6</v>
      </c>
      <c r="B69" s="33">
        <v>76</v>
      </c>
      <c r="C69" s="36" t="s">
        <v>94</v>
      </c>
      <c r="D69" s="80">
        <f>D67+D66</f>
        <v>2018</v>
      </c>
      <c r="E69" s="80">
        <f t="shared" ref="E69:F69" si="6">E67+E66</f>
        <v>2463</v>
      </c>
      <c r="F69" s="80">
        <f t="shared" si="6"/>
        <v>2463</v>
      </c>
      <c r="G69" s="80">
        <v>38374</v>
      </c>
    </row>
    <row r="70" spans="1:7">
      <c r="A70" s="35"/>
      <c r="B70" s="33"/>
      <c r="C70" s="36"/>
      <c r="D70" s="71"/>
      <c r="E70" s="71"/>
      <c r="F70" s="71"/>
      <c r="G70" s="71"/>
    </row>
    <row r="71" spans="1:7" ht="15" customHeight="1">
      <c r="A71" s="35"/>
      <c r="B71" s="33">
        <v>77</v>
      </c>
      <c r="C71" s="36" t="s">
        <v>91</v>
      </c>
      <c r="D71" s="65"/>
      <c r="E71" s="65"/>
      <c r="F71" s="65"/>
      <c r="G71" s="65"/>
    </row>
    <row r="72" spans="1:7" ht="15" customHeight="1">
      <c r="A72" s="35"/>
      <c r="B72" s="33" t="s">
        <v>92</v>
      </c>
      <c r="C72" s="36" t="s">
        <v>130</v>
      </c>
      <c r="D72" s="76">
        <v>4125</v>
      </c>
      <c r="E72" s="76">
        <v>4525</v>
      </c>
      <c r="F72" s="76">
        <v>4525</v>
      </c>
      <c r="G72" s="76">
        <v>4525</v>
      </c>
    </row>
    <row r="73" spans="1:7" ht="15" customHeight="1">
      <c r="A73" s="35"/>
      <c r="B73" s="33" t="s">
        <v>93</v>
      </c>
      <c r="C73" s="36" t="s">
        <v>131</v>
      </c>
      <c r="D73" s="76">
        <v>4120</v>
      </c>
      <c r="E73" s="76">
        <v>5125</v>
      </c>
      <c r="F73" s="76">
        <v>5125</v>
      </c>
      <c r="G73" s="76">
        <v>12625</v>
      </c>
    </row>
    <row r="74" spans="1:7" ht="15" customHeight="1">
      <c r="A74" s="35" t="s">
        <v>6</v>
      </c>
      <c r="B74" s="33">
        <v>77</v>
      </c>
      <c r="C74" s="36" t="s">
        <v>91</v>
      </c>
      <c r="D74" s="80">
        <f>SUM(D72:D73)</f>
        <v>8245</v>
      </c>
      <c r="E74" s="80">
        <f>SUM(E72:E73)</f>
        <v>9650</v>
      </c>
      <c r="F74" s="80">
        <f>SUM(F72:F73)</f>
        <v>9650</v>
      </c>
      <c r="G74" s="80">
        <v>17150</v>
      </c>
    </row>
    <row r="75" spans="1:7" ht="15" customHeight="1">
      <c r="A75" s="35" t="s">
        <v>6</v>
      </c>
      <c r="B75" s="33">
        <v>61</v>
      </c>
      <c r="C75" s="36" t="s">
        <v>49</v>
      </c>
      <c r="D75" s="78">
        <f>D63+D58+D53+D48+D43+D69+D74</f>
        <v>20965</v>
      </c>
      <c r="E75" s="78">
        <f t="shared" ref="E75:F75" si="7">E63+E58+E53+E48+E43+E69+E74</f>
        <v>24587</v>
      </c>
      <c r="F75" s="78">
        <f t="shared" si="7"/>
        <v>24587</v>
      </c>
      <c r="G75" s="78">
        <v>66982</v>
      </c>
    </row>
    <row r="76" spans="1:7" ht="15" customHeight="1">
      <c r="A76" s="35" t="s">
        <v>6</v>
      </c>
      <c r="B76" s="40">
        <v>1.0529999999999999</v>
      </c>
      <c r="C76" s="41" t="s">
        <v>12</v>
      </c>
      <c r="D76" s="80">
        <f>D75+D37</f>
        <v>38534</v>
      </c>
      <c r="E76" s="80">
        <f t="shared" ref="E76:F76" si="8">E75+E37</f>
        <v>42210</v>
      </c>
      <c r="F76" s="80">
        <f t="shared" si="8"/>
        <v>42210</v>
      </c>
      <c r="G76" s="80">
        <v>84099</v>
      </c>
    </row>
    <row r="77" spans="1:7" ht="15" customHeight="1">
      <c r="A77" s="42" t="s">
        <v>6</v>
      </c>
      <c r="B77" s="43">
        <v>1</v>
      </c>
      <c r="C77" s="44" t="s">
        <v>11</v>
      </c>
      <c r="D77" s="80">
        <f>D76</f>
        <v>38534</v>
      </c>
      <c r="E77" s="80">
        <f t="shared" ref="E77:F77" si="9">E76</f>
        <v>42210</v>
      </c>
      <c r="F77" s="80">
        <f t="shared" si="9"/>
        <v>42210</v>
      </c>
      <c r="G77" s="80">
        <v>84099</v>
      </c>
    </row>
    <row r="78" spans="1:7">
      <c r="A78" s="24"/>
      <c r="B78" s="3"/>
      <c r="C78" s="144"/>
      <c r="D78" s="72"/>
      <c r="E78" s="72"/>
      <c r="F78" s="72"/>
      <c r="G78" s="72"/>
    </row>
    <row r="79" spans="1:7" ht="14.45" customHeight="1">
      <c r="B79" s="11">
        <v>80</v>
      </c>
      <c r="C79" s="144" t="s">
        <v>14</v>
      </c>
      <c r="D79" s="73"/>
      <c r="E79" s="73"/>
      <c r="F79" s="73"/>
      <c r="G79" s="73"/>
    </row>
    <row r="80" spans="1:7" ht="14.45" customHeight="1">
      <c r="B80" s="3">
        <v>80.001000000000005</v>
      </c>
      <c r="C80" s="25" t="s">
        <v>15</v>
      </c>
      <c r="D80" s="73"/>
      <c r="E80" s="73"/>
      <c r="F80" s="73"/>
      <c r="G80" s="73"/>
    </row>
    <row r="81" spans="1:7" ht="14.45" customHeight="1">
      <c r="B81" s="11">
        <v>61</v>
      </c>
      <c r="C81" s="144" t="s">
        <v>95</v>
      </c>
      <c r="D81" s="73"/>
      <c r="E81" s="73"/>
      <c r="F81" s="73"/>
      <c r="G81" s="73"/>
    </row>
    <row r="82" spans="1:7" ht="14.45" customHeight="1">
      <c r="B82" s="33">
        <v>44</v>
      </c>
      <c r="C82" s="36" t="s">
        <v>82</v>
      </c>
      <c r="D82" s="73"/>
      <c r="E82" s="73"/>
      <c r="F82" s="73"/>
      <c r="G82" s="73"/>
    </row>
    <row r="83" spans="1:7" s="31" customFormat="1" ht="14.45" customHeight="1">
      <c r="A83" s="35"/>
      <c r="B83" s="14" t="s">
        <v>70</v>
      </c>
      <c r="C83" s="37" t="s">
        <v>16</v>
      </c>
      <c r="D83" s="76">
        <v>216866</v>
      </c>
      <c r="E83" s="76">
        <v>234478</v>
      </c>
      <c r="F83" s="76">
        <f>234478-12000</f>
        <v>222478</v>
      </c>
      <c r="G83" s="76">
        <v>131971</v>
      </c>
    </row>
    <row r="84" spans="1:7" s="31" customFormat="1" ht="14.45" customHeight="1">
      <c r="A84" s="35"/>
      <c r="B84" s="14" t="s">
        <v>71</v>
      </c>
      <c r="C84" s="37" t="s">
        <v>17</v>
      </c>
      <c r="D84" s="76">
        <v>19090</v>
      </c>
      <c r="E84" s="76">
        <v>22529</v>
      </c>
      <c r="F84" s="76">
        <v>22529</v>
      </c>
      <c r="G84" s="76">
        <v>37781</v>
      </c>
    </row>
    <row r="85" spans="1:7" s="84" customFormat="1" ht="14.45" customHeight="1">
      <c r="A85" s="99"/>
      <c r="B85" s="146" t="s">
        <v>141</v>
      </c>
      <c r="C85" s="99" t="s">
        <v>132</v>
      </c>
      <c r="D85" s="34">
        <v>0</v>
      </c>
      <c r="E85" s="76">
        <v>1</v>
      </c>
      <c r="F85" s="76">
        <v>1</v>
      </c>
      <c r="G85" s="76">
        <v>6599</v>
      </c>
    </row>
    <row r="86" spans="1:7" s="105" customFormat="1" ht="14.45" customHeight="1">
      <c r="A86" s="99"/>
      <c r="B86" s="146" t="s">
        <v>142</v>
      </c>
      <c r="C86" s="99" t="s">
        <v>133</v>
      </c>
      <c r="D86" s="34">
        <v>0</v>
      </c>
      <c r="E86" s="76">
        <v>1</v>
      </c>
      <c r="F86" s="76">
        <v>1</v>
      </c>
      <c r="G86" s="76">
        <v>108838</v>
      </c>
    </row>
    <row r="87" spans="1:7" s="105" customFormat="1" ht="14.45" customHeight="1">
      <c r="A87" s="99"/>
      <c r="B87" s="146" t="s">
        <v>143</v>
      </c>
      <c r="C87" s="99" t="s">
        <v>134</v>
      </c>
      <c r="D87" s="34">
        <v>0</v>
      </c>
      <c r="E87" s="76">
        <v>1</v>
      </c>
      <c r="F87" s="76">
        <v>1</v>
      </c>
      <c r="G87" s="76">
        <v>1</v>
      </c>
    </row>
    <row r="88" spans="1:7" s="105" customFormat="1" ht="14.45" customHeight="1">
      <c r="A88" s="99"/>
      <c r="B88" s="146" t="s">
        <v>144</v>
      </c>
      <c r="C88" s="99" t="s">
        <v>135</v>
      </c>
      <c r="D88" s="34">
        <v>0</v>
      </c>
      <c r="E88" s="76">
        <v>1</v>
      </c>
      <c r="F88" s="76">
        <v>1</v>
      </c>
      <c r="G88" s="76">
        <v>1</v>
      </c>
    </row>
    <row r="89" spans="1:7" ht="15" customHeight="1">
      <c r="A89" s="35"/>
      <c r="B89" s="14" t="s">
        <v>72</v>
      </c>
      <c r="C89" s="37" t="s">
        <v>136</v>
      </c>
      <c r="D89" s="76">
        <v>91</v>
      </c>
      <c r="E89" s="76">
        <v>391</v>
      </c>
      <c r="F89" s="76">
        <v>391</v>
      </c>
      <c r="G89" s="76">
        <v>391</v>
      </c>
    </row>
    <row r="90" spans="1:7" s="105" customFormat="1" ht="15" customHeight="1">
      <c r="A90" s="99"/>
      <c r="B90" s="146" t="s">
        <v>145</v>
      </c>
      <c r="C90" s="99" t="s">
        <v>137</v>
      </c>
      <c r="D90" s="34">
        <v>0</v>
      </c>
      <c r="E90" s="76">
        <v>1</v>
      </c>
      <c r="F90" s="76">
        <v>1</v>
      </c>
      <c r="G90" s="76">
        <v>1</v>
      </c>
    </row>
    <row r="91" spans="1:7" ht="15" customHeight="1">
      <c r="A91" s="38"/>
      <c r="B91" s="88" t="s">
        <v>73</v>
      </c>
      <c r="C91" s="101" t="s">
        <v>18</v>
      </c>
      <c r="D91" s="78">
        <v>6320</v>
      </c>
      <c r="E91" s="78">
        <v>5315</v>
      </c>
      <c r="F91" s="78">
        <v>5315</v>
      </c>
      <c r="G91" s="78">
        <v>7315</v>
      </c>
    </row>
    <row r="92" spans="1:7" s="84" customFormat="1" ht="14.45" customHeight="1">
      <c r="A92" s="99"/>
      <c r="B92" s="146" t="s">
        <v>146</v>
      </c>
      <c r="C92" s="99" t="s">
        <v>138</v>
      </c>
      <c r="D92" s="34">
        <v>0</v>
      </c>
      <c r="E92" s="76">
        <v>1</v>
      </c>
      <c r="F92" s="76">
        <v>1</v>
      </c>
      <c r="G92" s="76">
        <v>180</v>
      </c>
    </row>
    <row r="93" spans="1:7" s="84" customFormat="1" ht="14.45" customHeight="1">
      <c r="A93" s="99"/>
      <c r="B93" s="146" t="s">
        <v>147</v>
      </c>
      <c r="C93" s="99" t="s">
        <v>139</v>
      </c>
      <c r="D93" s="34">
        <v>0</v>
      </c>
      <c r="E93" s="76">
        <v>1</v>
      </c>
      <c r="F93" s="76">
        <v>1</v>
      </c>
      <c r="G93" s="76">
        <v>1</v>
      </c>
    </row>
    <row r="94" spans="1:7" s="84" customFormat="1" ht="14.45" customHeight="1">
      <c r="A94" s="99"/>
      <c r="B94" s="146" t="s">
        <v>148</v>
      </c>
      <c r="C94" s="99" t="s">
        <v>140</v>
      </c>
      <c r="D94" s="34">
        <v>0</v>
      </c>
      <c r="E94" s="76">
        <v>1</v>
      </c>
      <c r="F94" s="76">
        <v>1</v>
      </c>
      <c r="G94" s="76">
        <v>1</v>
      </c>
    </row>
    <row r="95" spans="1:7" s="84" customFormat="1" ht="14.45" customHeight="1">
      <c r="A95" s="99"/>
      <c r="B95" s="146" t="s">
        <v>274</v>
      </c>
      <c r="C95" s="99" t="s">
        <v>163</v>
      </c>
      <c r="D95" s="34">
        <v>0</v>
      </c>
      <c r="E95" s="34">
        <v>0</v>
      </c>
      <c r="F95" s="34">
        <v>0</v>
      </c>
      <c r="G95" s="76">
        <v>1046</v>
      </c>
    </row>
    <row r="96" spans="1:7" ht="14.45" customHeight="1">
      <c r="A96" s="35" t="s">
        <v>6</v>
      </c>
      <c r="B96" s="33">
        <v>44</v>
      </c>
      <c r="C96" s="36" t="s">
        <v>82</v>
      </c>
      <c r="D96" s="80">
        <f>SUM(D83:D95)</f>
        <v>242367</v>
      </c>
      <c r="E96" s="80">
        <f t="shared" ref="E96:F96" si="10">SUM(E83:E95)</f>
        <v>262721</v>
      </c>
      <c r="F96" s="80">
        <f t="shared" si="10"/>
        <v>250721</v>
      </c>
      <c r="G96" s="80">
        <v>294126</v>
      </c>
    </row>
    <row r="97" spans="1:7" ht="12.95" customHeight="1">
      <c r="A97" s="35"/>
      <c r="B97" s="33"/>
      <c r="C97" s="36"/>
      <c r="D97" s="73"/>
      <c r="E97" s="73"/>
      <c r="F97" s="73" t="s">
        <v>81</v>
      </c>
      <c r="G97" s="73"/>
    </row>
    <row r="98" spans="1:7" ht="14.45" customHeight="1">
      <c r="A98" s="35"/>
      <c r="B98" s="14">
        <v>46</v>
      </c>
      <c r="C98" s="36" t="s">
        <v>121</v>
      </c>
      <c r="D98" s="73"/>
      <c r="E98" s="73"/>
      <c r="F98" s="73"/>
      <c r="G98" s="73"/>
    </row>
    <row r="99" spans="1:7" ht="14.45" customHeight="1">
      <c r="A99" s="35"/>
      <c r="B99" s="14" t="s">
        <v>19</v>
      </c>
      <c r="C99" s="36" t="s">
        <v>16</v>
      </c>
      <c r="D99" s="76">
        <f>26673+1</f>
        <v>26674</v>
      </c>
      <c r="E99" s="76">
        <v>29595</v>
      </c>
      <c r="F99" s="76">
        <f>29595-1042</f>
        <v>28553</v>
      </c>
      <c r="G99" s="76">
        <v>17243</v>
      </c>
    </row>
    <row r="100" spans="1:7" ht="14.45" customHeight="1">
      <c r="A100" s="35"/>
      <c r="B100" s="14" t="s">
        <v>97</v>
      </c>
      <c r="C100" s="36" t="s">
        <v>17</v>
      </c>
      <c r="D100" s="76">
        <v>4503</v>
      </c>
      <c r="E100" s="76">
        <v>5609</v>
      </c>
      <c r="F100" s="76">
        <v>5609</v>
      </c>
      <c r="G100" s="76">
        <v>4722</v>
      </c>
    </row>
    <row r="101" spans="1:7" s="84" customFormat="1" ht="14.45" customHeight="1">
      <c r="A101" s="99"/>
      <c r="B101" s="146" t="s">
        <v>149</v>
      </c>
      <c r="C101" s="99" t="s">
        <v>132</v>
      </c>
      <c r="D101" s="34">
        <v>0</v>
      </c>
      <c r="E101" s="76">
        <v>1</v>
      </c>
      <c r="F101" s="76">
        <v>1</v>
      </c>
      <c r="G101" s="76">
        <v>862</v>
      </c>
    </row>
    <row r="102" spans="1:7" s="84" customFormat="1" ht="14.45" customHeight="1">
      <c r="A102" s="99"/>
      <c r="B102" s="146" t="s">
        <v>150</v>
      </c>
      <c r="C102" s="99" t="s">
        <v>133</v>
      </c>
      <c r="D102" s="34">
        <v>0</v>
      </c>
      <c r="E102" s="76">
        <v>1</v>
      </c>
      <c r="F102" s="76">
        <v>1</v>
      </c>
      <c r="G102" s="76">
        <v>14538</v>
      </c>
    </row>
    <row r="103" spans="1:7" s="84" customFormat="1" ht="14.45" customHeight="1">
      <c r="A103" s="99"/>
      <c r="B103" s="146" t="s">
        <v>151</v>
      </c>
      <c r="C103" s="99" t="s">
        <v>135</v>
      </c>
      <c r="D103" s="34">
        <v>0</v>
      </c>
      <c r="E103" s="76">
        <v>1</v>
      </c>
      <c r="F103" s="76">
        <v>1</v>
      </c>
      <c r="G103" s="76">
        <v>1</v>
      </c>
    </row>
    <row r="104" spans="1:7" ht="14.45" customHeight="1">
      <c r="A104" s="35"/>
      <c r="B104" s="14" t="s">
        <v>20</v>
      </c>
      <c r="C104" s="36" t="s">
        <v>136</v>
      </c>
      <c r="D104" s="76">
        <v>54</v>
      </c>
      <c r="E104" s="76">
        <v>54</v>
      </c>
      <c r="F104" s="76">
        <v>54</v>
      </c>
      <c r="G104" s="76">
        <v>54</v>
      </c>
    </row>
    <row r="105" spans="1:7" ht="14.45" customHeight="1">
      <c r="A105" s="35"/>
      <c r="B105" s="14" t="s">
        <v>21</v>
      </c>
      <c r="C105" s="36" t="s">
        <v>18</v>
      </c>
      <c r="D105" s="76">
        <v>279</v>
      </c>
      <c r="E105" s="76">
        <v>277</v>
      </c>
      <c r="F105" s="76">
        <v>277</v>
      </c>
      <c r="G105" s="76">
        <v>277</v>
      </c>
    </row>
    <row r="106" spans="1:7" s="84" customFormat="1" ht="14.45" customHeight="1">
      <c r="A106" s="99"/>
      <c r="B106" s="146" t="s">
        <v>152</v>
      </c>
      <c r="C106" s="99" t="s">
        <v>140</v>
      </c>
      <c r="D106" s="79">
        <v>0</v>
      </c>
      <c r="E106" s="78">
        <v>1</v>
      </c>
      <c r="F106" s="78">
        <v>1</v>
      </c>
      <c r="G106" s="78">
        <v>1</v>
      </c>
    </row>
    <row r="107" spans="1:7" ht="14.45" customHeight="1">
      <c r="A107" s="35" t="s">
        <v>6</v>
      </c>
      <c r="B107" s="14">
        <v>46</v>
      </c>
      <c r="C107" s="36" t="s">
        <v>121</v>
      </c>
      <c r="D107" s="78">
        <f t="shared" ref="D107:F107" si="11">SUM(D99:D106)</f>
        <v>31510</v>
      </c>
      <c r="E107" s="78">
        <f t="shared" si="11"/>
        <v>35539</v>
      </c>
      <c r="F107" s="78">
        <f t="shared" si="11"/>
        <v>34497</v>
      </c>
      <c r="G107" s="78">
        <v>37698</v>
      </c>
    </row>
    <row r="108" spans="1:7" ht="12.95" customHeight="1">
      <c r="A108" s="35"/>
      <c r="B108" s="14"/>
      <c r="C108" s="36"/>
      <c r="D108" s="73"/>
      <c r="E108" s="73"/>
      <c r="F108" s="73"/>
      <c r="G108" s="73"/>
    </row>
    <row r="109" spans="1:7" ht="14.45" customHeight="1">
      <c r="B109" s="11">
        <v>47</v>
      </c>
      <c r="C109" s="144" t="s">
        <v>124</v>
      </c>
      <c r="D109" s="73"/>
      <c r="E109" s="73"/>
      <c r="F109" s="73"/>
      <c r="G109" s="73"/>
    </row>
    <row r="110" spans="1:7" ht="14.45" customHeight="1">
      <c r="A110" s="35"/>
      <c r="B110" s="14" t="s">
        <v>22</v>
      </c>
      <c r="C110" s="36" t="s">
        <v>16</v>
      </c>
      <c r="D110" s="76">
        <v>9060</v>
      </c>
      <c r="E110" s="76">
        <v>10365</v>
      </c>
      <c r="F110" s="76">
        <f>10365-3277</f>
        <v>7088</v>
      </c>
      <c r="G110" s="76">
        <v>4134</v>
      </c>
    </row>
    <row r="111" spans="1:7" ht="14.45" customHeight="1">
      <c r="A111" s="35"/>
      <c r="B111" s="14" t="s">
        <v>98</v>
      </c>
      <c r="C111" s="36" t="s">
        <v>17</v>
      </c>
      <c r="D111" s="76">
        <v>1466</v>
      </c>
      <c r="E111" s="76">
        <v>2007</v>
      </c>
      <c r="F111" s="76">
        <v>2007</v>
      </c>
      <c r="G111" s="76">
        <v>2709</v>
      </c>
    </row>
    <row r="112" spans="1:7" s="84" customFormat="1" ht="14.45" customHeight="1">
      <c r="A112" s="99"/>
      <c r="B112" s="146" t="s">
        <v>153</v>
      </c>
      <c r="C112" s="99" t="s">
        <v>132</v>
      </c>
      <c r="D112" s="34">
        <v>0</v>
      </c>
      <c r="E112" s="76">
        <v>1</v>
      </c>
      <c r="F112" s="76">
        <v>1</v>
      </c>
      <c r="G112" s="76">
        <v>207</v>
      </c>
    </row>
    <row r="113" spans="1:7" s="84" customFormat="1" ht="14.45" customHeight="1">
      <c r="A113" s="99"/>
      <c r="B113" s="146" t="s">
        <v>154</v>
      </c>
      <c r="C113" s="99" t="s">
        <v>133</v>
      </c>
      <c r="D113" s="34">
        <v>0</v>
      </c>
      <c r="E113" s="76">
        <v>1</v>
      </c>
      <c r="F113" s="76">
        <v>1</v>
      </c>
      <c r="G113" s="76">
        <v>3458</v>
      </c>
    </row>
    <row r="114" spans="1:7" s="84" customFormat="1" ht="14.45" customHeight="1">
      <c r="A114" s="99"/>
      <c r="B114" s="146" t="s">
        <v>155</v>
      </c>
      <c r="C114" s="99" t="s">
        <v>135</v>
      </c>
      <c r="D114" s="34">
        <v>0</v>
      </c>
      <c r="E114" s="76">
        <v>1</v>
      </c>
      <c r="F114" s="76">
        <v>1</v>
      </c>
      <c r="G114" s="76">
        <v>1</v>
      </c>
    </row>
    <row r="115" spans="1:7" ht="14.45" customHeight="1">
      <c r="A115" s="35"/>
      <c r="B115" s="14" t="s">
        <v>23</v>
      </c>
      <c r="C115" s="36" t="s">
        <v>136</v>
      </c>
      <c r="D115" s="76">
        <v>49</v>
      </c>
      <c r="E115" s="76">
        <v>50</v>
      </c>
      <c r="F115" s="76">
        <v>50</v>
      </c>
      <c r="G115" s="76">
        <v>50</v>
      </c>
    </row>
    <row r="116" spans="1:7" ht="14.45" customHeight="1">
      <c r="A116" s="35"/>
      <c r="B116" s="14" t="s">
        <v>24</v>
      </c>
      <c r="C116" s="36" t="s">
        <v>18</v>
      </c>
      <c r="D116" s="76">
        <v>139</v>
      </c>
      <c r="E116" s="76">
        <v>139</v>
      </c>
      <c r="F116" s="76">
        <v>139</v>
      </c>
      <c r="G116" s="76">
        <v>139</v>
      </c>
    </row>
    <row r="117" spans="1:7" s="84" customFormat="1" ht="14.45" customHeight="1">
      <c r="A117" s="99"/>
      <c r="B117" s="146" t="s">
        <v>156</v>
      </c>
      <c r="C117" s="99" t="s">
        <v>140</v>
      </c>
      <c r="D117" s="34">
        <v>0</v>
      </c>
      <c r="E117" s="76">
        <v>1</v>
      </c>
      <c r="F117" s="76">
        <v>1</v>
      </c>
      <c r="G117" s="76">
        <v>1</v>
      </c>
    </row>
    <row r="118" spans="1:7" ht="14.45" customHeight="1">
      <c r="A118" s="35" t="s">
        <v>6</v>
      </c>
      <c r="B118" s="14">
        <v>47</v>
      </c>
      <c r="C118" s="36" t="s">
        <v>124</v>
      </c>
      <c r="D118" s="80">
        <f t="shared" ref="D118:F118" si="12">SUM(D110:D117)</f>
        <v>10714</v>
      </c>
      <c r="E118" s="80">
        <f t="shared" si="12"/>
        <v>12565</v>
      </c>
      <c r="F118" s="80">
        <f t="shared" si="12"/>
        <v>9288</v>
      </c>
      <c r="G118" s="80">
        <v>10699</v>
      </c>
    </row>
    <row r="119" spans="1:7" ht="12.95" customHeight="1">
      <c r="A119" s="35"/>
      <c r="B119" s="14"/>
      <c r="C119" s="36"/>
      <c r="D119" s="72"/>
      <c r="E119" s="72"/>
      <c r="F119" s="72"/>
      <c r="G119" s="72"/>
    </row>
    <row r="120" spans="1:7" ht="14.45" customHeight="1">
      <c r="B120" s="11">
        <v>48</v>
      </c>
      <c r="C120" s="144" t="s">
        <v>127</v>
      </c>
      <c r="D120" s="73"/>
      <c r="E120" s="73"/>
      <c r="F120" s="73"/>
      <c r="G120" s="73"/>
    </row>
    <row r="121" spans="1:7" ht="14.45" customHeight="1">
      <c r="A121" s="35"/>
      <c r="B121" s="14" t="s">
        <v>25</v>
      </c>
      <c r="C121" s="36" t="s">
        <v>16</v>
      </c>
      <c r="D121" s="76">
        <v>50318</v>
      </c>
      <c r="E121" s="76">
        <v>54926</v>
      </c>
      <c r="F121" s="76">
        <f>54926-2700</f>
        <v>52226</v>
      </c>
      <c r="G121" s="76">
        <v>30611</v>
      </c>
    </row>
    <row r="122" spans="1:7" ht="14.45" customHeight="1">
      <c r="A122" s="35"/>
      <c r="B122" s="14" t="s">
        <v>26</v>
      </c>
      <c r="C122" s="36" t="s">
        <v>17</v>
      </c>
      <c r="D122" s="76">
        <v>4887</v>
      </c>
      <c r="E122" s="76">
        <v>12668</v>
      </c>
      <c r="F122" s="76">
        <v>12668</v>
      </c>
      <c r="G122" s="76">
        <v>11282</v>
      </c>
    </row>
    <row r="123" spans="1:7" s="84" customFormat="1" ht="14.45" customHeight="1">
      <c r="A123" s="99"/>
      <c r="B123" s="146" t="s">
        <v>157</v>
      </c>
      <c r="C123" s="99" t="s">
        <v>132</v>
      </c>
      <c r="D123" s="34">
        <v>0</v>
      </c>
      <c r="E123" s="76">
        <v>1</v>
      </c>
      <c r="F123" s="76">
        <v>1</v>
      </c>
      <c r="G123" s="76">
        <v>1530</v>
      </c>
    </row>
    <row r="124" spans="1:7" s="84" customFormat="1" ht="14.45" customHeight="1">
      <c r="A124" s="99"/>
      <c r="B124" s="146" t="s">
        <v>158</v>
      </c>
      <c r="C124" s="99" t="s">
        <v>133</v>
      </c>
      <c r="D124" s="34">
        <v>0</v>
      </c>
      <c r="E124" s="76">
        <v>1</v>
      </c>
      <c r="F124" s="76">
        <v>1</v>
      </c>
      <c r="G124" s="76">
        <v>25643</v>
      </c>
    </row>
    <row r="125" spans="1:7" s="84" customFormat="1" ht="14.45" customHeight="1">
      <c r="A125" s="99"/>
      <c r="B125" s="146" t="s">
        <v>159</v>
      </c>
      <c r="C125" s="99" t="s">
        <v>135</v>
      </c>
      <c r="D125" s="34">
        <v>0</v>
      </c>
      <c r="E125" s="76">
        <v>1</v>
      </c>
      <c r="F125" s="76">
        <v>1</v>
      </c>
      <c r="G125" s="76">
        <v>1</v>
      </c>
    </row>
    <row r="126" spans="1:7" ht="14.45" customHeight="1">
      <c r="A126" s="35"/>
      <c r="B126" s="14" t="s">
        <v>27</v>
      </c>
      <c r="C126" s="36" t="s">
        <v>136</v>
      </c>
      <c r="D126" s="76">
        <v>143</v>
      </c>
      <c r="E126" s="76">
        <v>144</v>
      </c>
      <c r="F126" s="76">
        <v>144</v>
      </c>
      <c r="G126" s="76">
        <v>144</v>
      </c>
    </row>
    <row r="127" spans="1:7" ht="14.45" customHeight="1">
      <c r="A127" s="35"/>
      <c r="B127" s="14" t="s">
        <v>28</v>
      </c>
      <c r="C127" s="36" t="s">
        <v>18</v>
      </c>
      <c r="D127" s="76">
        <v>611</v>
      </c>
      <c r="E127" s="76">
        <v>609</v>
      </c>
      <c r="F127" s="76">
        <v>609</v>
      </c>
      <c r="G127" s="76">
        <v>609</v>
      </c>
    </row>
    <row r="128" spans="1:7" s="105" customFormat="1" ht="14.45" customHeight="1">
      <c r="A128" s="99"/>
      <c r="B128" s="146" t="s">
        <v>160</v>
      </c>
      <c r="C128" s="99" t="s">
        <v>140</v>
      </c>
      <c r="D128" s="79">
        <v>0</v>
      </c>
      <c r="E128" s="78">
        <v>1</v>
      </c>
      <c r="F128" s="78">
        <v>1</v>
      </c>
      <c r="G128" s="78">
        <v>1</v>
      </c>
    </row>
    <row r="129" spans="1:7" ht="14.45" customHeight="1">
      <c r="A129" s="35" t="s">
        <v>6</v>
      </c>
      <c r="B129" s="14">
        <v>48</v>
      </c>
      <c r="C129" s="36" t="s">
        <v>127</v>
      </c>
      <c r="D129" s="78">
        <f t="shared" ref="D129:F129" si="13">SUM(D121:D128)</f>
        <v>55959</v>
      </c>
      <c r="E129" s="78">
        <f t="shared" si="13"/>
        <v>68351</v>
      </c>
      <c r="F129" s="78">
        <f t="shared" si="13"/>
        <v>65651</v>
      </c>
      <c r="G129" s="78">
        <v>69821</v>
      </c>
    </row>
    <row r="130" spans="1:7" ht="14.45" customHeight="1">
      <c r="A130" s="35" t="s">
        <v>6</v>
      </c>
      <c r="B130" s="14">
        <v>61</v>
      </c>
      <c r="C130" s="36" t="s">
        <v>95</v>
      </c>
      <c r="D130" s="80">
        <f t="shared" ref="D130:F130" si="14">D129+D118+D107+D96</f>
        <v>340550</v>
      </c>
      <c r="E130" s="80">
        <f t="shared" si="14"/>
        <v>379176</v>
      </c>
      <c r="F130" s="80">
        <f t="shared" si="14"/>
        <v>360157</v>
      </c>
      <c r="G130" s="80">
        <v>412344</v>
      </c>
    </row>
    <row r="131" spans="1:7" s="31" customFormat="1" ht="14.45" customHeight="1">
      <c r="A131" s="35" t="s">
        <v>6</v>
      </c>
      <c r="B131" s="1">
        <v>80.001000000000005</v>
      </c>
      <c r="C131" s="46" t="s">
        <v>15</v>
      </c>
      <c r="D131" s="80">
        <f t="shared" ref="D131:F131" si="15">+D130</f>
        <v>340550</v>
      </c>
      <c r="E131" s="80">
        <f t="shared" si="15"/>
        <v>379176</v>
      </c>
      <c r="F131" s="80">
        <f t="shared" si="15"/>
        <v>360157</v>
      </c>
      <c r="G131" s="80">
        <v>412344</v>
      </c>
    </row>
    <row r="132" spans="1:7" s="31" customFormat="1" ht="12.95" customHeight="1">
      <c r="A132" s="35"/>
      <c r="B132" s="1"/>
      <c r="C132" s="46"/>
      <c r="D132" s="72"/>
      <c r="E132" s="72"/>
      <c r="F132" s="72"/>
      <c r="G132" s="72"/>
    </row>
    <row r="133" spans="1:7" ht="14.45" customHeight="1">
      <c r="A133" s="35"/>
      <c r="B133" s="1">
        <v>80.052999999999997</v>
      </c>
      <c r="C133" s="46" t="s">
        <v>12</v>
      </c>
      <c r="D133" s="72"/>
      <c r="E133" s="72"/>
      <c r="F133" s="72"/>
      <c r="G133" s="72"/>
    </row>
    <row r="134" spans="1:7" ht="14.45" customHeight="1">
      <c r="A134" s="35"/>
      <c r="B134" s="14">
        <v>90</v>
      </c>
      <c r="C134" s="36" t="s">
        <v>49</v>
      </c>
      <c r="D134" s="72"/>
      <c r="E134" s="72"/>
      <c r="F134" s="72"/>
      <c r="G134" s="72"/>
    </row>
    <row r="135" spans="1:7" ht="14.45" customHeight="1">
      <c r="A135" s="35"/>
      <c r="B135" s="33">
        <v>44</v>
      </c>
      <c r="C135" s="36" t="s">
        <v>296</v>
      </c>
      <c r="D135" s="72"/>
      <c r="E135" s="72"/>
      <c r="F135" s="72"/>
      <c r="G135" s="72"/>
    </row>
    <row r="136" spans="1:7" ht="14.45" customHeight="1">
      <c r="A136" s="35"/>
      <c r="B136" s="14" t="s">
        <v>297</v>
      </c>
      <c r="C136" s="37" t="s">
        <v>298</v>
      </c>
      <c r="D136" s="79">
        <v>0</v>
      </c>
      <c r="E136" s="79">
        <v>0</v>
      </c>
      <c r="F136" s="79">
        <v>0</v>
      </c>
      <c r="G136" s="78">
        <v>1500</v>
      </c>
    </row>
    <row r="137" spans="1:7" ht="14.45" customHeight="1">
      <c r="A137" s="35" t="s">
        <v>6</v>
      </c>
      <c r="B137" s="33">
        <v>44</v>
      </c>
      <c r="C137" s="36" t="s">
        <v>296</v>
      </c>
      <c r="D137" s="79">
        <f t="shared" ref="D137:F137" si="16">D136</f>
        <v>0</v>
      </c>
      <c r="E137" s="79">
        <f t="shared" si="16"/>
        <v>0</v>
      </c>
      <c r="F137" s="79">
        <f t="shared" si="16"/>
        <v>0</v>
      </c>
      <c r="G137" s="78">
        <v>1500</v>
      </c>
    </row>
    <row r="138" spans="1:7" ht="14.45" customHeight="1">
      <c r="A138" s="38" t="s">
        <v>6</v>
      </c>
      <c r="B138" s="88">
        <v>90</v>
      </c>
      <c r="C138" s="39" t="s">
        <v>49</v>
      </c>
      <c r="D138" s="79">
        <f>D137</f>
        <v>0</v>
      </c>
      <c r="E138" s="79">
        <f t="shared" ref="E138:F138" si="17">E137</f>
        <v>0</v>
      </c>
      <c r="F138" s="79">
        <f t="shared" si="17"/>
        <v>0</v>
      </c>
      <c r="G138" s="78">
        <v>1500</v>
      </c>
    </row>
    <row r="139" spans="1:7" ht="14.45" customHeight="1">
      <c r="A139" s="35" t="s">
        <v>6</v>
      </c>
      <c r="B139" s="1">
        <v>80.052999999999997</v>
      </c>
      <c r="C139" s="46" t="s">
        <v>12</v>
      </c>
      <c r="D139" s="81">
        <f t="shared" ref="D139:F139" si="18">D137</f>
        <v>0</v>
      </c>
      <c r="E139" s="81">
        <f t="shared" si="18"/>
        <v>0</v>
      </c>
      <c r="F139" s="81">
        <f t="shared" si="18"/>
        <v>0</v>
      </c>
      <c r="G139" s="80">
        <v>1500</v>
      </c>
    </row>
    <row r="140" spans="1:7" ht="14.45" customHeight="1">
      <c r="A140" s="35"/>
      <c r="B140" s="1"/>
      <c r="C140" s="46"/>
      <c r="D140" s="76"/>
      <c r="E140" s="76"/>
      <c r="F140" s="76"/>
      <c r="G140" s="76"/>
    </row>
    <row r="141" spans="1:7" ht="14.45" customHeight="1">
      <c r="A141" s="35"/>
      <c r="B141" s="1">
        <v>80.102999999999994</v>
      </c>
      <c r="C141" s="46" t="s">
        <v>29</v>
      </c>
      <c r="D141" s="73"/>
      <c r="E141" s="73"/>
      <c r="F141" s="73"/>
      <c r="G141" s="73"/>
    </row>
    <row r="142" spans="1:7" ht="14.45" customHeight="1">
      <c r="A142" s="35"/>
      <c r="B142" s="47" t="s">
        <v>76</v>
      </c>
      <c r="C142" s="36" t="s">
        <v>13</v>
      </c>
      <c r="D142" s="73"/>
      <c r="E142" s="73"/>
      <c r="F142" s="73"/>
      <c r="G142" s="73"/>
    </row>
    <row r="143" spans="1:7" ht="14.45" customHeight="1">
      <c r="B143" s="33">
        <v>45</v>
      </c>
      <c r="C143" s="144" t="s">
        <v>118</v>
      </c>
      <c r="D143" s="73"/>
      <c r="E143" s="73"/>
      <c r="F143" s="73"/>
      <c r="G143" s="73"/>
    </row>
    <row r="144" spans="1:7" ht="14.45" customHeight="1">
      <c r="B144" s="33" t="s">
        <v>162</v>
      </c>
      <c r="C144" s="144" t="s">
        <v>163</v>
      </c>
      <c r="D144" s="77">
        <v>0</v>
      </c>
      <c r="E144" s="82">
        <v>524</v>
      </c>
      <c r="F144" s="82">
        <v>524</v>
      </c>
      <c r="G144" s="76">
        <v>524</v>
      </c>
    </row>
    <row r="145" spans="1:7" ht="14.45" customHeight="1">
      <c r="A145" s="35"/>
      <c r="B145" s="14" t="s">
        <v>30</v>
      </c>
      <c r="C145" s="37" t="s">
        <v>29</v>
      </c>
      <c r="D145" s="76">
        <v>518</v>
      </c>
      <c r="E145" s="34">
        <v>0</v>
      </c>
      <c r="F145" s="34">
        <v>0</v>
      </c>
      <c r="G145" s="34">
        <v>0</v>
      </c>
    </row>
    <row r="146" spans="1:7" ht="14.45" customHeight="1">
      <c r="A146" s="35" t="s">
        <v>6</v>
      </c>
      <c r="B146" s="47" t="s">
        <v>76</v>
      </c>
      <c r="C146" s="36" t="s">
        <v>13</v>
      </c>
      <c r="D146" s="80">
        <f t="shared" ref="D146:F146" si="19">SUM(D144:D145)</f>
        <v>518</v>
      </c>
      <c r="E146" s="80">
        <f t="shared" si="19"/>
        <v>524</v>
      </c>
      <c r="F146" s="80">
        <f t="shared" si="19"/>
        <v>524</v>
      </c>
      <c r="G146" s="80">
        <v>524</v>
      </c>
    </row>
    <row r="147" spans="1:7" ht="14.45" customHeight="1">
      <c r="A147" s="35" t="s">
        <v>6</v>
      </c>
      <c r="B147" s="1">
        <v>80.102999999999994</v>
      </c>
      <c r="C147" s="46" t="s">
        <v>29</v>
      </c>
      <c r="D147" s="80">
        <f t="shared" ref="D147:F147" si="20">D146</f>
        <v>518</v>
      </c>
      <c r="E147" s="80">
        <f t="shared" si="20"/>
        <v>524</v>
      </c>
      <c r="F147" s="80">
        <f t="shared" si="20"/>
        <v>524</v>
      </c>
      <c r="G147" s="80">
        <v>524</v>
      </c>
    </row>
    <row r="148" spans="1:7" ht="14.45" customHeight="1">
      <c r="A148" s="35"/>
      <c r="B148" s="1"/>
      <c r="C148" s="46"/>
      <c r="D148" s="74"/>
      <c r="E148" s="74"/>
      <c r="F148" s="74"/>
      <c r="G148" s="74"/>
    </row>
    <row r="149" spans="1:7" ht="14.45" customHeight="1">
      <c r="A149" s="35"/>
      <c r="B149" s="1">
        <v>80.103999999999999</v>
      </c>
      <c r="C149" s="46" t="s">
        <v>31</v>
      </c>
      <c r="D149" s="72"/>
      <c r="E149" s="72"/>
      <c r="F149" s="72"/>
      <c r="G149" s="72"/>
    </row>
    <row r="150" spans="1:7" ht="14.45" customHeight="1">
      <c r="A150" s="35"/>
      <c r="B150" s="14">
        <v>62</v>
      </c>
      <c r="C150" s="36" t="s">
        <v>295</v>
      </c>
      <c r="D150" s="72"/>
      <c r="E150" s="72"/>
      <c r="F150" s="72"/>
      <c r="G150" s="72"/>
    </row>
    <row r="151" spans="1:7" ht="14.45" customHeight="1">
      <c r="A151" s="35"/>
      <c r="B151" s="33">
        <v>45</v>
      </c>
      <c r="C151" s="36" t="s">
        <v>118</v>
      </c>
      <c r="D151" s="72"/>
      <c r="E151" s="72"/>
      <c r="F151" s="72"/>
      <c r="G151" s="72"/>
    </row>
    <row r="152" spans="1:7" ht="14.45" customHeight="1">
      <c r="A152" s="35"/>
      <c r="B152" s="14" t="s">
        <v>32</v>
      </c>
      <c r="C152" s="37" t="s">
        <v>161</v>
      </c>
      <c r="D152" s="78">
        <v>5206</v>
      </c>
      <c r="E152" s="78">
        <v>5210</v>
      </c>
      <c r="F152" s="78">
        <v>5210</v>
      </c>
      <c r="G152" s="78">
        <v>2510</v>
      </c>
    </row>
    <row r="153" spans="1:7" ht="14.45" customHeight="1">
      <c r="A153" s="35" t="s">
        <v>6</v>
      </c>
      <c r="B153" s="14">
        <v>62</v>
      </c>
      <c r="C153" s="36" t="s">
        <v>295</v>
      </c>
      <c r="D153" s="78">
        <f t="shared" ref="D153:F154" si="21">D152</f>
        <v>5206</v>
      </c>
      <c r="E153" s="78">
        <f t="shared" si="21"/>
        <v>5210</v>
      </c>
      <c r="F153" s="78">
        <f t="shared" si="21"/>
        <v>5210</v>
      </c>
      <c r="G153" s="78">
        <v>2510</v>
      </c>
    </row>
    <row r="154" spans="1:7" ht="14.45" customHeight="1">
      <c r="A154" s="35" t="s">
        <v>6</v>
      </c>
      <c r="B154" s="1">
        <v>80.103999999999999</v>
      </c>
      <c r="C154" s="46" t="s">
        <v>31</v>
      </c>
      <c r="D154" s="80">
        <f t="shared" si="21"/>
        <v>5206</v>
      </c>
      <c r="E154" s="80">
        <f t="shared" si="21"/>
        <v>5210</v>
      </c>
      <c r="F154" s="80">
        <f t="shared" si="21"/>
        <v>5210</v>
      </c>
      <c r="G154" s="80">
        <v>2510</v>
      </c>
    </row>
    <row r="155" spans="1:7" ht="10.9" customHeight="1">
      <c r="A155" s="35"/>
      <c r="B155" s="1"/>
      <c r="C155" s="46"/>
      <c r="D155" s="65"/>
      <c r="E155" s="65"/>
      <c r="F155" s="65"/>
      <c r="G155" s="72"/>
    </row>
    <row r="156" spans="1:7" ht="14.45" customHeight="1">
      <c r="B156" s="3">
        <v>80.799000000000007</v>
      </c>
      <c r="C156" s="25" t="s">
        <v>33</v>
      </c>
      <c r="D156" s="73"/>
      <c r="E156" s="73"/>
      <c r="F156" s="73"/>
      <c r="G156" s="73"/>
    </row>
    <row r="157" spans="1:7" ht="14.45" customHeight="1">
      <c r="B157" s="47" t="s">
        <v>76</v>
      </c>
      <c r="C157" s="144" t="s">
        <v>13</v>
      </c>
      <c r="D157" s="73"/>
      <c r="E157" s="73"/>
      <c r="F157" s="73"/>
      <c r="G157" s="73"/>
    </row>
    <row r="158" spans="1:7" ht="14.45" customHeight="1">
      <c r="A158" s="35"/>
      <c r="B158" s="14" t="s">
        <v>34</v>
      </c>
      <c r="C158" s="37" t="s">
        <v>33</v>
      </c>
      <c r="D158" s="78">
        <v>33</v>
      </c>
      <c r="E158" s="78">
        <v>5000</v>
      </c>
      <c r="F158" s="78">
        <v>5000</v>
      </c>
      <c r="G158" s="78">
        <v>5000</v>
      </c>
    </row>
    <row r="159" spans="1:7" ht="14.45" customHeight="1">
      <c r="A159" s="35" t="s">
        <v>6</v>
      </c>
      <c r="B159" s="47" t="s">
        <v>76</v>
      </c>
      <c r="C159" s="36" t="s">
        <v>13</v>
      </c>
      <c r="D159" s="78">
        <f t="shared" ref="D159:F160" si="22">D158</f>
        <v>33</v>
      </c>
      <c r="E159" s="78">
        <f t="shared" si="22"/>
        <v>5000</v>
      </c>
      <c r="F159" s="78">
        <f t="shared" si="22"/>
        <v>5000</v>
      </c>
      <c r="G159" s="78">
        <v>5000</v>
      </c>
    </row>
    <row r="160" spans="1:7" ht="14.45" customHeight="1">
      <c r="A160" s="35" t="s">
        <v>6</v>
      </c>
      <c r="B160" s="1">
        <v>80.799000000000007</v>
      </c>
      <c r="C160" s="46" t="s">
        <v>33</v>
      </c>
      <c r="D160" s="80">
        <f t="shared" si="22"/>
        <v>33</v>
      </c>
      <c r="E160" s="80">
        <f t="shared" si="22"/>
        <v>5000</v>
      </c>
      <c r="F160" s="80">
        <f t="shared" si="22"/>
        <v>5000</v>
      </c>
      <c r="G160" s="80">
        <v>5000</v>
      </c>
    </row>
    <row r="161" spans="1:7" ht="14.45" customHeight="1">
      <c r="A161" s="35" t="s">
        <v>6</v>
      </c>
      <c r="B161" s="14">
        <v>80</v>
      </c>
      <c r="C161" s="36" t="s">
        <v>14</v>
      </c>
      <c r="D161" s="80">
        <f>D160+D154+D147+D131+D139</f>
        <v>346307</v>
      </c>
      <c r="E161" s="80">
        <f t="shared" ref="E161:F161" si="23">E160+E154+E147+E131+E139</f>
        <v>389910</v>
      </c>
      <c r="F161" s="80">
        <f t="shared" si="23"/>
        <v>370891</v>
      </c>
      <c r="G161" s="80">
        <v>421878</v>
      </c>
    </row>
    <row r="162" spans="1:7" ht="14.45" customHeight="1">
      <c r="A162" s="35" t="s">
        <v>6</v>
      </c>
      <c r="B162" s="1">
        <v>2059</v>
      </c>
      <c r="C162" s="46" t="s">
        <v>1</v>
      </c>
      <c r="D162" s="78">
        <f t="shared" ref="D162:F162" si="24">D161+D77</f>
        <v>384841</v>
      </c>
      <c r="E162" s="78">
        <f t="shared" si="24"/>
        <v>432120</v>
      </c>
      <c r="F162" s="78">
        <f t="shared" si="24"/>
        <v>413101</v>
      </c>
      <c r="G162" s="78">
        <v>505977</v>
      </c>
    </row>
    <row r="163" spans="1:7">
      <c r="A163" s="35"/>
      <c r="B163" s="1"/>
      <c r="C163" s="36"/>
      <c r="D163" s="72"/>
      <c r="E163" s="72"/>
      <c r="F163" s="72"/>
      <c r="G163" s="72"/>
    </row>
    <row r="164" spans="1:7" ht="14.45" customHeight="1">
      <c r="B164" s="3">
        <v>2216</v>
      </c>
      <c r="C164" s="25" t="s">
        <v>2</v>
      </c>
      <c r="D164" s="72"/>
      <c r="E164" s="72"/>
      <c r="F164" s="72"/>
      <c r="G164" s="72"/>
    </row>
    <row r="165" spans="1:7" ht="14.45" customHeight="1">
      <c r="A165" s="24"/>
      <c r="B165" s="26">
        <v>5</v>
      </c>
      <c r="C165" s="27" t="s">
        <v>35</v>
      </c>
      <c r="D165" s="73"/>
      <c r="E165" s="73"/>
      <c r="F165" s="73"/>
      <c r="G165" s="73"/>
    </row>
    <row r="166" spans="1:7" ht="14.45" customHeight="1">
      <c r="A166" s="24"/>
      <c r="B166" s="29">
        <v>5.0529999999999999</v>
      </c>
      <c r="C166" s="30" t="s">
        <v>12</v>
      </c>
      <c r="D166" s="73"/>
      <c r="E166" s="73"/>
      <c r="F166" s="73"/>
      <c r="G166" s="73"/>
    </row>
    <row r="167" spans="1:7" ht="14.45" customHeight="1">
      <c r="A167" s="24"/>
      <c r="B167" s="33">
        <v>60</v>
      </c>
      <c r="C167" s="144" t="s">
        <v>50</v>
      </c>
      <c r="D167" s="73"/>
      <c r="E167" s="73"/>
      <c r="F167" s="73"/>
      <c r="G167" s="73"/>
    </row>
    <row r="168" spans="1:7" ht="25.5">
      <c r="A168" s="42"/>
      <c r="B168" s="14">
        <v>71</v>
      </c>
      <c r="C168" s="36" t="s">
        <v>119</v>
      </c>
      <c r="D168" s="72"/>
      <c r="E168" s="72"/>
      <c r="F168" s="72"/>
      <c r="G168" s="72"/>
    </row>
    <row r="169" spans="1:7" ht="14.45" customHeight="1">
      <c r="A169" s="42"/>
      <c r="B169" s="33" t="s">
        <v>51</v>
      </c>
      <c r="C169" s="37" t="s">
        <v>17</v>
      </c>
      <c r="D169" s="78">
        <v>5584</v>
      </c>
      <c r="E169" s="78">
        <v>6584</v>
      </c>
      <c r="F169" s="78">
        <v>6584</v>
      </c>
      <c r="G169" s="78">
        <v>7138</v>
      </c>
    </row>
    <row r="170" spans="1:7" ht="25.5">
      <c r="A170" s="42" t="s">
        <v>6</v>
      </c>
      <c r="B170" s="14">
        <v>71</v>
      </c>
      <c r="C170" s="36" t="s">
        <v>119</v>
      </c>
      <c r="D170" s="78">
        <f t="shared" ref="D170:F170" si="25">D169</f>
        <v>5584</v>
      </c>
      <c r="E170" s="78">
        <f t="shared" si="25"/>
        <v>6584</v>
      </c>
      <c r="F170" s="78">
        <f t="shared" si="25"/>
        <v>6584</v>
      </c>
      <c r="G170" s="78">
        <v>7138</v>
      </c>
    </row>
    <row r="171" spans="1:7">
      <c r="A171" s="42"/>
      <c r="B171" s="33"/>
      <c r="C171" s="36"/>
      <c r="D171" s="65"/>
      <c r="E171" s="65"/>
      <c r="F171" s="65"/>
      <c r="G171" s="65"/>
    </row>
    <row r="172" spans="1:7" ht="25.5">
      <c r="A172" s="42"/>
      <c r="B172" s="14">
        <v>72</v>
      </c>
      <c r="C172" s="36" t="s">
        <v>122</v>
      </c>
      <c r="D172" s="72"/>
      <c r="E172" s="72"/>
      <c r="F172" s="72"/>
      <c r="G172" s="72"/>
    </row>
    <row r="173" spans="1:7" ht="14.45" customHeight="1">
      <c r="A173" s="42"/>
      <c r="B173" s="33" t="s">
        <v>52</v>
      </c>
      <c r="C173" s="37" t="s">
        <v>17</v>
      </c>
      <c r="D173" s="78">
        <v>1418</v>
      </c>
      <c r="E173" s="78">
        <v>1515</v>
      </c>
      <c r="F173" s="78">
        <v>1515</v>
      </c>
      <c r="G173" s="78">
        <v>1650</v>
      </c>
    </row>
    <row r="174" spans="1:7" ht="25.5">
      <c r="A174" s="42" t="s">
        <v>6</v>
      </c>
      <c r="B174" s="14">
        <v>72</v>
      </c>
      <c r="C174" s="36" t="s">
        <v>122</v>
      </c>
      <c r="D174" s="78">
        <f t="shared" ref="D174:F174" si="26">D173</f>
        <v>1418</v>
      </c>
      <c r="E174" s="78">
        <f t="shared" si="26"/>
        <v>1515</v>
      </c>
      <c r="F174" s="78">
        <f t="shared" si="26"/>
        <v>1515</v>
      </c>
      <c r="G174" s="78">
        <v>1650</v>
      </c>
    </row>
    <row r="175" spans="1:7">
      <c r="A175" s="24"/>
      <c r="B175" s="3"/>
      <c r="C175" s="144"/>
      <c r="D175" s="73"/>
      <c r="E175" s="73"/>
      <c r="F175" s="73"/>
      <c r="G175" s="73"/>
    </row>
    <row r="176" spans="1:7" ht="27" customHeight="1">
      <c r="A176" s="42"/>
      <c r="B176" s="14">
        <v>74</v>
      </c>
      <c r="C176" s="36" t="s">
        <v>128</v>
      </c>
      <c r="D176" s="73"/>
      <c r="E176" s="73"/>
      <c r="F176" s="73"/>
      <c r="G176" s="73"/>
    </row>
    <row r="177" spans="1:7" s="31" customFormat="1" ht="14.45" customHeight="1">
      <c r="A177" s="42"/>
      <c r="B177" s="33" t="s">
        <v>54</v>
      </c>
      <c r="C177" s="37" t="s">
        <v>17</v>
      </c>
      <c r="D177" s="78">
        <v>338</v>
      </c>
      <c r="E177" s="78">
        <v>389</v>
      </c>
      <c r="F177" s="78">
        <v>389</v>
      </c>
      <c r="G177" s="78">
        <v>410</v>
      </c>
    </row>
    <row r="178" spans="1:7" ht="25.5">
      <c r="A178" s="42" t="s">
        <v>6</v>
      </c>
      <c r="B178" s="14">
        <v>74</v>
      </c>
      <c r="C178" s="36" t="s">
        <v>128</v>
      </c>
      <c r="D178" s="82">
        <f t="shared" ref="D178:F178" si="27">D177</f>
        <v>338</v>
      </c>
      <c r="E178" s="82">
        <f t="shared" si="27"/>
        <v>389</v>
      </c>
      <c r="F178" s="82">
        <f t="shared" si="27"/>
        <v>389</v>
      </c>
      <c r="G178" s="82">
        <v>410</v>
      </c>
    </row>
    <row r="179" spans="1:7" s="31" customFormat="1" ht="14.45" customHeight="1">
      <c r="A179" s="48" t="s">
        <v>6</v>
      </c>
      <c r="B179" s="93">
        <v>60</v>
      </c>
      <c r="C179" s="39" t="s">
        <v>50</v>
      </c>
      <c r="D179" s="80">
        <f t="shared" ref="D179:F179" si="28">D170+D174+D178</f>
        <v>7340</v>
      </c>
      <c r="E179" s="80">
        <f t="shared" si="28"/>
        <v>8488</v>
      </c>
      <c r="F179" s="80">
        <f t="shared" si="28"/>
        <v>8488</v>
      </c>
      <c r="G179" s="80">
        <v>9198</v>
      </c>
    </row>
    <row r="180" spans="1:7" s="31" customFormat="1">
      <c r="A180" s="42"/>
      <c r="B180" s="1"/>
      <c r="C180" s="36"/>
      <c r="D180" s="72"/>
      <c r="E180" s="72"/>
      <c r="F180" s="72"/>
      <c r="G180" s="72"/>
    </row>
    <row r="181" spans="1:7" ht="14.45" customHeight="1">
      <c r="A181" s="42"/>
      <c r="B181" s="33">
        <v>61</v>
      </c>
      <c r="C181" s="36" t="s">
        <v>49</v>
      </c>
      <c r="D181" s="73"/>
      <c r="E181" s="73"/>
      <c r="F181" s="73"/>
      <c r="G181" s="73"/>
    </row>
    <row r="182" spans="1:7" ht="27" customHeight="1">
      <c r="A182" s="42"/>
      <c r="B182" s="14">
        <v>71</v>
      </c>
      <c r="C182" s="36" t="s">
        <v>119</v>
      </c>
      <c r="D182" s="72"/>
      <c r="E182" s="72"/>
      <c r="F182" s="72"/>
      <c r="G182" s="72"/>
    </row>
    <row r="183" spans="1:7" ht="15" customHeight="1">
      <c r="A183" s="42"/>
      <c r="B183" s="33" t="s">
        <v>56</v>
      </c>
      <c r="C183" s="36" t="s">
        <v>130</v>
      </c>
      <c r="D183" s="76">
        <v>1104</v>
      </c>
      <c r="E183" s="76">
        <v>1217</v>
      </c>
      <c r="F183" s="76">
        <v>1217</v>
      </c>
      <c r="G183" s="76">
        <v>1217</v>
      </c>
    </row>
    <row r="184" spans="1:7" ht="15" customHeight="1">
      <c r="A184" s="42"/>
      <c r="B184" s="33" t="s">
        <v>62</v>
      </c>
      <c r="C184" s="36" t="s">
        <v>131</v>
      </c>
      <c r="D184" s="78">
        <v>6063</v>
      </c>
      <c r="E184" s="78">
        <v>6363</v>
      </c>
      <c r="F184" s="78">
        <v>6363</v>
      </c>
      <c r="G184" s="78">
        <v>6363</v>
      </c>
    </row>
    <row r="185" spans="1:7" ht="28.15" customHeight="1">
      <c r="A185" s="42" t="s">
        <v>6</v>
      </c>
      <c r="B185" s="14">
        <v>71</v>
      </c>
      <c r="C185" s="36" t="s">
        <v>119</v>
      </c>
      <c r="D185" s="78">
        <f t="shared" ref="D185:F185" si="29">SUM(D183:D184)</f>
        <v>7167</v>
      </c>
      <c r="E185" s="78">
        <f t="shared" si="29"/>
        <v>7580</v>
      </c>
      <c r="F185" s="78">
        <f t="shared" si="29"/>
        <v>7580</v>
      </c>
      <c r="G185" s="78">
        <v>7580</v>
      </c>
    </row>
    <row r="186" spans="1:7" ht="15" customHeight="1">
      <c r="A186" s="42"/>
      <c r="B186" s="14"/>
      <c r="C186" s="36"/>
      <c r="D186" s="72"/>
      <c r="E186" s="72"/>
      <c r="F186" s="72"/>
      <c r="G186" s="72"/>
    </row>
    <row r="187" spans="1:7" ht="27" customHeight="1">
      <c r="A187" s="42"/>
      <c r="B187" s="14">
        <v>72</v>
      </c>
      <c r="C187" s="36" t="s">
        <v>122</v>
      </c>
      <c r="D187" s="72"/>
      <c r="E187" s="72"/>
      <c r="F187" s="72"/>
      <c r="G187" s="72"/>
    </row>
    <row r="188" spans="1:7" ht="15" customHeight="1">
      <c r="A188" s="42"/>
      <c r="B188" s="33" t="s">
        <v>57</v>
      </c>
      <c r="C188" s="37" t="s">
        <v>130</v>
      </c>
      <c r="D188" s="76">
        <v>365</v>
      </c>
      <c r="E188" s="76">
        <v>366</v>
      </c>
      <c r="F188" s="76">
        <v>366</v>
      </c>
      <c r="G188" s="76">
        <v>366</v>
      </c>
    </row>
    <row r="189" spans="1:7" ht="15" customHeight="1">
      <c r="A189" s="42"/>
      <c r="B189" s="33" t="s">
        <v>63</v>
      </c>
      <c r="C189" s="37" t="s">
        <v>131</v>
      </c>
      <c r="D189" s="82">
        <v>648</v>
      </c>
      <c r="E189" s="82">
        <v>858</v>
      </c>
      <c r="F189" s="82">
        <v>858</v>
      </c>
      <c r="G189" s="82">
        <v>858</v>
      </c>
    </row>
    <row r="190" spans="1:7" ht="25.5">
      <c r="A190" s="42" t="s">
        <v>6</v>
      </c>
      <c r="B190" s="14">
        <v>72</v>
      </c>
      <c r="C190" s="36" t="s">
        <v>122</v>
      </c>
      <c r="D190" s="80">
        <f t="shared" ref="D190:F190" si="30">SUM(D188:D189)</f>
        <v>1013</v>
      </c>
      <c r="E190" s="80">
        <f t="shared" si="30"/>
        <v>1224</v>
      </c>
      <c r="F190" s="80">
        <f t="shared" si="30"/>
        <v>1224</v>
      </c>
      <c r="G190" s="80">
        <v>1224</v>
      </c>
    </row>
    <row r="191" spans="1:7" ht="15" customHeight="1">
      <c r="A191" s="24"/>
      <c r="C191" s="36"/>
      <c r="D191" s="72"/>
      <c r="E191" s="72"/>
      <c r="F191" s="72"/>
      <c r="G191" s="72"/>
    </row>
    <row r="192" spans="1:7" ht="25.5">
      <c r="A192" s="42"/>
      <c r="B192" s="14">
        <v>73</v>
      </c>
      <c r="C192" s="36" t="s">
        <v>125</v>
      </c>
      <c r="D192" s="72"/>
      <c r="E192" s="72"/>
      <c r="F192" s="72"/>
      <c r="G192" s="72"/>
    </row>
    <row r="193" spans="1:7" ht="15" customHeight="1">
      <c r="A193" s="42"/>
      <c r="B193" s="33" t="s">
        <v>58</v>
      </c>
      <c r="C193" s="37" t="s">
        <v>130</v>
      </c>
      <c r="D193" s="76">
        <v>177</v>
      </c>
      <c r="E193" s="76">
        <v>179</v>
      </c>
      <c r="F193" s="76">
        <v>179</v>
      </c>
      <c r="G193" s="76">
        <v>179</v>
      </c>
    </row>
    <row r="194" spans="1:7" ht="15" customHeight="1">
      <c r="A194" s="42"/>
      <c r="B194" s="33" t="s">
        <v>64</v>
      </c>
      <c r="C194" s="37" t="s">
        <v>131</v>
      </c>
      <c r="D194" s="78">
        <v>432</v>
      </c>
      <c r="E194" s="78">
        <v>543</v>
      </c>
      <c r="F194" s="78">
        <v>543</v>
      </c>
      <c r="G194" s="78">
        <v>543</v>
      </c>
    </row>
    <row r="195" spans="1:7" ht="27" customHeight="1">
      <c r="A195" s="42" t="s">
        <v>6</v>
      </c>
      <c r="B195" s="14">
        <v>73</v>
      </c>
      <c r="C195" s="36" t="s">
        <v>125</v>
      </c>
      <c r="D195" s="78">
        <f t="shared" ref="D195:F195" si="31">SUM(D193:D194)</f>
        <v>609</v>
      </c>
      <c r="E195" s="78">
        <f t="shared" si="31"/>
        <v>722</v>
      </c>
      <c r="F195" s="78">
        <f t="shared" si="31"/>
        <v>722</v>
      </c>
      <c r="G195" s="78">
        <v>722</v>
      </c>
    </row>
    <row r="196" spans="1:7" ht="12" customHeight="1">
      <c r="A196" s="42"/>
      <c r="B196" s="14"/>
      <c r="C196" s="36"/>
      <c r="D196" s="72"/>
      <c r="E196" s="72"/>
      <c r="F196" s="72"/>
      <c r="G196" s="72"/>
    </row>
    <row r="197" spans="1:7" ht="25.5">
      <c r="A197" s="42"/>
      <c r="B197" s="14">
        <v>74</v>
      </c>
      <c r="C197" s="36" t="s">
        <v>128</v>
      </c>
      <c r="D197" s="72"/>
      <c r="E197" s="72"/>
      <c r="F197" s="72"/>
      <c r="G197" s="72"/>
    </row>
    <row r="198" spans="1:7" ht="14.45" customHeight="1">
      <c r="A198" s="24"/>
      <c r="B198" s="33" t="s">
        <v>59</v>
      </c>
      <c r="C198" s="49" t="s">
        <v>130</v>
      </c>
      <c r="D198" s="82">
        <v>223</v>
      </c>
      <c r="E198" s="82">
        <v>224</v>
      </c>
      <c r="F198" s="82">
        <v>224</v>
      </c>
      <c r="G198" s="82">
        <v>224</v>
      </c>
    </row>
    <row r="199" spans="1:7" ht="14.45" customHeight="1">
      <c r="A199" s="42"/>
      <c r="B199" s="33" t="s">
        <v>65</v>
      </c>
      <c r="C199" s="37" t="s">
        <v>131</v>
      </c>
      <c r="D199" s="78">
        <v>717</v>
      </c>
      <c r="E199" s="78">
        <v>929</v>
      </c>
      <c r="F199" s="78">
        <v>929</v>
      </c>
      <c r="G199" s="78">
        <v>929</v>
      </c>
    </row>
    <row r="200" spans="1:7" ht="25.5">
      <c r="A200" s="42" t="s">
        <v>6</v>
      </c>
      <c r="B200" s="14">
        <v>74</v>
      </c>
      <c r="C200" s="36" t="s">
        <v>128</v>
      </c>
      <c r="D200" s="80">
        <f t="shared" ref="D200:F200" si="32">SUM(D198:D199)</f>
        <v>940</v>
      </c>
      <c r="E200" s="80">
        <f t="shared" si="32"/>
        <v>1153</v>
      </c>
      <c r="F200" s="80">
        <f t="shared" si="32"/>
        <v>1153</v>
      </c>
      <c r="G200" s="80">
        <v>1153</v>
      </c>
    </row>
    <row r="201" spans="1:7">
      <c r="A201" s="35"/>
      <c r="B201" s="33"/>
      <c r="C201" s="36"/>
      <c r="D201" s="71"/>
      <c r="E201" s="71"/>
      <c r="F201" s="71"/>
      <c r="G201" s="71"/>
    </row>
    <row r="202" spans="1:7" ht="15" customHeight="1">
      <c r="A202" s="35"/>
      <c r="B202" s="33">
        <v>75</v>
      </c>
      <c r="C202" s="36" t="s">
        <v>275</v>
      </c>
      <c r="D202" s="65"/>
      <c r="E202" s="65"/>
      <c r="F202" s="65"/>
      <c r="G202" s="65"/>
    </row>
    <row r="203" spans="1:7" ht="15" customHeight="1">
      <c r="A203" s="35"/>
      <c r="B203" s="33" t="s">
        <v>66</v>
      </c>
      <c r="C203" s="36" t="s">
        <v>131</v>
      </c>
      <c r="D203" s="34">
        <v>0</v>
      </c>
      <c r="E203" s="34">
        <v>0</v>
      </c>
      <c r="F203" s="34">
        <v>0</v>
      </c>
      <c r="G203" s="76">
        <v>50000</v>
      </c>
    </row>
    <row r="204" spans="1:7" ht="15" customHeight="1">
      <c r="A204" s="35" t="s">
        <v>6</v>
      </c>
      <c r="B204" s="33">
        <v>75</v>
      </c>
      <c r="C204" s="36" t="s">
        <v>275</v>
      </c>
      <c r="D204" s="81">
        <f>D203</f>
        <v>0</v>
      </c>
      <c r="E204" s="81">
        <f t="shared" ref="E204:F204" si="33">E203</f>
        <v>0</v>
      </c>
      <c r="F204" s="81">
        <f t="shared" si="33"/>
        <v>0</v>
      </c>
      <c r="G204" s="80">
        <v>50000</v>
      </c>
    </row>
    <row r="205" spans="1:7" ht="15" customHeight="1">
      <c r="A205" s="42" t="s">
        <v>6</v>
      </c>
      <c r="B205" s="33">
        <v>61</v>
      </c>
      <c r="C205" s="36" t="s">
        <v>49</v>
      </c>
      <c r="D205" s="78">
        <f>D200+D195+D190+D185+D204</f>
        <v>9729</v>
      </c>
      <c r="E205" s="78">
        <f t="shared" ref="E205:F205" si="34">E200+E195+E190+E185+E204</f>
        <v>10679</v>
      </c>
      <c r="F205" s="78">
        <f t="shared" si="34"/>
        <v>10679</v>
      </c>
      <c r="G205" s="78">
        <v>60679</v>
      </c>
    </row>
    <row r="206" spans="1:7" ht="15" customHeight="1">
      <c r="A206" s="42" t="s">
        <v>6</v>
      </c>
      <c r="B206" s="40">
        <v>5.0529999999999999</v>
      </c>
      <c r="C206" s="41" t="s">
        <v>12</v>
      </c>
      <c r="D206" s="80">
        <f t="shared" ref="D206:F206" si="35">D205+D179</f>
        <v>17069</v>
      </c>
      <c r="E206" s="80">
        <f t="shared" si="35"/>
        <v>19167</v>
      </c>
      <c r="F206" s="80">
        <f t="shared" si="35"/>
        <v>19167</v>
      </c>
      <c r="G206" s="80">
        <v>69877</v>
      </c>
    </row>
    <row r="207" spans="1:7">
      <c r="A207" s="42"/>
      <c r="B207" s="40"/>
      <c r="C207" s="44"/>
      <c r="D207" s="73"/>
      <c r="E207" s="73"/>
      <c r="F207" s="73"/>
      <c r="G207" s="73"/>
    </row>
    <row r="208" spans="1:7" ht="14.45" customHeight="1">
      <c r="A208" s="42"/>
      <c r="B208" s="50">
        <v>5.8</v>
      </c>
      <c r="C208" s="41" t="s">
        <v>61</v>
      </c>
      <c r="D208" s="73"/>
      <c r="E208" s="73"/>
      <c r="F208" s="73"/>
      <c r="G208" s="73"/>
    </row>
    <row r="209" spans="1:7" ht="14.45" customHeight="1">
      <c r="A209" s="35"/>
      <c r="B209" s="11">
        <v>61</v>
      </c>
      <c r="C209" s="144" t="s">
        <v>29</v>
      </c>
      <c r="D209" s="73"/>
      <c r="E209" s="73"/>
      <c r="F209" s="73"/>
      <c r="G209" s="73"/>
    </row>
    <row r="210" spans="1:7" ht="14.45" customHeight="1">
      <c r="A210" s="35"/>
      <c r="B210" s="14">
        <v>45</v>
      </c>
      <c r="C210" s="36" t="s">
        <v>118</v>
      </c>
      <c r="D210" s="72"/>
      <c r="E210" s="72"/>
      <c r="F210" s="72"/>
      <c r="G210" s="72"/>
    </row>
    <row r="211" spans="1:7" ht="14.45" customHeight="1">
      <c r="A211" s="35"/>
      <c r="B211" s="14" t="s">
        <v>36</v>
      </c>
      <c r="C211" s="37" t="s">
        <v>130</v>
      </c>
      <c r="D211" s="76">
        <v>1281</v>
      </c>
      <c r="E211" s="76">
        <v>1284</v>
      </c>
      <c r="F211" s="76">
        <v>1284</v>
      </c>
      <c r="G211" s="76">
        <v>1284</v>
      </c>
    </row>
    <row r="212" spans="1:7" ht="14.45" customHeight="1">
      <c r="A212" s="35"/>
      <c r="B212" s="14" t="s">
        <v>164</v>
      </c>
      <c r="C212" s="37" t="s">
        <v>163</v>
      </c>
      <c r="D212" s="34">
        <v>0</v>
      </c>
      <c r="E212" s="76">
        <v>232</v>
      </c>
      <c r="F212" s="76">
        <v>232</v>
      </c>
      <c r="G212" s="76">
        <v>232</v>
      </c>
    </row>
    <row r="213" spans="1:7" ht="14.45" customHeight="1">
      <c r="A213" s="35"/>
      <c r="B213" s="11" t="s">
        <v>37</v>
      </c>
      <c r="C213" s="49" t="s">
        <v>38</v>
      </c>
      <c r="D213" s="82">
        <v>232</v>
      </c>
      <c r="E213" s="77">
        <v>0</v>
      </c>
      <c r="F213" s="77">
        <v>0</v>
      </c>
      <c r="G213" s="77">
        <v>0</v>
      </c>
    </row>
    <row r="214" spans="1:7" ht="14.45" customHeight="1">
      <c r="A214" s="35" t="s">
        <v>6</v>
      </c>
      <c r="B214" s="14">
        <v>45</v>
      </c>
      <c r="C214" s="36" t="s">
        <v>118</v>
      </c>
      <c r="D214" s="80">
        <f t="shared" ref="D214:F214" si="36">SUM(D211:D213)</f>
        <v>1513</v>
      </c>
      <c r="E214" s="80">
        <f t="shared" si="36"/>
        <v>1516</v>
      </c>
      <c r="F214" s="80">
        <f t="shared" si="36"/>
        <v>1516</v>
      </c>
      <c r="G214" s="80">
        <v>1516</v>
      </c>
    </row>
    <row r="215" spans="1:7" ht="15" customHeight="1">
      <c r="A215" s="35"/>
      <c r="B215" s="14"/>
      <c r="C215" s="36"/>
      <c r="D215" s="72"/>
      <c r="E215" s="72"/>
      <c r="F215" s="72"/>
      <c r="G215" s="72"/>
    </row>
    <row r="216" spans="1:7" ht="15" customHeight="1">
      <c r="A216" s="35"/>
      <c r="B216" s="14">
        <v>46</v>
      </c>
      <c r="C216" s="36" t="s">
        <v>121</v>
      </c>
      <c r="D216" s="72"/>
      <c r="E216" s="72"/>
      <c r="F216" s="72"/>
      <c r="G216" s="72"/>
    </row>
    <row r="217" spans="1:7" ht="15" customHeight="1">
      <c r="A217" s="35"/>
      <c r="B217" s="14" t="s">
        <v>39</v>
      </c>
      <c r="C217" s="37" t="s">
        <v>130</v>
      </c>
      <c r="D217" s="78">
        <v>365</v>
      </c>
      <c r="E217" s="78">
        <v>366</v>
      </c>
      <c r="F217" s="78">
        <v>366</v>
      </c>
      <c r="G217" s="78">
        <v>366</v>
      </c>
    </row>
    <row r="218" spans="1:7" s="31" customFormat="1" ht="15" customHeight="1">
      <c r="A218" s="38" t="s">
        <v>6</v>
      </c>
      <c r="B218" s="88">
        <v>46</v>
      </c>
      <c r="C218" s="39" t="s">
        <v>121</v>
      </c>
      <c r="D218" s="80">
        <f t="shared" ref="D218:F218" si="37">D217</f>
        <v>365</v>
      </c>
      <c r="E218" s="80">
        <f t="shared" si="37"/>
        <v>366</v>
      </c>
      <c r="F218" s="80">
        <f t="shared" si="37"/>
        <v>366</v>
      </c>
      <c r="G218" s="80">
        <v>366</v>
      </c>
    </row>
    <row r="219" spans="1:7" s="31" customFormat="1">
      <c r="A219" s="35"/>
      <c r="B219" s="14"/>
      <c r="C219" s="36"/>
      <c r="D219" s="72"/>
      <c r="E219" s="72"/>
      <c r="F219" s="72"/>
      <c r="G219" s="72"/>
    </row>
    <row r="220" spans="1:7" ht="14.45" customHeight="1">
      <c r="A220" s="35"/>
      <c r="B220" s="14">
        <v>47</v>
      </c>
      <c r="C220" s="36" t="s">
        <v>124</v>
      </c>
      <c r="D220" s="73"/>
      <c r="E220" s="73"/>
      <c r="F220" s="73"/>
      <c r="G220" s="73"/>
    </row>
    <row r="221" spans="1:7" ht="14.45" customHeight="1">
      <c r="A221" s="35"/>
      <c r="B221" s="14" t="s">
        <v>40</v>
      </c>
      <c r="C221" s="37" t="s">
        <v>130</v>
      </c>
      <c r="D221" s="82">
        <v>264</v>
      </c>
      <c r="E221" s="82">
        <v>268</v>
      </c>
      <c r="F221" s="82">
        <v>268</v>
      </c>
      <c r="G221" s="82">
        <v>268</v>
      </c>
    </row>
    <row r="222" spans="1:7" s="31" customFormat="1" ht="14.45" customHeight="1">
      <c r="A222" s="35" t="s">
        <v>6</v>
      </c>
      <c r="B222" s="14">
        <v>47</v>
      </c>
      <c r="C222" s="36" t="s">
        <v>124</v>
      </c>
      <c r="D222" s="80">
        <f t="shared" ref="D222:F222" si="38">D221</f>
        <v>264</v>
      </c>
      <c r="E222" s="80">
        <f t="shared" si="38"/>
        <v>268</v>
      </c>
      <c r="F222" s="80">
        <f t="shared" si="38"/>
        <v>268</v>
      </c>
      <c r="G222" s="80">
        <v>268</v>
      </c>
    </row>
    <row r="223" spans="1:7" s="31" customFormat="1" ht="12" customHeight="1">
      <c r="A223" s="35"/>
      <c r="B223" s="14"/>
      <c r="C223" s="36"/>
      <c r="D223" s="72"/>
      <c r="E223" s="72"/>
      <c r="F223" s="72"/>
      <c r="G223" s="72"/>
    </row>
    <row r="224" spans="1:7" ht="14.45" customHeight="1">
      <c r="A224" s="35"/>
      <c r="B224" s="11">
        <v>48</v>
      </c>
      <c r="C224" s="144" t="s">
        <v>127</v>
      </c>
      <c r="D224" s="73"/>
      <c r="E224" s="73"/>
      <c r="F224" s="73"/>
      <c r="G224" s="73"/>
    </row>
    <row r="225" spans="1:7" ht="14.45" customHeight="1">
      <c r="A225" s="35"/>
      <c r="B225" s="11" t="s">
        <v>41</v>
      </c>
      <c r="C225" s="49" t="s">
        <v>130</v>
      </c>
      <c r="D225" s="82">
        <v>363</v>
      </c>
      <c r="E225" s="82">
        <v>366</v>
      </c>
      <c r="F225" s="82">
        <v>366</v>
      </c>
      <c r="G225" s="82">
        <v>366</v>
      </c>
    </row>
    <row r="226" spans="1:7" ht="14.45" customHeight="1">
      <c r="A226" s="35" t="s">
        <v>6</v>
      </c>
      <c r="B226" s="14">
        <v>48</v>
      </c>
      <c r="C226" s="36" t="s">
        <v>127</v>
      </c>
      <c r="D226" s="80">
        <f t="shared" ref="D226:F226" si="39">D225</f>
        <v>363</v>
      </c>
      <c r="E226" s="80">
        <f t="shared" si="39"/>
        <v>366</v>
      </c>
      <c r="F226" s="80">
        <f t="shared" si="39"/>
        <v>366</v>
      </c>
      <c r="G226" s="80">
        <v>366</v>
      </c>
    </row>
    <row r="227" spans="1:7" ht="14.45" customHeight="1">
      <c r="A227" s="35" t="s">
        <v>6</v>
      </c>
      <c r="B227" s="14">
        <v>61</v>
      </c>
      <c r="C227" s="36" t="s">
        <v>29</v>
      </c>
      <c r="D227" s="80">
        <f t="shared" ref="D227:F227" si="40">D214+D218+D222+D226</f>
        <v>2505</v>
      </c>
      <c r="E227" s="80">
        <f t="shared" si="40"/>
        <v>2516</v>
      </c>
      <c r="F227" s="80">
        <f t="shared" si="40"/>
        <v>2516</v>
      </c>
      <c r="G227" s="80">
        <v>2516</v>
      </c>
    </row>
    <row r="228" spans="1:7" ht="12" customHeight="1">
      <c r="A228" s="42"/>
      <c r="B228" s="1"/>
      <c r="C228" s="36"/>
      <c r="D228" s="72"/>
      <c r="E228" s="72"/>
      <c r="F228" s="72"/>
      <c r="G228" s="72"/>
    </row>
    <row r="229" spans="1:7" ht="14.45" customHeight="1">
      <c r="A229" s="24"/>
      <c r="B229" s="11">
        <v>62</v>
      </c>
      <c r="C229" s="144" t="s">
        <v>77</v>
      </c>
      <c r="D229" s="73"/>
      <c r="E229" s="73"/>
      <c r="F229" s="73"/>
      <c r="G229" s="73"/>
    </row>
    <row r="230" spans="1:7" ht="14.45" customHeight="1">
      <c r="A230" s="42"/>
      <c r="B230" s="14">
        <v>45</v>
      </c>
      <c r="C230" s="36" t="s">
        <v>118</v>
      </c>
      <c r="D230" s="72"/>
      <c r="E230" s="72"/>
      <c r="F230" s="72"/>
      <c r="G230" s="72"/>
    </row>
    <row r="231" spans="1:7" ht="14.45" customHeight="1">
      <c r="A231" s="42"/>
      <c r="B231" s="14" t="s">
        <v>32</v>
      </c>
      <c r="C231" s="54" t="s">
        <v>161</v>
      </c>
      <c r="D231" s="79">
        <v>0</v>
      </c>
      <c r="E231" s="78">
        <v>1</v>
      </c>
      <c r="F231" s="78">
        <v>1</v>
      </c>
      <c r="G231" s="78">
        <v>1</v>
      </c>
    </row>
    <row r="232" spans="1:7" ht="14.45" customHeight="1">
      <c r="A232" s="42" t="s">
        <v>6</v>
      </c>
      <c r="B232" s="11">
        <v>45</v>
      </c>
      <c r="C232" s="144" t="s">
        <v>118</v>
      </c>
      <c r="D232" s="79">
        <f t="shared" ref="D232:F233" si="41">D231</f>
        <v>0</v>
      </c>
      <c r="E232" s="78">
        <f t="shared" si="41"/>
        <v>1</v>
      </c>
      <c r="F232" s="78">
        <f t="shared" si="41"/>
        <v>1</v>
      </c>
      <c r="G232" s="78">
        <v>1</v>
      </c>
    </row>
    <row r="233" spans="1:7" ht="14.45" customHeight="1">
      <c r="A233" s="42" t="s">
        <v>6</v>
      </c>
      <c r="B233" s="14">
        <v>62</v>
      </c>
      <c r="C233" s="36" t="s">
        <v>78</v>
      </c>
      <c r="D233" s="79">
        <f t="shared" si="41"/>
        <v>0</v>
      </c>
      <c r="E233" s="78">
        <f t="shared" si="41"/>
        <v>1</v>
      </c>
      <c r="F233" s="78">
        <f t="shared" si="41"/>
        <v>1</v>
      </c>
      <c r="G233" s="78">
        <v>1</v>
      </c>
    </row>
    <row r="234" spans="1:7" ht="14.45" customHeight="1">
      <c r="A234" s="42" t="s">
        <v>6</v>
      </c>
      <c r="B234" s="50">
        <v>5.8</v>
      </c>
      <c r="C234" s="41" t="s">
        <v>61</v>
      </c>
      <c r="D234" s="78">
        <f t="shared" ref="D234:F234" si="42">D233+D227</f>
        <v>2505</v>
      </c>
      <c r="E234" s="78">
        <f t="shared" si="42"/>
        <v>2517</v>
      </c>
      <c r="F234" s="78">
        <f t="shared" si="42"/>
        <v>2517</v>
      </c>
      <c r="G234" s="78">
        <v>2517</v>
      </c>
    </row>
    <row r="235" spans="1:7" ht="14.45" customHeight="1">
      <c r="A235" s="42" t="s">
        <v>6</v>
      </c>
      <c r="B235" s="43">
        <v>5</v>
      </c>
      <c r="C235" s="44" t="s">
        <v>35</v>
      </c>
      <c r="D235" s="78">
        <f t="shared" ref="D235:F235" si="43">D234+D206</f>
        <v>19574</v>
      </c>
      <c r="E235" s="78">
        <f t="shared" si="43"/>
        <v>21684</v>
      </c>
      <c r="F235" s="78">
        <f t="shared" si="43"/>
        <v>21684</v>
      </c>
      <c r="G235" s="78">
        <v>72394</v>
      </c>
    </row>
    <row r="236" spans="1:7" ht="14.45" customHeight="1">
      <c r="A236" s="158" t="s">
        <v>6</v>
      </c>
      <c r="B236" s="51">
        <v>2216</v>
      </c>
      <c r="C236" s="30" t="s">
        <v>2</v>
      </c>
      <c r="D236" s="80">
        <f t="shared" ref="D236:F236" si="44">D235</f>
        <v>19574</v>
      </c>
      <c r="E236" s="80">
        <f t="shared" si="44"/>
        <v>21684</v>
      </c>
      <c r="F236" s="80">
        <f t="shared" si="44"/>
        <v>21684</v>
      </c>
      <c r="G236" s="80">
        <v>72394</v>
      </c>
    </row>
    <row r="237" spans="1:7" s="85" customFormat="1" ht="15" customHeight="1">
      <c r="A237" s="56" t="s">
        <v>6</v>
      </c>
      <c r="B237" s="57"/>
      <c r="C237" s="52" t="s">
        <v>9</v>
      </c>
      <c r="D237" s="80">
        <f t="shared" ref="D237:F237" si="45">D236+D162</f>
        <v>404415</v>
      </c>
      <c r="E237" s="80">
        <f t="shared" si="45"/>
        <v>453804</v>
      </c>
      <c r="F237" s="80">
        <f t="shared" si="45"/>
        <v>434785</v>
      </c>
      <c r="G237" s="80">
        <v>578371</v>
      </c>
    </row>
    <row r="238" spans="1:7" ht="11.1" customHeight="1">
      <c r="A238" s="35"/>
      <c r="B238" s="14"/>
      <c r="C238" s="46"/>
      <c r="D238" s="72"/>
      <c r="E238" s="72"/>
      <c r="F238" s="72"/>
      <c r="G238" s="72"/>
    </row>
    <row r="239" spans="1:7" ht="14.45" customHeight="1">
      <c r="C239" s="25" t="s">
        <v>42</v>
      </c>
      <c r="D239" s="72"/>
      <c r="E239" s="72"/>
      <c r="F239" s="72"/>
      <c r="G239" s="72"/>
    </row>
    <row r="240" spans="1:7" ht="14.45" customHeight="1">
      <c r="A240" s="24" t="s">
        <v>10</v>
      </c>
      <c r="B240" s="3">
        <v>4059</v>
      </c>
      <c r="C240" s="25" t="s">
        <v>4</v>
      </c>
      <c r="D240" s="73"/>
      <c r="E240" s="73"/>
      <c r="F240" s="73"/>
      <c r="G240" s="73"/>
    </row>
    <row r="241" spans="1:7" ht="14.45" customHeight="1">
      <c r="A241" s="24"/>
      <c r="B241" s="53">
        <v>1</v>
      </c>
      <c r="C241" s="44" t="s">
        <v>11</v>
      </c>
      <c r="D241" s="73"/>
      <c r="E241" s="73"/>
      <c r="F241" s="73"/>
      <c r="G241" s="73"/>
    </row>
    <row r="242" spans="1:7" ht="14.45" customHeight="1">
      <c r="A242" s="24"/>
      <c r="B242" s="40">
        <v>1.0509999999999999</v>
      </c>
      <c r="C242" s="41" t="s">
        <v>43</v>
      </c>
      <c r="D242" s="73"/>
      <c r="E242" s="73"/>
      <c r="F242" s="73"/>
      <c r="G242" s="73"/>
    </row>
    <row r="243" spans="1:7" ht="14.45" customHeight="1">
      <c r="A243" s="35"/>
      <c r="B243" s="43">
        <v>3</v>
      </c>
      <c r="C243" s="44" t="s">
        <v>102</v>
      </c>
      <c r="D243" s="72"/>
      <c r="E243" s="72"/>
      <c r="F243" s="72"/>
      <c r="G243" s="72"/>
    </row>
    <row r="244" spans="1:7" ht="14.45" customHeight="1">
      <c r="B244" s="11">
        <v>45</v>
      </c>
      <c r="C244" s="144" t="s">
        <v>118</v>
      </c>
      <c r="D244" s="73"/>
      <c r="E244" s="73"/>
      <c r="F244" s="73"/>
      <c r="G244" s="73"/>
    </row>
    <row r="245" spans="1:7" ht="14.45" customHeight="1">
      <c r="B245" s="11" t="s">
        <v>173</v>
      </c>
      <c r="C245" s="144" t="s">
        <v>174</v>
      </c>
      <c r="D245" s="77">
        <v>0</v>
      </c>
      <c r="E245" s="82">
        <v>1750</v>
      </c>
      <c r="F245" s="82">
        <f>1750+1800</f>
        <v>3550</v>
      </c>
      <c r="G245" s="76">
        <v>3899</v>
      </c>
    </row>
    <row r="246" spans="1:7" ht="25.5">
      <c r="A246" s="35"/>
      <c r="B246" s="14" t="s">
        <v>44</v>
      </c>
      <c r="C246" s="54" t="s">
        <v>45</v>
      </c>
      <c r="D246" s="76">
        <v>115020</v>
      </c>
      <c r="E246" s="34">
        <v>0</v>
      </c>
      <c r="F246" s="34">
        <v>0</v>
      </c>
      <c r="G246" s="34">
        <v>0</v>
      </c>
    </row>
    <row r="247" spans="1:7" ht="14.45" customHeight="1">
      <c r="A247" s="35"/>
      <c r="B247" s="14" t="s">
        <v>47</v>
      </c>
      <c r="C247" s="54" t="s">
        <v>46</v>
      </c>
      <c r="D247" s="78">
        <v>23278</v>
      </c>
      <c r="E247" s="79">
        <v>0</v>
      </c>
      <c r="F247" s="79">
        <v>0</v>
      </c>
      <c r="G247" s="79">
        <v>0</v>
      </c>
    </row>
    <row r="248" spans="1:7" ht="14.45" customHeight="1">
      <c r="A248" s="35" t="s">
        <v>6</v>
      </c>
      <c r="B248" s="14">
        <v>45</v>
      </c>
      <c r="C248" s="36" t="s">
        <v>118</v>
      </c>
      <c r="D248" s="78">
        <f t="shared" ref="D248:F248" si="46">SUM(D245:D247)</f>
        <v>138298</v>
      </c>
      <c r="E248" s="78">
        <f t="shared" si="46"/>
        <v>1750</v>
      </c>
      <c r="F248" s="78">
        <f t="shared" si="46"/>
        <v>3550</v>
      </c>
      <c r="G248" s="78">
        <v>3899</v>
      </c>
    </row>
    <row r="249" spans="1:7" ht="14.45" customHeight="1">
      <c r="A249" s="35" t="s">
        <v>6</v>
      </c>
      <c r="B249" s="43">
        <v>3</v>
      </c>
      <c r="C249" s="44" t="s">
        <v>102</v>
      </c>
      <c r="D249" s="78">
        <f>D248</f>
        <v>138298</v>
      </c>
      <c r="E249" s="78">
        <f t="shared" ref="E249:F249" si="47">E248</f>
        <v>1750</v>
      </c>
      <c r="F249" s="78">
        <f t="shared" si="47"/>
        <v>3550</v>
      </c>
      <c r="G249" s="78">
        <v>3899</v>
      </c>
    </row>
    <row r="250" spans="1:7">
      <c r="A250" s="42"/>
      <c r="B250" s="40"/>
      <c r="C250" s="41"/>
      <c r="D250" s="73"/>
      <c r="E250" s="73"/>
      <c r="F250" s="73"/>
      <c r="G250" s="157"/>
    </row>
    <row r="251" spans="1:7" ht="27.6" customHeight="1">
      <c r="A251" s="42"/>
      <c r="B251" s="14">
        <v>31</v>
      </c>
      <c r="C251" s="36" t="s">
        <v>84</v>
      </c>
      <c r="D251" s="72"/>
      <c r="E251" s="72"/>
      <c r="F251" s="72"/>
      <c r="G251" s="72"/>
    </row>
    <row r="252" spans="1:7" ht="27" customHeight="1">
      <c r="A252" s="42"/>
      <c r="B252" s="14" t="s">
        <v>85</v>
      </c>
      <c r="C252" s="37" t="s">
        <v>299</v>
      </c>
      <c r="D252" s="34">
        <v>0</v>
      </c>
      <c r="E252" s="76">
        <v>45600</v>
      </c>
      <c r="F252" s="76">
        <f>45600+4076</f>
        <v>49676</v>
      </c>
      <c r="G252" s="76">
        <v>69800</v>
      </c>
    </row>
    <row r="253" spans="1:7" ht="27" customHeight="1">
      <c r="A253" s="42"/>
      <c r="B253" s="14" t="s">
        <v>210</v>
      </c>
      <c r="C253" s="37" t="s">
        <v>300</v>
      </c>
      <c r="D253" s="76">
        <v>11880</v>
      </c>
      <c r="E253" s="76">
        <v>8427</v>
      </c>
      <c r="F253" s="76">
        <f>8427+2995</f>
        <v>11422</v>
      </c>
      <c r="G253" s="76">
        <v>7756</v>
      </c>
    </row>
    <row r="254" spans="1:7" ht="12" customHeight="1">
      <c r="A254" s="42"/>
      <c r="B254" s="14"/>
      <c r="C254" s="37"/>
      <c r="D254" s="76"/>
      <c r="E254" s="76"/>
      <c r="F254" s="76"/>
      <c r="G254" s="76"/>
    </row>
    <row r="255" spans="1:7" ht="14.45" customHeight="1">
      <c r="A255" s="42"/>
      <c r="B255" s="14">
        <v>55</v>
      </c>
      <c r="C255" s="37" t="s">
        <v>211</v>
      </c>
      <c r="D255" s="76"/>
      <c r="E255" s="76"/>
      <c r="F255" s="76"/>
      <c r="G255" s="76"/>
    </row>
    <row r="256" spans="1:7" s="31" customFormat="1" ht="14.45" customHeight="1">
      <c r="A256" s="42"/>
      <c r="B256" s="14" t="s">
        <v>212</v>
      </c>
      <c r="C256" s="37" t="s">
        <v>213</v>
      </c>
      <c r="D256" s="34">
        <v>0</v>
      </c>
      <c r="E256" s="76">
        <v>5179</v>
      </c>
      <c r="F256" s="76">
        <f>5179+475</f>
        <v>5654</v>
      </c>
      <c r="G256" s="34">
        <v>0</v>
      </c>
    </row>
    <row r="257" spans="1:7" ht="14.45" customHeight="1">
      <c r="A257" s="42"/>
      <c r="B257" s="14" t="s">
        <v>214</v>
      </c>
      <c r="C257" s="37" t="s">
        <v>215</v>
      </c>
      <c r="D257" s="34">
        <v>0</v>
      </c>
      <c r="E257" s="76">
        <v>1</v>
      </c>
      <c r="F257" s="76">
        <v>1</v>
      </c>
      <c r="G257" s="34">
        <v>0</v>
      </c>
    </row>
    <row r="258" spans="1:7" ht="14.45" customHeight="1">
      <c r="A258" s="42" t="s">
        <v>6</v>
      </c>
      <c r="B258" s="14">
        <v>55</v>
      </c>
      <c r="C258" s="37" t="s">
        <v>211</v>
      </c>
      <c r="D258" s="81">
        <f t="shared" ref="D258:F258" si="48">SUM(D256:D257)</f>
        <v>0</v>
      </c>
      <c r="E258" s="80">
        <f>SUM(E256:E257)</f>
        <v>5180</v>
      </c>
      <c r="F258" s="80">
        <f t="shared" si="48"/>
        <v>5655</v>
      </c>
      <c r="G258" s="81">
        <v>0</v>
      </c>
    </row>
    <row r="259" spans="1:7">
      <c r="A259" s="42"/>
      <c r="B259" s="14"/>
      <c r="C259" s="37"/>
      <c r="D259" s="76"/>
      <c r="E259" s="76"/>
      <c r="F259" s="76"/>
      <c r="G259" s="76"/>
    </row>
    <row r="260" spans="1:7">
      <c r="A260" s="42"/>
      <c r="B260" s="14">
        <v>56</v>
      </c>
      <c r="C260" s="37" t="s">
        <v>216</v>
      </c>
      <c r="D260" s="76"/>
      <c r="E260" s="76"/>
      <c r="F260" s="76"/>
      <c r="G260" s="76"/>
    </row>
    <row r="261" spans="1:7">
      <c r="A261" s="42"/>
      <c r="B261" s="14" t="s">
        <v>217</v>
      </c>
      <c r="C261" s="37" t="s">
        <v>213</v>
      </c>
      <c r="D261" s="34">
        <v>0</v>
      </c>
      <c r="E261" s="76">
        <v>1296</v>
      </c>
      <c r="F261" s="76">
        <v>1296</v>
      </c>
      <c r="G261" s="34">
        <v>0</v>
      </c>
    </row>
    <row r="262" spans="1:7">
      <c r="A262" s="42"/>
      <c r="B262" s="14" t="s">
        <v>218</v>
      </c>
      <c r="C262" s="37" t="s">
        <v>215</v>
      </c>
      <c r="D262" s="34">
        <v>0</v>
      </c>
      <c r="E262" s="76">
        <v>1</v>
      </c>
      <c r="F262" s="76">
        <v>1</v>
      </c>
      <c r="G262" s="34">
        <v>0</v>
      </c>
    </row>
    <row r="263" spans="1:7">
      <c r="A263" s="48" t="s">
        <v>6</v>
      </c>
      <c r="B263" s="88">
        <v>56</v>
      </c>
      <c r="C263" s="101" t="s">
        <v>216</v>
      </c>
      <c r="D263" s="81">
        <f t="shared" ref="D263:F263" si="49">SUM(D261:D262)</f>
        <v>0</v>
      </c>
      <c r="E263" s="80">
        <f t="shared" si="49"/>
        <v>1297</v>
      </c>
      <c r="F263" s="80">
        <f t="shared" si="49"/>
        <v>1297</v>
      </c>
      <c r="G263" s="81">
        <v>0</v>
      </c>
    </row>
    <row r="264" spans="1:7" ht="12" hidden="1" customHeight="1">
      <c r="A264" s="42"/>
      <c r="B264" s="14"/>
      <c r="C264" s="37"/>
      <c r="D264" s="76"/>
      <c r="E264" s="76"/>
      <c r="F264" s="76"/>
      <c r="G264" s="76"/>
    </row>
    <row r="265" spans="1:7">
      <c r="A265" s="42"/>
      <c r="B265" s="14">
        <v>57</v>
      </c>
      <c r="C265" s="37" t="s">
        <v>219</v>
      </c>
      <c r="D265" s="76"/>
      <c r="E265" s="76"/>
      <c r="F265" s="76"/>
      <c r="G265" s="76"/>
    </row>
    <row r="266" spans="1:7">
      <c r="A266" s="42"/>
      <c r="B266" s="14" t="s">
        <v>220</v>
      </c>
      <c r="C266" s="37" t="s">
        <v>221</v>
      </c>
      <c r="D266" s="34">
        <v>0</v>
      </c>
      <c r="E266" s="76">
        <v>8800</v>
      </c>
      <c r="F266" s="76">
        <v>8800</v>
      </c>
      <c r="G266" s="76">
        <v>3895</v>
      </c>
    </row>
    <row r="267" spans="1:7" s="31" customFormat="1">
      <c r="A267" s="42" t="s">
        <v>6</v>
      </c>
      <c r="B267" s="14">
        <v>57</v>
      </c>
      <c r="C267" s="37" t="s">
        <v>219</v>
      </c>
      <c r="D267" s="81">
        <f t="shared" ref="D267:F267" si="50">SUM(D266:D266)</f>
        <v>0</v>
      </c>
      <c r="E267" s="80">
        <f t="shared" si="50"/>
        <v>8800</v>
      </c>
      <c r="F267" s="80">
        <f t="shared" si="50"/>
        <v>8800</v>
      </c>
      <c r="G267" s="80">
        <v>3895</v>
      </c>
    </row>
    <row r="268" spans="1:7" s="31" customFormat="1" ht="29.45" customHeight="1">
      <c r="A268" s="42" t="s">
        <v>6</v>
      </c>
      <c r="B268" s="14">
        <v>31</v>
      </c>
      <c r="C268" s="36" t="s">
        <v>84</v>
      </c>
      <c r="D268" s="78">
        <f t="shared" ref="D268:E268" si="51">SUM(D252:D253)+D258+D263+D267</f>
        <v>11880</v>
      </c>
      <c r="E268" s="78">
        <f t="shared" si="51"/>
        <v>69304</v>
      </c>
      <c r="F268" s="78">
        <f>SUM(F252:F253)+F258+F263+F267</f>
        <v>76850</v>
      </c>
      <c r="G268" s="78">
        <v>81451</v>
      </c>
    </row>
    <row r="269" spans="1:7" ht="12" customHeight="1">
      <c r="A269" s="42"/>
      <c r="B269" s="14"/>
      <c r="C269" s="36"/>
      <c r="D269" s="76"/>
      <c r="E269" s="76"/>
      <c r="F269" s="76"/>
      <c r="G269" s="76"/>
    </row>
    <row r="270" spans="1:7" ht="15" customHeight="1">
      <c r="A270" s="42"/>
      <c r="B270" s="14">
        <v>45</v>
      </c>
      <c r="C270" s="36" t="s">
        <v>118</v>
      </c>
      <c r="D270" s="72"/>
      <c r="E270" s="72"/>
      <c r="F270" s="72"/>
      <c r="G270" s="72"/>
    </row>
    <row r="271" spans="1:7" ht="15" customHeight="1">
      <c r="A271" s="42"/>
      <c r="B271" s="14">
        <v>50</v>
      </c>
      <c r="C271" s="36" t="s">
        <v>175</v>
      </c>
      <c r="D271" s="72"/>
      <c r="E271" s="72"/>
      <c r="F271" s="72"/>
      <c r="G271" s="72"/>
    </row>
    <row r="272" spans="1:7" ht="15" customHeight="1">
      <c r="A272" s="42"/>
      <c r="B272" s="14" t="s">
        <v>176</v>
      </c>
      <c r="C272" s="37" t="s">
        <v>183</v>
      </c>
      <c r="D272" s="79">
        <v>0</v>
      </c>
      <c r="E272" s="78">
        <v>10000</v>
      </c>
      <c r="F272" s="78">
        <v>10000</v>
      </c>
      <c r="G272" s="78">
        <v>21977</v>
      </c>
    </row>
    <row r="273" spans="1:7" ht="15" customHeight="1">
      <c r="A273" s="42" t="s">
        <v>6</v>
      </c>
      <c r="B273" s="14">
        <v>50</v>
      </c>
      <c r="C273" s="36" t="s">
        <v>175</v>
      </c>
      <c r="D273" s="79">
        <f t="shared" ref="D273:F273" si="52">SUM(D272:D272)</f>
        <v>0</v>
      </c>
      <c r="E273" s="78">
        <f t="shared" si="52"/>
        <v>10000</v>
      </c>
      <c r="F273" s="78">
        <f t="shared" si="52"/>
        <v>10000</v>
      </c>
      <c r="G273" s="78">
        <v>21977</v>
      </c>
    </row>
    <row r="274" spans="1:7" ht="12" customHeight="1">
      <c r="A274" s="42"/>
      <c r="B274" s="14"/>
      <c r="C274" s="36"/>
      <c r="D274" s="76"/>
      <c r="E274" s="76"/>
      <c r="F274" s="76"/>
      <c r="G274" s="76"/>
    </row>
    <row r="275" spans="1:7" ht="27.95" customHeight="1">
      <c r="A275" s="42"/>
      <c r="B275" s="14">
        <v>51</v>
      </c>
      <c r="C275" s="36" t="s">
        <v>177</v>
      </c>
      <c r="D275" s="72"/>
      <c r="E275" s="72"/>
      <c r="F275" s="72"/>
      <c r="G275" s="72"/>
    </row>
    <row r="276" spans="1:7" ht="15" customHeight="1">
      <c r="A276" s="42"/>
      <c r="B276" s="14" t="s">
        <v>178</v>
      </c>
      <c r="C276" s="37" t="s">
        <v>183</v>
      </c>
      <c r="D276" s="79">
        <v>0</v>
      </c>
      <c r="E276" s="78">
        <v>15000</v>
      </c>
      <c r="F276" s="78">
        <v>15000</v>
      </c>
      <c r="G276" s="78">
        <v>20024</v>
      </c>
    </row>
    <row r="277" spans="1:7" ht="27.95" customHeight="1">
      <c r="A277" s="42" t="s">
        <v>6</v>
      </c>
      <c r="B277" s="14">
        <v>51</v>
      </c>
      <c r="C277" s="36" t="s">
        <v>177</v>
      </c>
      <c r="D277" s="79">
        <f t="shared" ref="D277:F277" si="53">SUM(D276:D276)</f>
        <v>0</v>
      </c>
      <c r="E277" s="78">
        <f t="shared" si="53"/>
        <v>15000</v>
      </c>
      <c r="F277" s="78">
        <f t="shared" si="53"/>
        <v>15000</v>
      </c>
      <c r="G277" s="78">
        <v>20024</v>
      </c>
    </row>
    <row r="278" spans="1:7" ht="12" customHeight="1">
      <c r="A278" s="42"/>
      <c r="B278" s="14"/>
      <c r="C278" s="36"/>
      <c r="D278" s="76"/>
      <c r="E278" s="76"/>
      <c r="F278" s="76"/>
      <c r="G278" s="76"/>
    </row>
    <row r="279" spans="1:7" ht="27.95" customHeight="1">
      <c r="A279" s="42"/>
      <c r="B279" s="14">
        <v>52</v>
      </c>
      <c r="C279" s="36" t="s">
        <v>180</v>
      </c>
      <c r="D279" s="72"/>
      <c r="E279" s="72"/>
      <c r="F279" s="72"/>
      <c r="G279" s="72"/>
    </row>
    <row r="280" spans="1:7" ht="15" customHeight="1">
      <c r="A280" s="42"/>
      <c r="B280" s="14" t="s">
        <v>179</v>
      </c>
      <c r="C280" s="37" t="s">
        <v>183</v>
      </c>
      <c r="D280" s="79">
        <v>0</v>
      </c>
      <c r="E280" s="78">
        <v>10000</v>
      </c>
      <c r="F280" s="78">
        <v>10000</v>
      </c>
      <c r="G280" s="78">
        <v>7500</v>
      </c>
    </row>
    <row r="281" spans="1:7" ht="27.95" customHeight="1">
      <c r="A281" s="42" t="s">
        <v>6</v>
      </c>
      <c r="B281" s="14">
        <v>52</v>
      </c>
      <c r="C281" s="36" t="s">
        <v>180</v>
      </c>
      <c r="D281" s="79">
        <f t="shared" ref="D281:F281" si="54">SUM(D280:D280)</f>
        <v>0</v>
      </c>
      <c r="E281" s="78">
        <f t="shared" si="54"/>
        <v>10000</v>
      </c>
      <c r="F281" s="78">
        <f t="shared" si="54"/>
        <v>10000</v>
      </c>
      <c r="G281" s="78">
        <v>7500</v>
      </c>
    </row>
    <row r="282" spans="1:7" ht="15" customHeight="1">
      <c r="A282" s="42"/>
      <c r="B282" s="14"/>
      <c r="C282" s="36"/>
      <c r="D282" s="76"/>
      <c r="E282" s="76"/>
      <c r="F282" s="76"/>
      <c r="G282" s="76"/>
    </row>
    <row r="283" spans="1:7" ht="27.95" customHeight="1">
      <c r="A283" s="42"/>
      <c r="B283" s="14">
        <v>53</v>
      </c>
      <c r="C283" s="36" t="s">
        <v>182</v>
      </c>
      <c r="D283" s="72"/>
      <c r="E283" s="72"/>
      <c r="F283" s="72"/>
      <c r="G283" s="72"/>
    </row>
    <row r="284" spans="1:7" ht="15" customHeight="1">
      <c r="A284" s="42"/>
      <c r="B284" s="14" t="s">
        <v>181</v>
      </c>
      <c r="C284" s="37" t="s">
        <v>183</v>
      </c>
      <c r="D284" s="79">
        <v>0</v>
      </c>
      <c r="E284" s="78">
        <v>3752</v>
      </c>
      <c r="F284" s="78">
        <v>3752</v>
      </c>
      <c r="G284" s="79">
        <v>0</v>
      </c>
    </row>
    <row r="285" spans="1:7" ht="27.95" customHeight="1">
      <c r="A285" s="42" t="s">
        <v>6</v>
      </c>
      <c r="B285" s="14">
        <v>53</v>
      </c>
      <c r="C285" s="36" t="s">
        <v>182</v>
      </c>
      <c r="D285" s="79">
        <f t="shared" ref="D285:F285" si="55">SUM(D284:D284)</f>
        <v>0</v>
      </c>
      <c r="E285" s="78">
        <f t="shared" si="55"/>
        <v>3752</v>
      </c>
      <c r="F285" s="78">
        <f t="shared" si="55"/>
        <v>3752</v>
      </c>
      <c r="G285" s="79">
        <v>0</v>
      </c>
    </row>
    <row r="286" spans="1:7" ht="15" customHeight="1">
      <c r="A286" s="42"/>
      <c r="B286" s="14"/>
      <c r="C286" s="36"/>
      <c r="D286" s="76"/>
      <c r="E286" s="76"/>
      <c r="F286" s="76"/>
      <c r="G286" s="76"/>
    </row>
    <row r="287" spans="1:7" ht="15" customHeight="1">
      <c r="A287" s="42"/>
      <c r="B287" s="14">
        <v>54</v>
      </c>
      <c r="C287" s="36" t="s">
        <v>184</v>
      </c>
      <c r="D287" s="72"/>
      <c r="E287" s="72"/>
      <c r="F287" s="72"/>
      <c r="G287" s="72"/>
    </row>
    <row r="288" spans="1:7" ht="15" customHeight="1">
      <c r="A288" s="42"/>
      <c r="B288" s="14" t="s">
        <v>185</v>
      </c>
      <c r="C288" s="37" t="s">
        <v>183</v>
      </c>
      <c r="D288" s="79">
        <v>0</v>
      </c>
      <c r="E288" s="78">
        <v>50000</v>
      </c>
      <c r="F288" s="78">
        <v>50000</v>
      </c>
      <c r="G288" s="78">
        <v>50000</v>
      </c>
    </row>
    <row r="289" spans="1:7" ht="15" customHeight="1">
      <c r="A289" s="42" t="s">
        <v>6</v>
      </c>
      <c r="B289" s="14">
        <v>54</v>
      </c>
      <c r="C289" s="36" t="s">
        <v>184</v>
      </c>
      <c r="D289" s="79">
        <f t="shared" ref="D289:F289" si="56">SUM(D288:D288)</f>
        <v>0</v>
      </c>
      <c r="E289" s="78">
        <f t="shared" si="56"/>
        <v>50000</v>
      </c>
      <c r="F289" s="78">
        <f t="shared" si="56"/>
        <v>50000</v>
      </c>
      <c r="G289" s="78">
        <v>50000</v>
      </c>
    </row>
    <row r="290" spans="1:7" ht="15" customHeight="1">
      <c r="A290" s="42"/>
      <c r="B290" s="14"/>
      <c r="C290" s="36"/>
      <c r="D290" s="76"/>
      <c r="E290" s="76"/>
      <c r="F290" s="76"/>
      <c r="G290" s="76"/>
    </row>
    <row r="291" spans="1:7" ht="15" customHeight="1">
      <c r="A291" s="42"/>
      <c r="B291" s="14">
        <v>55</v>
      </c>
      <c r="C291" s="36" t="s">
        <v>239</v>
      </c>
      <c r="D291" s="72"/>
      <c r="E291" s="72"/>
      <c r="F291" s="72"/>
      <c r="G291" s="72"/>
    </row>
    <row r="292" spans="1:7" ht="15" customHeight="1">
      <c r="A292" s="42"/>
      <c r="B292" s="14" t="s">
        <v>236</v>
      </c>
      <c r="C292" s="37" t="s">
        <v>183</v>
      </c>
      <c r="D292" s="79">
        <v>0</v>
      </c>
      <c r="E292" s="78">
        <v>1450</v>
      </c>
      <c r="F292" s="78">
        <v>1450</v>
      </c>
      <c r="G292" s="79">
        <v>0</v>
      </c>
    </row>
    <row r="293" spans="1:7" ht="15" customHeight="1">
      <c r="A293" s="42" t="s">
        <v>6</v>
      </c>
      <c r="B293" s="14">
        <v>55</v>
      </c>
      <c r="C293" s="36" t="s">
        <v>239</v>
      </c>
      <c r="D293" s="79">
        <f t="shared" ref="D293:F293" si="57">SUM(D292:D292)</f>
        <v>0</v>
      </c>
      <c r="E293" s="78">
        <f t="shared" si="57"/>
        <v>1450</v>
      </c>
      <c r="F293" s="78">
        <f t="shared" si="57"/>
        <v>1450</v>
      </c>
      <c r="G293" s="79">
        <v>0</v>
      </c>
    </row>
    <row r="294" spans="1:7" ht="15" customHeight="1">
      <c r="A294" s="42"/>
      <c r="B294" s="14"/>
      <c r="C294" s="36"/>
      <c r="D294" s="76"/>
      <c r="E294" s="76"/>
      <c r="F294" s="76"/>
      <c r="G294" s="76"/>
    </row>
    <row r="295" spans="1:7" ht="15" customHeight="1">
      <c r="A295" s="42"/>
      <c r="B295" s="14">
        <v>56</v>
      </c>
      <c r="C295" s="36" t="s">
        <v>240</v>
      </c>
      <c r="D295" s="72"/>
      <c r="E295" s="72"/>
      <c r="F295" s="72"/>
      <c r="G295" s="72"/>
    </row>
    <row r="296" spans="1:7" ht="15" customHeight="1">
      <c r="A296" s="42"/>
      <c r="B296" s="14" t="s">
        <v>238</v>
      </c>
      <c r="C296" s="37" t="s">
        <v>183</v>
      </c>
      <c r="D296" s="79">
        <v>0</v>
      </c>
      <c r="E296" s="78">
        <v>50000</v>
      </c>
      <c r="F296" s="78">
        <v>50000</v>
      </c>
      <c r="G296" s="79">
        <v>0</v>
      </c>
    </row>
    <row r="297" spans="1:7" ht="15" customHeight="1">
      <c r="A297" s="42" t="s">
        <v>6</v>
      </c>
      <c r="B297" s="14">
        <v>56</v>
      </c>
      <c r="C297" s="36" t="s">
        <v>240</v>
      </c>
      <c r="D297" s="79">
        <f t="shared" ref="D297:F297" si="58">SUM(D296:D296)</f>
        <v>0</v>
      </c>
      <c r="E297" s="78">
        <f t="shared" si="58"/>
        <v>50000</v>
      </c>
      <c r="F297" s="78">
        <f t="shared" si="58"/>
        <v>50000</v>
      </c>
      <c r="G297" s="79">
        <v>0</v>
      </c>
    </row>
    <row r="298" spans="1:7" ht="15" customHeight="1">
      <c r="A298" s="42"/>
      <c r="B298" s="14"/>
      <c r="C298" s="36"/>
      <c r="D298" s="76"/>
      <c r="E298" s="76"/>
      <c r="F298" s="76"/>
      <c r="G298" s="76"/>
    </row>
    <row r="299" spans="1:7" ht="15" customHeight="1">
      <c r="A299" s="42"/>
      <c r="B299" s="14">
        <v>57</v>
      </c>
      <c r="C299" s="36" t="s">
        <v>241</v>
      </c>
      <c r="D299" s="72"/>
      <c r="E299" s="72"/>
      <c r="F299" s="72"/>
      <c r="G299" s="72"/>
    </row>
    <row r="300" spans="1:7" s="103" customFormat="1" ht="15" customHeight="1">
      <c r="A300" s="42"/>
      <c r="B300" s="14" t="s">
        <v>242</v>
      </c>
      <c r="C300" s="37" t="s">
        <v>183</v>
      </c>
      <c r="D300" s="79">
        <v>0</v>
      </c>
      <c r="E300" s="78">
        <v>3000</v>
      </c>
      <c r="F300" s="78">
        <v>3000</v>
      </c>
      <c r="G300" s="79">
        <v>0</v>
      </c>
    </row>
    <row r="301" spans="1:7" ht="15" customHeight="1">
      <c r="A301" s="48" t="s">
        <v>6</v>
      </c>
      <c r="B301" s="88">
        <v>57</v>
      </c>
      <c r="C301" s="39" t="s">
        <v>241</v>
      </c>
      <c r="D301" s="79">
        <f t="shared" ref="D301:F301" si="59">SUM(D300:D300)</f>
        <v>0</v>
      </c>
      <c r="E301" s="78">
        <f t="shared" si="59"/>
        <v>3000</v>
      </c>
      <c r="F301" s="78">
        <f t="shared" si="59"/>
        <v>3000</v>
      </c>
      <c r="G301" s="79">
        <v>0</v>
      </c>
    </row>
    <row r="302" spans="1:7">
      <c r="A302" s="42"/>
      <c r="B302" s="14"/>
      <c r="C302" s="36"/>
      <c r="D302" s="76"/>
      <c r="E302" s="76"/>
      <c r="F302" s="76"/>
      <c r="G302" s="76"/>
    </row>
    <row r="303" spans="1:7" ht="53.25" customHeight="1">
      <c r="A303" s="42"/>
      <c r="B303" s="14">
        <v>58</v>
      </c>
      <c r="C303" s="36" t="s">
        <v>303</v>
      </c>
      <c r="D303" s="72"/>
      <c r="E303" s="45"/>
      <c r="F303" s="45"/>
      <c r="G303" s="45"/>
    </row>
    <row r="304" spans="1:7" s="103" customFormat="1">
      <c r="A304" s="42"/>
      <c r="B304" s="14" t="s">
        <v>248</v>
      </c>
      <c r="C304" s="36" t="s">
        <v>221</v>
      </c>
      <c r="D304" s="79">
        <v>0</v>
      </c>
      <c r="E304" s="78">
        <v>197300</v>
      </c>
      <c r="F304" s="78">
        <f>197300+300000</f>
        <v>497300</v>
      </c>
      <c r="G304" s="78">
        <v>640000</v>
      </c>
    </row>
    <row r="305" spans="1:7" ht="54" customHeight="1">
      <c r="A305" s="42" t="s">
        <v>6</v>
      </c>
      <c r="B305" s="14">
        <v>58</v>
      </c>
      <c r="C305" s="36" t="s">
        <v>303</v>
      </c>
      <c r="D305" s="79">
        <f t="shared" ref="D305:F305" si="60">SUM(D304:D304)</f>
        <v>0</v>
      </c>
      <c r="E305" s="78">
        <f t="shared" si="60"/>
        <v>197300</v>
      </c>
      <c r="F305" s="78">
        <f t="shared" si="60"/>
        <v>497300</v>
      </c>
      <c r="G305" s="78">
        <v>640000</v>
      </c>
    </row>
    <row r="306" spans="1:7">
      <c r="A306" s="42"/>
      <c r="B306" s="14"/>
      <c r="C306" s="36"/>
      <c r="D306" s="76"/>
      <c r="E306" s="76"/>
      <c r="F306" s="76"/>
      <c r="G306" s="76"/>
    </row>
    <row r="307" spans="1:7" ht="27" customHeight="1">
      <c r="A307" s="42"/>
      <c r="B307" s="14">
        <v>59</v>
      </c>
      <c r="C307" s="36" t="s">
        <v>304</v>
      </c>
      <c r="D307" s="72"/>
      <c r="E307" s="45"/>
      <c r="F307" s="45"/>
      <c r="G307" s="45"/>
    </row>
    <row r="308" spans="1:7" ht="18" customHeight="1">
      <c r="A308" s="42"/>
      <c r="B308" s="14" t="s">
        <v>249</v>
      </c>
      <c r="C308" s="36" t="s">
        <v>221</v>
      </c>
      <c r="D308" s="79">
        <v>0</v>
      </c>
      <c r="E308" s="78">
        <v>250000</v>
      </c>
      <c r="F308" s="78">
        <f>250000+440000</f>
        <v>690000</v>
      </c>
      <c r="G308" s="79">
        <v>0</v>
      </c>
    </row>
    <row r="309" spans="1:7" ht="28.5" customHeight="1">
      <c r="A309" s="42" t="s">
        <v>6</v>
      </c>
      <c r="B309" s="14">
        <v>59</v>
      </c>
      <c r="C309" s="36" t="s">
        <v>304</v>
      </c>
      <c r="D309" s="79">
        <f t="shared" ref="D309" si="61">SUM(D308:D308)</f>
        <v>0</v>
      </c>
      <c r="E309" s="78">
        <f>SUM(E308:E308)</f>
        <v>250000</v>
      </c>
      <c r="F309" s="78">
        <f>SUM(F308:F308)</f>
        <v>690000</v>
      </c>
      <c r="G309" s="79">
        <v>0</v>
      </c>
    </row>
    <row r="310" spans="1:7">
      <c r="A310" s="42"/>
      <c r="B310" s="14"/>
      <c r="C310" s="36"/>
      <c r="D310" s="76"/>
      <c r="E310" s="76"/>
      <c r="F310" s="76"/>
      <c r="G310" s="76"/>
    </row>
    <row r="311" spans="1:7" ht="27" customHeight="1">
      <c r="A311" s="42"/>
      <c r="B311" s="14">
        <v>60</v>
      </c>
      <c r="C311" s="36" t="s">
        <v>305</v>
      </c>
      <c r="D311" s="76"/>
      <c r="E311" s="76"/>
      <c r="F311" s="76"/>
      <c r="G311" s="76"/>
    </row>
    <row r="312" spans="1:7">
      <c r="A312" s="42"/>
      <c r="B312" s="14" t="s">
        <v>250</v>
      </c>
      <c r="C312" s="36" t="s">
        <v>221</v>
      </c>
      <c r="D312" s="79">
        <v>0</v>
      </c>
      <c r="E312" s="78">
        <v>200000</v>
      </c>
      <c r="F312" s="78">
        <f>200000+200000</f>
        <v>400000</v>
      </c>
      <c r="G312" s="79">
        <v>0</v>
      </c>
    </row>
    <row r="313" spans="1:7" ht="27" customHeight="1">
      <c r="A313" s="42" t="s">
        <v>6</v>
      </c>
      <c r="B313" s="14">
        <v>60</v>
      </c>
      <c r="C313" s="36" t="s">
        <v>305</v>
      </c>
      <c r="D313" s="79">
        <f t="shared" ref="D313:F313" si="62">SUM(D312:D312)</f>
        <v>0</v>
      </c>
      <c r="E313" s="78">
        <f t="shared" si="62"/>
        <v>200000</v>
      </c>
      <c r="F313" s="78">
        <f t="shared" si="62"/>
        <v>400000</v>
      </c>
      <c r="G313" s="79">
        <v>0</v>
      </c>
    </row>
    <row r="314" spans="1:7">
      <c r="A314" s="42"/>
      <c r="B314" s="14"/>
      <c r="C314" s="36"/>
      <c r="D314" s="76"/>
      <c r="E314" s="76"/>
      <c r="F314" s="76"/>
      <c r="G314" s="76"/>
    </row>
    <row r="315" spans="1:7">
      <c r="A315" s="42"/>
      <c r="B315" s="14">
        <v>61</v>
      </c>
      <c r="C315" s="36" t="s">
        <v>306</v>
      </c>
      <c r="D315" s="76"/>
      <c r="E315" s="76"/>
      <c r="F315" s="76"/>
      <c r="G315" s="76"/>
    </row>
    <row r="316" spans="1:7">
      <c r="A316" s="42"/>
      <c r="B316" s="14" t="s">
        <v>251</v>
      </c>
      <c r="C316" s="37" t="s">
        <v>221</v>
      </c>
      <c r="D316" s="79">
        <v>0</v>
      </c>
      <c r="E316" s="78">
        <v>300000</v>
      </c>
      <c r="F316" s="78">
        <f>300000+550000</f>
        <v>850000</v>
      </c>
      <c r="G316" s="78">
        <v>1000000</v>
      </c>
    </row>
    <row r="317" spans="1:7">
      <c r="A317" s="42" t="s">
        <v>6</v>
      </c>
      <c r="B317" s="14">
        <v>61</v>
      </c>
      <c r="C317" s="36" t="s">
        <v>306</v>
      </c>
      <c r="D317" s="79">
        <f t="shared" ref="D317:F317" si="63">SUM(D316:D316)</f>
        <v>0</v>
      </c>
      <c r="E317" s="78">
        <f t="shared" si="63"/>
        <v>300000</v>
      </c>
      <c r="F317" s="78">
        <f t="shared" si="63"/>
        <v>850000</v>
      </c>
      <c r="G317" s="78">
        <v>1000000</v>
      </c>
    </row>
    <row r="318" spans="1:7">
      <c r="A318" s="42"/>
      <c r="B318" s="14"/>
      <c r="C318" s="36"/>
      <c r="D318" s="76"/>
      <c r="E318" s="76"/>
      <c r="F318" s="76"/>
      <c r="G318" s="76"/>
    </row>
    <row r="319" spans="1:7">
      <c r="A319" s="42"/>
      <c r="B319" s="14">
        <v>62</v>
      </c>
      <c r="C319" s="36" t="s">
        <v>307</v>
      </c>
      <c r="D319" s="76"/>
      <c r="E319" s="76"/>
      <c r="F319" s="76"/>
      <c r="G319" s="76"/>
    </row>
    <row r="320" spans="1:7">
      <c r="A320" s="42"/>
      <c r="B320" s="14" t="s">
        <v>252</v>
      </c>
      <c r="C320" s="36" t="s">
        <v>221</v>
      </c>
      <c r="D320" s="79">
        <v>0</v>
      </c>
      <c r="E320" s="78">
        <v>368900</v>
      </c>
      <c r="F320" s="78">
        <f>368900+43400</f>
        <v>412300</v>
      </c>
      <c r="G320" s="79">
        <v>0</v>
      </c>
    </row>
    <row r="321" spans="1:9">
      <c r="A321" s="42" t="s">
        <v>6</v>
      </c>
      <c r="B321" s="14">
        <v>62</v>
      </c>
      <c r="C321" s="36" t="s">
        <v>307</v>
      </c>
      <c r="D321" s="79">
        <f t="shared" ref="D321:F321" si="64">SUM(D320:D320)</f>
        <v>0</v>
      </c>
      <c r="E321" s="78">
        <f t="shared" si="64"/>
        <v>368900</v>
      </c>
      <c r="F321" s="78">
        <f t="shared" si="64"/>
        <v>412300</v>
      </c>
      <c r="G321" s="79">
        <v>0</v>
      </c>
    </row>
    <row r="322" spans="1:9">
      <c r="A322" s="42"/>
      <c r="B322" s="14"/>
      <c r="C322" s="36"/>
      <c r="D322" s="76"/>
      <c r="E322" s="76"/>
      <c r="F322" s="76"/>
      <c r="G322" s="76"/>
    </row>
    <row r="323" spans="1:9">
      <c r="A323" s="42"/>
      <c r="B323" s="14">
        <v>63</v>
      </c>
      <c r="C323" s="36" t="s">
        <v>308</v>
      </c>
      <c r="D323" s="76"/>
      <c r="E323" s="76"/>
      <c r="F323" s="76"/>
      <c r="G323" s="76"/>
    </row>
    <row r="324" spans="1:9">
      <c r="A324" s="42"/>
      <c r="B324" s="14" t="s">
        <v>253</v>
      </c>
      <c r="C324" s="36" t="s">
        <v>221</v>
      </c>
      <c r="D324" s="79">
        <v>0</v>
      </c>
      <c r="E324" s="78">
        <v>250000</v>
      </c>
      <c r="F324" s="78">
        <v>250000</v>
      </c>
      <c r="G324" s="79">
        <v>0</v>
      </c>
    </row>
    <row r="325" spans="1:9">
      <c r="A325" s="42" t="s">
        <v>6</v>
      </c>
      <c r="B325" s="14">
        <v>63</v>
      </c>
      <c r="C325" s="36" t="s">
        <v>308</v>
      </c>
      <c r="D325" s="79">
        <f t="shared" ref="D325" si="65">SUM(D324:D324)</f>
        <v>0</v>
      </c>
      <c r="E325" s="78">
        <f>SUM(E324:E324)</f>
        <v>250000</v>
      </c>
      <c r="F325" s="78">
        <f>SUM(F324:F324)</f>
        <v>250000</v>
      </c>
      <c r="G325" s="79">
        <v>0</v>
      </c>
    </row>
    <row r="326" spans="1:9">
      <c r="A326" s="42"/>
      <c r="B326" s="14"/>
      <c r="C326" s="36"/>
      <c r="D326" s="34"/>
      <c r="E326" s="34"/>
      <c r="F326" s="34"/>
      <c r="G326" s="76"/>
    </row>
    <row r="327" spans="1:9" s="127" customFormat="1" ht="28.5" customHeight="1">
      <c r="A327" s="126"/>
      <c r="B327" s="94">
        <v>64</v>
      </c>
      <c r="C327" s="86" t="s">
        <v>256</v>
      </c>
      <c r="F327" s="128"/>
      <c r="G327" s="129"/>
      <c r="H327" s="130"/>
      <c r="I327" s="130"/>
    </row>
    <row r="328" spans="1:9" s="127" customFormat="1">
      <c r="A328" s="126"/>
      <c r="B328" s="14" t="s">
        <v>257</v>
      </c>
      <c r="C328" s="36" t="s">
        <v>221</v>
      </c>
      <c r="D328" s="132">
        <v>0</v>
      </c>
      <c r="E328" s="132">
        <v>0</v>
      </c>
      <c r="F328" s="128">
        <v>3000</v>
      </c>
      <c r="G328" s="79">
        <v>0</v>
      </c>
      <c r="H328" s="130"/>
      <c r="I328" s="130"/>
    </row>
    <row r="329" spans="1:9" s="127" customFormat="1" ht="25.5">
      <c r="A329" s="126" t="s">
        <v>6</v>
      </c>
      <c r="B329" s="94">
        <v>64</v>
      </c>
      <c r="C329" s="86" t="s">
        <v>256</v>
      </c>
      <c r="D329" s="133">
        <f>D328</f>
        <v>0</v>
      </c>
      <c r="E329" s="133">
        <f t="shared" ref="E329:F329" si="66">E328</f>
        <v>0</v>
      </c>
      <c r="F329" s="147">
        <f t="shared" si="66"/>
        <v>3000</v>
      </c>
      <c r="G329" s="133">
        <v>0</v>
      </c>
      <c r="H329" s="130"/>
      <c r="I329" s="130"/>
    </row>
    <row r="330" spans="1:9" s="127" customFormat="1">
      <c r="A330" s="126"/>
      <c r="B330" s="94"/>
      <c r="C330" s="86"/>
      <c r="F330" s="128"/>
      <c r="G330" s="129"/>
      <c r="H330" s="130"/>
      <c r="I330" s="130"/>
    </row>
    <row r="331" spans="1:9" s="127" customFormat="1" ht="25.5">
      <c r="A331" s="126"/>
      <c r="B331" s="94">
        <v>65</v>
      </c>
      <c r="C331" s="86" t="s">
        <v>258</v>
      </c>
      <c r="F331" s="128"/>
      <c r="G331" s="129"/>
      <c r="H331" s="130"/>
      <c r="I331" s="130"/>
    </row>
    <row r="332" spans="1:9" s="127" customFormat="1">
      <c r="A332" s="126"/>
      <c r="B332" s="14" t="s">
        <v>259</v>
      </c>
      <c r="C332" s="36" t="s">
        <v>221</v>
      </c>
      <c r="D332" s="132">
        <v>0</v>
      </c>
      <c r="E332" s="132">
        <v>0</v>
      </c>
      <c r="F332" s="128">
        <v>10000</v>
      </c>
      <c r="G332" s="78">
        <v>5000</v>
      </c>
      <c r="H332" s="130"/>
      <c r="I332" s="130"/>
    </row>
    <row r="333" spans="1:9" s="127" customFormat="1" ht="25.5">
      <c r="A333" s="126" t="s">
        <v>6</v>
      </c>
      <c r="B333" s="94">
        <v>65</v>
      </c>
      <c r="C333" s="86" t="s">
        <v>258</v>
      </c>
      <c r="D333" s="133">
        <f t="shared" ref="D333:F333" si="67">D332</f>
        <v>0</v>
      </c>
      <c r="E333" s="133">
        <f t="shared" si="67"/>
        <v>0</v>
      </c>
      <c r="F333" s="147">
        <f t="shared" si="67"/>
        <v>10000</v>
      </c>
      <c r="G333" s="139">
        <v>5000</v>
      </c>
      <c r="H333" s="130"/>
      <c r="I333" s="130"/>
    </row>
    <row r="334" spans="1:9" s="127" customFormat="1">
      <c r="A334" s="126"/>
      <c r="B334" s="94"/>
      <c r="C334" s="86"/>
      <c r="F334" s="128"/>
      <c r="G334" s="129"/>
      <c r="H334" s="130"/>
      <c r="I334" s="130"/>
    </row>
    <row r="335" spans="1:9" s="127" customFormat="1" ht="25.5">
      <c r="A335" s="126"/>
      <c r="B335" s="94">
        <v>66</v>
      </c>
      <c r="C335" s="86" t="s">
        <v>260</v>
      </c>
      <c r="D335" s="143"/>
      <c r="E335" s="143"/>
      <c r="F335" s="128"/>
      <c r="G335" s="129"/>
      <c r="H335" s="130"/>
      <c r="I335" s="130"/>
    </row>
    <row r="336" spans="1:9" s="127" customFormat="1">
      <c r="A336" s="141"/>
      <c r="B336" s="14" t="s">
        <v>261</v>
      </c>
      <c r="C336" s="36" t="s">
        <v>221</v>
      </c>
      <c r="D336" s="140">
        <v>0</v>
      </c>
      <c r="E336" s="140">
        <v>0</v>
      </c>
      <c r="F336" s="148">
        <v>5000</v>
      </c>
      <c r="G336" s="79">
        <v>0</v>
      </c>
      <c r="H336" s="130"/>
      <c r="I336" s="130"/>
    </row>
    <row r="337" spans="1:9" s="127" customFormat="1" ht="27.75" customHeight="1">
      <c r="A337" s="126" t="s">
        <v>6</v>
      </c>
      <c r="B337" s="94">
        <v>66</v>
      </c>
      <c r="C337" s="86" t="s">
        <v>260</v>
      </c>
      <c r="D337" s="140">
        <f t="shared" ref="D337" si="68">D336</f>
        <v>0</v>
      </c>
      <c r="E337" s="140">
        <f t="shared" ref="E337" si="69">E336</f>
        <v>0</v>
      </c>
      <c r="F337" s="148">
        <f>SUM(F336:F336)</f>
        <v>5000</v>
      </c>
      <c r="G337" s="79">
        <v>0</v>
      </c>
      <c r="H337" s="130"/>
      <c r="I337" s="130"/>
    </row>
    <row r="338" spans="1:9" s="127" customFormat="1">
      <c r="A338" s="126"/>
      <c r="B338" s="94"/>
      <c r="C338" s="86"/>
      <c r="F338" s="128"/>
      <c r="G338" s="129"/>
      <c r="H338" s="130"/>
      <c r="I338" s="130"/>
    </row>
    <row r="339" spans="1:9" s="127" customFormat="1" ht="27.95" customHeight="1">
      <c r="A339" s="126"/>
      <c r="B339" s="94">
        <v>67</v>
      </c>
      <c r="C339" s="86" t="s">
        <v>262</v>
      </c>
      <c r="F339" s="128"/>
      <c r="G339" s="129"/>
      <c r="H339" s="130"/>
      <c r="I339" s="130"/>
    </row>
    <row r="340" spans="1:9" s="127" customFormat="1" ht="14.25" customHeight="1">
      <c r="A340" s="126"/>
      <c r="B340" s="14" t="s">
        <v>263</v>
      </c>
      <c r="C340" s="36" t="s">
        <v>221</v>
      </c>
      <c r="D340" s="140">
        <v>0</v>
      </c>
      <c r="E340" s="140">
        <v>0</v>
      </c>
      <c r="F340" s="148">
        <v>10000</v>
      </c>
      <c r="G340" s="79">
        <v>0</v>
      </c>
      <c r="H340" s="130"/>
      <c r="I340" s="130"/>
    </row>
    <row r="341" spans="1:9" s="127" customFormat="1" ht="27.95" customHeight="1">
      <c r="A341" s="126" t="s">
        <v>6</v>
      </c>
      <c r="B341" s="94">
        <v>67</v>
      </c>
      <c r="C341" s="86" t="s">
        <v>262</v>
      </c>
      <c r="D341" s="140">
        <f t="shared" ref="D341" si="70">D340</f>
        <v>0</v>
      </c>
      <c r="E341" s="140">
        <f t="shared" ref="E341" si="71">E340</f>
        <v>0</v>
      </c>
      <c r="F341" s="148">
        <f>SUM(F340:F340)</f>
        <v>10000</v>
      </c>
      <c r="G341" s="79">
        <v>0</v>
      </c>
      <c r="H341" s="130"/>
      <c r="I341" s="130"/>
    </row>
    <row r="342" spans="1:9" s="127" customFormat="1" ht="15" customHeight="1">
      <c r="A342" s="126"/>
      <c r="B342" s="94"/>
      <c r="C342" s="86"/>
      <c r="E342" s="128"/>
      <c r="F342" s="128"/>
      <c r="G342" s="134"/>
      <c r="H342" s="130"/>
      <c r="I342" s="130"/>
    </row>
    <row r="343" spans="1:9" s="127" customFormat="1" ht="15" customHeight="1">
      <c r="A343" s="126"/>
      <c r="B343" s="94">
        <v>68</v>
      </c>
      <c r="C343" s="86" t="s">
        <v>264</v>
      </c>
      <c r="E343" s="128"/>
      <c r="F343" s="128"/>
      <c r="G343" s="135"/>
      <c r="H343" s="130"/>
      <c r="I343" s="130"/>
    </row>
    <row r="344" spans="1:9" s="127" customFormat="1" ht="15" customHeight="1">
      <c r="A344" s="126"/>
      <c r="B344" s="14" t="s">
        <v>265</v>
      </c>
      <c r="C344" s="36" t="s">
        <v>221</v>
      </c>
      <c r="D344" s="132">
        <v>0</v>
      </c>
      <c r="E344" s="132">
        <v>0</v>
      </c>
      <c r="F344" s="128">
        <v>3500</v>
      </c>
      <c r="G344" s="79">
        <v>0</v>
      </c>
      <c r="H344" s="130"/>
      <c r="I344" s="130"/>
    </row>
    <row r="345" spans="1:9" s="127" customFormat="1" ht="15" customHeight="1">
      <c r="A345" s="126" t="s">
        <v>6</v>
      </c>
      <c r="B345" s="94">
        <v>68</v>
      </c>
      <c r="C345" s="86" t="s">
        <v>264</v>
      </c>
      <c r="D345" s="133">
        <f t="shared" ref="D345" si="72">D344</f>
        <v>0</v>
      </c>
      <c r="E345" s="133">
        <f t="shared" ref="E345" si="73">E344</f>
        <v>0</v>
      </c>
      <c r="F345" s="149">
        <f>SUM(F344:F344)</f>
        <v>3500</v>
      </c>
      <c r="G345" s="81">
        <v>0</v>
      </c>
      <c r="H345" s="130"/>
      <c r="I345" s="130"/>
    </row>
    <row r="346" spans="1:9" ht="15" customHeight="1">
      <c r="A346" s="42" t="s">
        <v>6</v>
      </c>
      <c r="B346" s="14">
        <v>45</v>
      </c>
      <c r="C346" s="36" t="s">
        <v>118</v>
      </c>
      <c r="D346" s="81">
        <f>D273+D277+D281+D285+D289+D293+D297+D301+D305+D309+D313+D317+D321+D325+D329+D333+D337+D341+D345</f>
        <v>0</v>
      </c>
      <c r="E346" s="80">
        <f t="shared" ref="E346" si="74">E273+E277+E281+E285+E289+E293+E297+E301+E305+E309+E313+E317+E321+E325+E329+E333+E337+E341+E345</f>
        <v>1709402</v>
      </c>
      <c r="F346" s="80">
        <f>F273+F277+F281+F285+F289+F293+F297+F301+F305+F309+F313+F317+F321+F325+F329+F333+F337+F341+F345</f>
        <v>3274302</v>
      </c>
      <c r="G346" s="80">
        <v>1744501</v>
      </c>
    </row>
    <row r="347" spans="1:9" ht="15" customHeight="1">
      <c r="A347" s="42"/>
      <c r="B347" s="14"/>
      <c r="C347" s="36"/>
      <c r="D347" s="76"/>
      <c r="E347" s="76"/>
      <c r="F347" s="76"/>
      <c r="G347" s="76"/>
    </row>
    <row r="348" spans="1:9" ht="15" customHeight="1">
      <c r="A348" s="42"/>
      <c r="B348" s="14">
        <v>46</v>
      </c>
      <c r="C348" s="36" t="s">
        <v>121</v>
      </c>
      <c r="D348" s="72"/>
      <c r="E348" s="72"/>
      <c r="F348" s="72"/>
      <c r="G348" s="72"/>
    </row>
    <row r="349" spans="1:9" ht="15" customHeight="1">
      <c r="A349" s="42"/>
      <c r="B349" s="14">
        <v>50</v>
      </c>
      <c r="C349" s="36" t="s">
        <v>186</v>
      </c>
      <c r="D349" s="72"/>
      <c r="E349" s="72"/>
      <c r="F349" s="72"/>
      <c r="G349" s="72"/>
    </row>
    <row r="350" spans="1:9" ht="15" customHeight="1">
      <c r="A350" s="42"/>
      <c r="B350" s="14" t="s">
        <v>187</v>
      </c>
      <c r="C350" s="36" t="s">
        <v>183</v>
      </c>
      <c r="D350" s="79">
        <v>0</v>
      </c>
      <c r="E350" s="78">
        <v>5000</v>
      </c>
      <c r="F350" s="78">
        <v>5000</v>
      </c>
      <c r="G350" s="78">
        <v>18700</v>
      </c>
    </row>
    <row r="351" spans="1:9" ht="15" customHeight="1">
      <c r="A351" s="42" t="s">
        <v>6</v>
      </c>
      <c r="B351" s="14">
        <v>50</v>
      </c>
      <c r="C351" s="36" t="s">
        <v>186</v>
      </c>
      <c r="D351" s="79">
        <f t="shared" ref="D351:F351" si="75">SUM(D350:D350)</f>
        <v>0</v>
      </c>
      <c r="E351" s="78">
        <f t="shared" si="75"/>
        <v>5000</v>
      </c>
      <c r="F351" s="78">
        <f t="shared" si="75"/>
        <v>5000</v>
      </c>
      <c r="G351" s="78">
        <v>18700</v>
      </c>
    </row>
    <row r="352" spans="1:9" ht="15" customHeight="1">
      <c r="A352" s="42" t="s">
        <v>6</v>
      </c>
      <c r="B352" s="14">
        <v>46</v>
      </c>
      <c r="C352" s="36" t="s">
        <v>121</v>
      </c>
      <c r="D352" s="81">
        <f>D351</f>
        <v>0</v>
      </c>
      <c r="E352" s="80">
        <f t="shared" ref="E352:F352" si="76">E351</f>
        <v>5000</v>
      </c>
      <c r="F352" s="80">
        <f t="shared" si="76"/>
        <v>5000</v>
      </c>
      <c r="G352" s="80">
        <v>18700</v>
      </c>
    </row>
    <row r="353" spans="1:7">
      <c r="A353" s="42"/>
      <c r="B353" s="14"/>
      <c r="C353" s="36"/>
      <c r="D353" s="76"/>
      <c r="E353" s="76"/>
      <c r="F353" s="76"/>
      <c r="G353" s="76"/>
    </row>
    <row r="354" spans="1:7" s="31" customFormat="1" ht="15" customHeight="1">
      <c r="A354" s="42"/>
      <c r="B354" s="14">
        <v>48</v>
      </c>
      <c r="C354" s="36" t="s">
        <v>127</v>
      </c>
      <c r="D354" s="72"/>
      <c r="E354" s="72"/>
      <c r="F354" s="72"/>
      <c r="G354" s="72"/>
    </row>
    <row r="355" spans="1:7" ht="15" customHeight="1">
      <c r="A355" s="42"/>
      <c r="B355" s="14">
        <v>50</v>
      </c>
      <c r="C355" s="36" t="s">
        <v>188</v>
      </c>
      <c r="D355" s="72"/>
      <c r="E355" s="72"/>
      <c r="F355" s="72"/>
      <c r="G355" s="72"/>
    </row>
    <row r="356" spans="1:7" ht="15" customHeight="1">
      <c r="A356" s="42"/>
      <c r="B356" s="14" t="s">
        <v>189</v>
      </c>
      <c r="C356" s="36" t="s">
        <v>183</v>
      </c>
      <c r="D356" s="79">
        <v>0</v>
      </c>
      <c r="E356" s="78">
        <v>5000</v>
      </c>
      <c r="F356" s="78">
        <f>5000+15000</f>
        <v>20000</v>
      </c>
      <c r="G356" s="78">
        <v>20000</v>
      </c>
    </row>
    <row r="357" spans="1:7" ht="15" customHeight="1">
      <c r="A357" s="42" t="s">
        <v>6</v>
      </c>
      <c r="B357" s="14">
        <v>50</v>
      </c>
      <c r="C357" s="36" t="s">
        <v>188</v>
      </c>
      <c r="D357" s="79">
        <f t="shared" ref="D357:F357" si="77">SUM(D356:D356)</f>
        <v>0</v>
      </c>
      <c r="E357" s="78">
        <f t="shared" si="77"/>
        <v>5000</v>
      </c>
      <c r="F357" s="78">
        <f t="shared" si="77"/>
        <v>20000</v>
      </c>
      <c r="G357" s="78">
        <v>20000</v>
      </c>
    </row>
    <row r="358" spans="1:7" ht="15" customHeight="1">
      <c r="A358" s="42"/>
      <c r="B358" s="14"/>
      <c r="C358" s="36"/>
      <c r="D358" s="76"/>
      <c r="E358" s="76"/>
      <c r="F358" s="76"/>
      <c r="G358" s="76"/>
    </row>
    <row r="359" spans="1:7" ht="15" customHeight="1">
      <c r="A359" s="42"/>
      <c r="B359" s="14">
        <v>51</v>
      </c>
      <c r="C359" s="36" t="s">
        <v>190</v>
      </c>
      <c r="D359" s="72"/>
      <c r="E359" s="72"/>
      <c r="F359" s="72"/>
      <c r="G359" s="72"/>
    </row>
    <row r="360" spans="1:7" ht="15" customHeight="1">
      <c r="A360" s="42"/>
      <c r="B360" s="14" t="s">
        <v>191</v>
      </c>
      <c r="C360" s="36" t="s">
        <v>183</v>
      </c>
      <c r="D360" s="79">
        <v>0</v>
      </c>
      <c r="E360" s="78">
        <v>5000</v>
      </c>
      <c r="F360" s="78">
        <v>5000</v>
      </c>
      <c r="G360" s="78">
        <v>10000</v>
      </c>
    </row>
    <row r="361" spans="1:7" ht="15" customHeight="1">
      <c r="A361" s="42" t="s">
        <v>6</v>
      </c>
      <c r="B361" s="14">
        <v>51</v>
      </c>
      <c r="C361" s="36" t="s">
        <v>190</v>
      </c>
      <c r="D361" s="79">
        <f t="shared" ref="D361:F361" si="78">SUM(D360:D360)</f>
        <v>0</v>
      </c>
      <c r="E361" s="78">
        <f t="shared" si="78"/>
        <v>5000</v>
      </c>
      <c r="F361" s="78">
        <f t="shared" si="78"/>
        <v>5000</v>
      </c>
      <c r="G361" s="78">
        <v>10000</v>
      </c>
    </row>
    <row r="362" spans="1:7">
      <c r="A362" s="42"/>
      <c r="B362" s="14"/>
      <c r="C362" s="36"/>
      <c r="D362" s="76"/>
      <c r="E362" s="76"/>
      <c r="F362" s="76"/>
      <c r="G362" s="76"/>
    </row>
    <row r="363" spans="1:7" ht="27.95" customHeight="1">
      <c r="A363" s="42"/>
      <c r="B363" s="14">
        <v>52</v>
      </c>
      <c r="C363" s="36" t="s">
        <v>192</v>
      </c>
      <c r="D363" s="72"/>
      <c r="E363" s="72"/>
      <c r="F363" s="72"/>
      <c r="G363" s="72"/>
    </row>
    <row r="364" spans="1:7" ht="15" customHeight="1">
      <c r="A364" s="42"/>
      <c r="B364" s="14" t="s">
        <v>193</v>
      </c>
      <c r="C364" s="36" t="s">
        <v>183</v>
      </c>
      <c r="D364" s="79">
        <v>0</v>
      </c>
      <c r="E364" s="78">
        <v>20000</v>
      </c>
      <c r="F364" s="78">
        <v>20000</v>
      </c>
      <c r="G364" s="78">
        <v>25000</v>
      </c>
    </row>
    <row r="365" spans="1:7" ht="27.95" customHeight="1">
      <c r="A365" s="42" t="s">
        <v>6</v>
      </c>
      <c r="B365" s="14">
        <v>52</v>
      </c>
      <c r="C365" s="36" t="s">
        <v>192</v>
      </c>
      <c r="D365" s="81">
        <f t="shared" ref="D365:F365" si="79">SUM(D364:D364)</f>
        <v>0</v>
      </c>
      <c r="E365" s="80">
        <f t="shared" si="79"/>
        <v>20000</v>
      </c>
      <c r="F365" s="80">
        <f t="shared" si="79"/>
        <v>20000</v>
      </c>
      <c r="G365" s="80">
        <v>25000</v>
      </c>
    </row>
    <row r="366" spans="1:7" s="31" customFormat="1">
      <c r="A366" s="42"/>
      <c r="B366" s="14"/>
      <c r="C366" s="36"/>
      <c r="D366" s="76"/>
      <c r="E366" s="76"/>
      <c r="F366" s="76"/>
      <c r="G366" s="76"/>
    </row>
    <row r="367" spans="1:7" ht="15" customHeight="1">
      <c r="A367" s="42"/>
      <c r="B367" s="14">
        <v>53</v>
      </c>
      <c r="C367" s="36" t="s">
        <v>194</v>
      </c>
      <c r="D367" s="72"/>
      <c r="E367" s="72"/>
      <c r="F367" s="72"/>
      <c r="G367" s="72"/>
    </row>
    <row r="368" spans="1:7" ht="15" customHeight="1">
      <c r="A368" s="42"/>
      <c r="B368" s="14" t="s">
        <v>195</v>
      </c>
      <c r="C368" s="36" t="s">
        <v>183</v>
      </c>
      <c r="D368" s="79">
        <v>0</v>
      </c>
      <c r="E368" s="78">
        <v>10000</v>
      </c>
      <c r="F368" s="78">
        <v>10000</v>
      </c>
      <c r="G368" s="78">
        <v>5000</v>
      </c>
    </row>
    <row r="369" spans="1:7" ht="15" customHeight="1">
      <c r="A369" s="42" t="s">
        <v>6</v>
      </c>
      <c r="B369" s="14">
        <v>53</v>
      </c>
      <c r="C369" s="36" t="s">
        <v>194</v>
      </c>
      <c r="D369" s="79">
        <f t="shared" ref="D369:F369" si="80">SUM(D368:D368)</f>
        <v>0</v>
      </c>
      <c r="E369" s="78">
        <f t="shared" si="80"/>
        <v>10000</v>
      </c>
      <c r="F369" s="78">
        <f t="shared" si="80"/>
        <v>10000</v>
      </c>
      <c r="G369" s="78">
        <v>5000</v>
      </c>
    </row>
    <row r="370" spans="1:7">
      <c r="A370" s="42"/>
      <c r="B370" s="14"/>
      <c r="C370" s="36"/>
      <c r="D370" s="76"/>
      <c r="E370" s="76"/>
      <c r="F370" s="76"/>
      <c r="G370" s="76"/>
    </row>
    <row r="371" spans="1:7" ht="27.95" customHeight="1">
      <c r="A371" s="42"/>
      <c r="B371" s="14">
        <v>54</v>
      </c>
      <c r="C371" s="36" t="s">
        <v>196</v>
      </c>
      <c r="D371" s="72"/>
      <c r="E371" s="45"/>
      <c r="F371" s="45"/>
      <c r="G371" s="72"/>
    </row>
    <row r="372" spans="1:7" ht="15" customHeight="1">
      <c r="A372" s="42"/>
      <c r="B372" s="14" t="s">
        <v>197</v>
      </c>
      <c r="C372" s="36" t="s">
        <v>183</v>
      </c>
      <c r="D372" s="79">
        <v>0</v>
      </c>
      <c r="E372" s="78">
        <v>786</v>
      </c>
      <c r="F372" s="78">
        <v>786</v>
      </c>
      <c r="G372" s="79">
        <v>0</v>
      </c>
    </row>
    <row r="373" spans="1:7" ht="27.95" customHeight="1">
      <c r="A373" s="42" t="s">
        <v>6</v>
      </c>
      <c r="B373" s="14">
        <v>54</v>
      </c>
      <c r="C373" s="36" t="s">
        <v>196</v>
      </c>
      <c r="D373" s="79">
        <f t="shared" ref="D373:F373" si="81">SUM(D372:D372)</f>
        <v>0</v>
      </c>
      <c r="E373" s="78">
        <f t="shared" si="81"/>
        <v>786</v>
      </c>
      <c r="F373" s="78">
        <f t="shared" si="81"/>
        <v>786</v>
      </c>
      <c r="G373" s="79">
        <v>0</v>
      </c>
    </row>
    <row r="374" spans="1:7">
      <c r="A374" s="42"/>
      <c r="B374" s="14"/>
      <c r="C374" s="36"/>
      <c r="D374" s="76"/>
      <c r="E374" s="76"/>
      <c r="F374" s="76"/>
      <c r="G374" s="76"/>
    </row>
    <row r="375" spans="1:7" ht="15" customHeight="1">
      <c r="A375" s="42"/>
      <c r="B375" s="14">
        <v>55</v>
      </c>
      <c r="C375" s="36" t="s">
        <v>198</v>
      </c>
      <c r="D375" s="72"/>
      <c r="E375" s="45"/>
      <c r="F375" s="45"/>
      <c r="G375" s="45"/>
    </row>
    <row r="376" spans="1:7" ht="15" customHeight="1">
      <c r="A376" s="48"/>
      <c r="B376" s="14" t="s">
        <v>199</v>
      </c>
      <c r="C376" s="36" t="s">
        <v>183</v>
      </c>
      <c r="D376" s="79">
        <v>0</v>
      </c>
      <c r="E376" s="78">
        <v>30000</v>
      </c>
      <c r="F376" s="78">
        <f>30000+50000</f>
        <v>80000</v>
      </c>
      <c r="G376" s="78">
        <v>68000</v>
      </c>
    </row>
    <row r="377" spans="1:7" ht="15" customHeight="1">
      <c r="A377" s="42" t="s">
        <v>6</v>
      </c>
      <c r="B377" s="14">
        <v>55</v>
      </c>
      <c r="C377" s="36" t="s">
        <v>198</v>
      </c>
      <c r="D377" s="79">
        <f t="shared" ref="D377:F377" si="82">SUM(D376:D376)</f>
        <v>0</v>
      </c>
      <c r="E377" s="78">
        <f t="shared" si="82"/>
        <v>30000</v>
      </c>
      <c r="F377" s="78">
        <f t="shared" si="82"/>
        <v>80000</v>
      </c>
      <c r="G377" s="78">
        <v>68000</v>
      </c>
    </row>
    <row r="378" spans="1:7">
      <c r="A378" s="42"/>
      <c r="B378" s="14"/>
      <c r="C378" s="36"/>
      <c r="D378" s="76"/>
      <c r="E378" s="76"/>
      <c r="F378" s="76"/>
      <c r="G378" s="76"/>
    </row>
    <row r="379" spans="1:7" ht="25.5">
      <c r="A379" s="42"/>
      <c r="B379" s="14">
        <v>56</v>
      </c>
      <c r="C379" s="36" t="s">
        <v>200</v>
      </c>
      <c r="D379" s="72"/>
      <c r="E379" s="45"/>
      <c r="F379" s="45"/>
      <c r="G379" s="72"/>
    </row>
    <row r="380" spans="1:7">
      <c r="A380" s="42"/>
      <c r="B380" s="14" t="s">
        <v>201</v>
      </c>
      <c r="C380" s="36" t="s">
        <v>183</v>
      </c>
      <c r="D380" s="79">
        <v>0</v>
      </c>
      <c r="E380" s="78">
        <v>50000</v>
      </c>
      <c r="F380" s="78">
        <f>50000+30000</f>
        <v>80000</v>
      </c>
      <c r="G380" s="79">
        <v>0</v>
      </c>
    </row>
    <row r="381" spans="1:7" ht="25.5">
      <c r="A381" s="42" t="s">
        <v>6</v>
      </c>
      <c r="B381" s="14">
        <v>56</v>
      </c>
      <c r="C381" s="36" t="s">
        <v>200</v>
      </c>
      <c r="D381" s="79">
        <f t="shared" ref="D381:F381" si="83">SUM(D380:D380)</f>
        <v>0</v>
      </c>
      <c r="E381" s="78">
        <f t="shared" si="83"/>
        <v>50000</v>
      </c>
      <c r="F381" s="78">
        <f t="shared" si="83"/>
        <v>80000</v>
      </c>
      <c r="G381" s="79">
        <v>0</v>
      </c>
    </row>
    <row r="382" spans="1:7">
      <c r="A382" s="42"/>
      <c r="B382" s="14"/>
      <c r="C382" s="36"/>
      <c r="D382" s="76"/>
      <c r="E382" s="76"/>
      <c r="F382" s="76"/>
      <c r="G382" s="76"/>
    </row>
    <row r="383" spans="1:7" ht="27.95" customHeight="1">
      <c r="A383" s="42"/>
      <c r="B383" s="14">
        <v>57</v>
      </c>
      <c r="C383" s="36" t="s">
        <v>243</v>
      </c>
      <c r="D383" s="72"/>
      <c r="E383" s="45"/>
      <c r="F383" s="45"/>
      <c r="G383" s="72"/>
    </row>
    <row r="384" spans="1:7">
      <c r="A384" s="42"/>
      <c r="B384" s="14" t="s">
        <v>244</v>
      </c>
      <c r="C384" s="36" t="s">
        <v>213</v>
      </c>
      <c r="D384" s="79">
        <v>0</v>
      </c>
      <c r="E384" s="78">
        <v>1129</v>
      </c>
      <c r="F384" s="78">
        <v>1129</v>
      </c>
      <c r="G384" s="79">
        <v>0</v>
      </c>
    </row>
    <row r="385" spans="1:7" ht="27.95" customHeight="1">
      <c r="A385" s="42" t="s">
        <v>6</v>
      </c>
      <c r="B385" s="14">
        <v>57</v>
      </c>
      <c r="C385" s="36" t="s">
        <v>243</v>
      </c>
      <c r="D385" s="79">
        <f t="shared" ref="D385:F385" si="84">SUM(D384:D384)</f>
        <v>0</v>
      </c>
      <c r="E385" s="78">
        <f t="shared" si="84"/>
        <v>1129</v>
      </c>
      <c r="F385" s="78">
        <f t="shared" si="84"/>
        <v>1129</v>
      </c>
      <c r="G385" s="79">
        <v>0</v>
      </c>
    </row>
    <row r="386" spans="1:7">
      <c r="A386" s="42"/>
      <c r="B386" s="14"/>
      <c r="C386" s="36"/>
      <c r="D386" s="76"/>
      <c r="E386" s="76"/>
      <c r="F386" s="76"/>
      <c r="G386" s="76"/>
    </row>
    <row r="387" spans="1:7" ht="15" customHeight="1">
      <c r="A387" s="42"/>
      <c r="B387" s="14">
        <v>58</v>
      </c>
      <c r="C387" s="36" t="s">
        <v>311</v>
      </c>
      <c r="D387" s="72"/>
      <c r="E387" s="45"/>
      <c r="F387" s="45"/>
      <c r="G387" s="72"/>
    </row>
    <row r="388" spans="1:7" ht="15" customHeight="1">
      <c r="A388" s="42"/>
      <c r="B388" s="14" t="s">
        <v>246</v>
      </c>
      <c r="C388" s="36" t="s">
        <v>221</v>
      </c>
      <c r="D388" s="79">
        <v>0</v>
      </c>
      <c r="E388" s="78">
        <v>168800</v>
      </c>
      <c r="F388" s="78">
        <v>168800</v>
      </c>
      <c r="G388" s="79">
        <v>0</v>
      </c>
    </row>
    <row r="389" spans="1:7" ht="15" customHeight="1">
      <c r="A389" s="42" t="s">
        <v>6</v>
      </c>
      <c r="B389" s="14">
        <v>58</v>
      </c>
      <c r="C389" s="36" t="s">
        <v>311</v>
      </c>
      <c r="D389" s="79">
        <f t="shared" ref="D389:F389" si="85">SUM(D388:D388)</f>
        <v>0</v>
      </c>
      <c r="E389" s="78">
        <f t="shared" si="85"/>
        <v>168800</v>
      </c>
      <c r="F389" s="78">
        <f t="shared" si="85"/>
        <v>168800</v>
      </c>
      <c r="G389" s="79">
        <v>0</v>
      </c>
    </row>
    <row r="390" spans="1:7">
      <c r="A390" s="42"/>
      <c r="B390" s="14"/>
      <c r="C390" s="36"/>
      <c r="D390" s="76"/>
      <c r="E390" s="76"/>
      <c r="F390" s="76"/>
      <c r="G390" s="76"/>
    </row>
    <row r="391" spans="1:7" ht="27.95" customHeight="1">
      <c r="A391" s="42"/>
      <c r="B391" s="14">
        <v>59</v>
      </c>
      <c r="C391" s="36" t="s">
        <v>312</v>
      </c>
      <c r="D391" s="72"/>
      <c r="E391" s="45"/>
      <c r="F391" s="45"/>
      <c r="G391" s="72"/>
    </row>
    <row r="392" spans="1:7" s="31" customFormat="1">
      <c r="A392" s="42"/>
      <c r="B392" s="14" t="s">
        <v>247</v>
      </c>
      <c r="C392" s="36" t="s">
        <v>221</v>
      </c>
      <c r="D392" s="79">
        <v>0</v>
      </c>
      <c r="E392" s="78">
        <v>400000</v>
      </c>
      <c r="F392" s="78">
        <f>400000+900000</f>
        <v>1300000</v>
      </c>
      <c r="G392" s="78">
        <v>1000000</v>
      </c>
    </row>
    <row r="393" spans="1:7" ht="27.95" customHeight="1">
      <c r="A393" s="42" t="s">
        <v>6</v>
      </c>
      <c r="B393" s="14">
        <v>59</v>
      </c>
      <c r="C393" s="36" t="s">
        <v>312</v>
      </c>
      <c r="D393" s="79">
        <f t="shared" ref="D393:F393" si="86">SUM(D392:D392)</f>
        <v>0</v>
      </c>
      <c r="E393" s="78">
        <f t="shared" si="86"/>
        <v>400000</v>
      </c>
      <c r="F393" s="78">
        <f t="shared" si="86"/>
        <v>1300000</v>
      </c>
      <c r="G393" s="78">
        <v>1000000</v>
      </c>
    </row>
    <row r="394" spans="1:7" ht="15" customHeight="1">
      <c r="A394" s="42" t="s">
        <v>6</v>
      </c>
      <c r="B394" s="14">
        <v>48</v>
      </c>
      <c r="C394" s="36" t="s">
        <v>127</v>
      </c>
      <c r="D394" s="81">
        <f>D357+D361+D365+D369+D373+D377+D381+D385+D389+D393</f>
        <v>0</v>
      </c>
      <c r="E394" s="80">
        <f t="shared" ref="E394:F394" si="87">E357+E361+E365+E369+E373+E377+E381+E385+E389+E393</f>
        <v>690715</v>
      </c>
      <c r="F394" s="80">
        <f t="shared" si="87"/>
        <v>1685715</v>
      </c>
      <c r="G394" s="80">
        <v>1128000</v>
      </c>
    </row>
    <row r="395" spans="1:7" ht="15" customHeight="1">
      <c r="A395" s="42"/>
      <c r="B395" s="14"/>
      <c r="C395" s="36"/>
      <c r="D395" s="76"/>
      <c r="E395" s="76"/>
      <c r="F395" s="76"/>
      <c r="G395" s="76"/>
    </row>
    <row r="396" spans="1:7" ht="15" customHeight="1">
      <c r="A396" s="42"/>
      <c r="B396" s="14">
        <v>49</v>
      </c>
      <c r="C396" s="36" t="s">
        <v>202</v>
      </c>
      <c r="D396" s="72"/>
      <c r="E396" s="72"/>
      <c r="F396" s="72"/>
      <c r="G396" s="72"/>
    </row>
    <row r="397" spans="1:7" ht="15" customHeight="1">
      <c r="A397" s="42"/>
      <c r="B397" s="14">
        <v>50</v>
      </c>
      <c r="C397" s="36" t="s">
        <v>203</v>
      </c>
      <c r="D397" s="72"/>
      <c r="E397" s="72"/>
      <c r="F397" s="72"/>
      <c r="G397" s="72"/>
    </row>
    <row r="398" spans="1:7" ht="15" customHeight="1">
      <c r="A398" s="42"/>
      <c r="B398" s="14" t="s">
        <v>208</v>
      </c>
      <c r="C398" s="36" t="s">
        <v>183</v>
      </c>
      <c r="D398" s="79">
        <v>0</v>
      </c>
      <c r="E398" s="78">
        <v>5000</v>
      </c>
      <c r="F398" s="78">
        <v>5000</v>
      </c>
      <c r="G398" s="78">
        <v>5800</v>
      </c>
    </row>
    <row r="399" spans="1:7" ht="15" customHeight="1">
      <c r="A399" s="42" t="s">
        <v>6</v>
      </c>
      <c r="B399" s="14">
        <v>50</v>
      </c>
      <c r="C399" s="36" t="s">
        <v>203</v>
      </c>
      <c r="D399" s="79">
        <f t="shared" ref="D399:F399" si="88">SUM(D398:D398)</f>
        <v>0</v>
      </c>
      <c r="E399" s="78">
        <f t="shared" si="88"/>
        <v>5000</v>
      </c>
      <c r="F399" s="78">
        <f t="shared" si="88"/>
        <v>5000</v>
      </c>
      <c r="G399" s="78">
        <v>5800</v>
      </c>
    </row>
    <row r="400" spans="1:7" ht="15" customHeight="1">
      <c r="A400" s="42"/>
      <c r="B400" s="14"/>
      <c r="C400" s="36"/>
      <c r="D400" s="76"/>
      <c r="E400" s="76"/>
      <c r="F400" s="76"/>
      <c r="G400" s="76"/>
    </row>
    <row r="401" spans="1:7" ht="15" customHeight="1">
      <c r="A401" s="42"/>
      <c r="B401" s="14">
        <v>51</v>
      </c>
      <c r="C401" s="36" t="s">
        <v>204</v>
      </c>
      <c r="D401" s="72"/>
      <c r="E401" s="72"/>
      <c r="F401" s="72"/>
      <c r="G401" s="72"/>
    </row>
    <row r="402" spans="1:7" s="31" customFormat="1" ht="15" customHeight="1">
      <c r="A402" s="42"/>
      <c r="B402" s="14" t="s">
        <v>207</v>
      </c>
      <c r="C402" s="36" t="s">
        <v>183</v>
      </c>
      <c r="D402" s="79">
        <v>0</v>
      </c>
      <c r="E402" s="78">
        <v>50000</v>
      </c>
      <c r="F402" s="78">
        <v>50000</v>
      </c>
      <c r="G402" s="78">
        <v>100000</v>
      </c>
    </row>
    <row r="403" spans="1:7" ht="15" customHeight="1">
      <c r="A403" s="42" t="s">
        <v>6</v>
      </c>
      <c r="B403" s="14">
        <v>51</v>
      </c>
      <c r="C403" s="36" t="s">
        <v>204</v>
      </c>
      <c r="D403" s="79">
        <f t="shared" ref="D403:F403" si="89">SUM(D402:D402)</f>
        <v>0</v>
      </c>
      <c r="E403" s="78">
        <f t="shared" si="89"/>
        <v>50000</v>
      </c>
      <c r="F403" s="78">
        <f t="shared" si="89"/>
        <v>50000</v>
      </c>
      <c r="G403" s="78">
        <v>100000</v>
      </c>
    </row>
    <row r="404" spans="1:7" ht="15" customHeight="1">
      <c r="A404" s="42" t="s">
        <v>6</v>
      </c>
      <c r="B404" s="14">
        <v>49</v>
      </c>
      <c r="C404" s="36" t="s">
        <v>202</v>
      </c>
      <c r="D404" s="81">
        <f t="shared" ref="D404:F404" si="90">D399+D403</f>
        <v>0</v>
      </c>
      <c r="E404" s="80">
        <f t="shared" si="90"/>
        <v>55000</v>
      </c>
      <c r="F404" s="80">
        <f t="shared" si="90"/>
        <v>55000</v>
      </c>
      <c r="G404" s="80">
        <v>105800</v>
      </c>
    </row>
    <row r="405" spans="1:7" ht="15" customHeight="1">
      <c r="A405" s="42"/>
      <c r="B405" s="14"/>
      <c r="C405" s="36"/>
      <c r="D405" s="76"/>
      <c r="E405" s="76"/>
      <c r="F405" s="76"/>
      <c r="G405" s="76"/>
    </row>
    <row r="406" spans="1:7" ht="15" customHeight="1">
      <c r="A406" s="42"/>
      <c r="B406" s="14">
        <v>50</v>
      </c>
      <c r="C406" s="36" t="s">
        <v>205</v>
      </c>
      <c r="D406" s="72"/>
      <c r="E406" s="72"/>
      <c r="F406" s="72"/>
      <c r="G406" s="72"/>
    </row>
    <row r="407" spans="1:7" ht="15" customHeight="1">
      <c r="A407" s="42"/>
      <c r="B407" s="14">
        <v>50</v>
      </c>
      <c r="C407" s="36" t="s">
        <v>206</v>
      </c>
      <c r="D407" s="72"/>
      <c r="E407" s="72"/>
      <c r="F407" s="72"/>
      <c r="G407" s="72"/>
    </row>
    <row r="408" spans="1:7" ht="15" customHeight="1">
      <c r="A408" s="42"/>
      <c r="B408" s="14" t="s">
        <v>209</v>
      </c>
      <c r="C408" s="36" t="s">
        <v>183</v>
      </c>
      <c r="D408" s="34">
        <v>0</v>
      </c>
      <c r="E408" s="76">
        <v>50000</v>
      </c>
      <c r="F408" s="76">
        <v>50000</v>
      </c>
      <c r="G408" s="76">
        <v>100000</v>
      </c>
    </row>
    <row r="409" spans="1:7" ht="15" customHeight="1">
      <c r="A409" s="42"/>
      <c r="B409" s="14" t="s">
        <v>266</v>
      </c>
      <c r="C409" s="36" t="s">
        <v>230</v>
      </c>
      <c r="D409" s="79">
        <v>0</v>
      </c>
      <c r="E409" s="79">
        <v>0</v>
      </c>
      <c r="F409" s="78">
        <v>3626</v>
      </c>
      <c r="G409" s="79">
        <v>0</v>
      </c>
    </row>
    <row r="410" spans="1:7" ht="15" customHeight="1">
      <c r="A410" s="42" t="s">
        <v>6</v>
      </c>
      <c r="B410" s="14">
        <v>50</v>
      </c>
      <c r="C410" s="36" t="s">
        <v>206</v>
      </c>
      <c r="D410" s="79">
        <f>SUM(D408:D409)</f>
        <v>0</v>
      </c>
      <c r="E410" s="78">
        <f t="shared" ref="E410:F410" si="91">SUM(E408:E409)</f>
        <v>50000</v>
      </c>
      <c r="F410" s="78">
        <f t="shared" si="91"/>
        <v>53626</v>
      </c>
      <c r="G410" s="78">
        <v>100000</v>
      </c>
    </row>
    <row r="411" spans="1:7" ht="15" customHeight="1">
      <c r="A411" s="42" t="s">
        <v>6</v>
      </c>
      <c r="B411" s="14">
        <v>50</v>
      </c>
      <c r="C411" s="36" t="s">
        <v>205</v>
      </c>
      <c r="D411" s="81">
        <f>D410</f>
        <v>0</v>
      </c>
      <c r="E411" s="80">
        <f t="shared" ref="E411:F411" si="92">E410</f>
        <v>50000</v>
      </c>
      <c r="F411" s="80">
        <f t="shared" si="92"/>
        <v>53626</v>
      </c>
      <c r="G411" s="80">
        <v>100000</v>
      </c>
    </row>
    <row r="412" spans="1:7" ht="15" customHeight="1">
      <c r="A412" s="35" t="s">
        <v>6</v>
      </c>
      <c r="B412" s="40">
        <v>1.0509999999999999</v>
      </c>
      <c r="C412" s="41" t="s">
        <v>43</v>
      </c>
      <c r="D412" s="78">
        <f t="shared" ref="D412:F412" si="93">D249+D268+D346+D352+D394+D404+D411</f>
        <v>150178</v>
      </c>
      <c r="E412" s="78">
        <f t="shared" si="93"/>
        <v>2581171</v>
      </c>
      <c r="F412" s="78">
        <f t="shared" si="93"/>
        <v>5154043</v>
      </c>
      <c r="G412" s="78">
        <v>3182351</v>
      </c>
    </row>
    <row r="413" spans="1:7" ht="11.1" customHeight="1">
      <c r="A413" s="35"/>
      <c r="B413" s="40"/>
      <c r="C413" s="41"/>
      <c r="D413" s="76"/>
      <c r="E413" s="76"/>
      <c r="F413" s="76"/>
      <c r="G413" s="76"/>
    </row>
    <row r="414" spans="1:7" ht="14.45" customHeight="1">
      <c r="A414" s="136"/>
      <c r="B414" s="137">
        <v>1.202</v>
      </c>
      <c r="C414" s="138" t="s">
        <v>267</v>
      </c>
      <c r="D414" s="76"/>
      <c r="E414" s="76"/>
      <c r="F414" s="76"/>
      <c r="G414" s="76"/>
    </row>
    <row r="415" spans="1:7" ht="14.45" customHeight="1">
      <c r="A415" s="136"/>
      <c r="B415" s="94">
        <v>49</v>
      </c>
      <c r="C415" s="86" t="s">
        <v>202</v>
      </c>
      <c r="D415" s="76"/>
      <c r="E415" s="76"/>
      <c r="F415" s="76"/>
      <c r="G415" s="76"/>
    </row>
    <row r="416" spans="1:7" ht="14.45" customHeight="1">
      <c r="A416" s="136"/>
      <c r="B416" s="14" t="s">
        <v>268</v>
      </c>
      <c r="C416" s="36" t="s">
        <v>183</v>
      </c>
      <c r="D416" s="34">
        <v>0</v>
      </c>
      <c r="E416" s="34">
        <v>0</v>
      </c>
      <c r="F416" s="76">
        <v>10000</v>
      </c>
      <c r="G416" s="79">
        <v>0</v>
      </c>
    </row>
    <row r="417" spans="1:7" ht="14.45" customHeight="1">
      <c r="A417" s="151" t="s">
        <v>6</v>
      </c>
      <c r="B417" s="142">
        <v>49</v>
      </c>
      <c r="C417" s="152" t="s">
        <v>202</v>
      </c>
      <c r="D417" s="81">
        <f>D416</f>
        <v>0</v>
      </c>
      <c r="E417" s="81">
        <f t="shared" ref="E417:F418" si="94">E416</f>
        <v>0</v>
      </c>
      <c r="F417" s="80">
        <f t="shared" si="94"/>
        <v>10000</v>
      </c>
      <c r="G417" s="81">
        <v>0</v>
      </c>
    </row>
    <row r="418" spans="1:7" ht="15" customHeight="1">
      <c r="A418" s="136" t="s">
        <v>6</v>
      </c>
      <c r="B418" s="137">
        <v>1.202</v>
      </c>
      <c r="C418" s="138" t="s">
        <v>267</v>
      </c>
      <c r="D418" s="81">
        <f>D417</f>
        <v>0</v>
      </c>
      <c r="E418" s="81">
        <f t="shared" si="94"/>
        <v>0</v>
      </c>
      <c r="F418" s="80">
        <f t="shared" si="94"/>
        <v>10000</v>
      </c>
      <c r="G418" s="81">
        <v>0</v>
      </c>
    </row>
    <row r="419" spans="1:7" ht="15" customHeight="1">
      <c r="A419" s="35" t="s">
        <v>6</v>
      </c>
      <c r="B419" s="53">
        <v>1</v>
      </c>
      <c r="C419" s="44" t="s">
        <v>11</v>
      </c>
      <c r="D419" s="78">
        <f>D412+D418</f>
        <v>150178</v>
      </c>
      <c r="E419" s="78">
        <f>E412+E418</f>
        <v>2581171</v>
      </c>
      <c r="F419" s="78">
        <f t="shared" ref="F419" si="95">F412+F418</f>
        <v>5164043</v>
      </c>
      <c r="G419" s="78">
        <v>3182351</v>
      </c>
    </row>
    <row r="420" spans="1:7" ht="15" customHeight="1">
      <c r="A420" s="35"/>
      <c r="B420" s="14"/>
      <c r="C420" s="36"/>
      <c r="D420" s="72"/>
      <c r="E420" s="72"/>
      <c r="F420" s="72"/>
      <c r="G420" s="72"/>
    </row>
    <row r="421" spans="1:7" ht="15" customHeight="1">
      <c r="A421" s="35"/>
      <c r="B421" s="14">
        <v>60</v>
      </c>
      <c r="C421" s="144" t="s">
        <v>46</v>
      </c>
      <c r="D421" s="72"/>
      <c r="E421" s="72"/>
      <c r="F421" s="72"/>
      <c r="G421" s="72"/>
    </row>
    <row r="422" spans="1:7" ht="15" customHeight="1">
      <c r="B422" s="3">
        <v>60.051000000000002</v>
      </c>
      <c r="C422" s="25" t="s">
        <v>43</v>
      </c>
      <c r="D422" s="73"/>
      <c r="E422" s="73"/>
      <c r="F422" s="73"/>
      <c r="G422" s="73"/>
    </row>
    <row r="423" spans="1:7" ht="15" customHeight="1">
      <c r="B423" s="26">
        <v>3</v>
      </c>
      <c r="C423" s="27" t="s">
        <v>13</v>
      </c>
      <c r="D423" s="73"/>
      <c r="E423" s="73"/>
      <c r="F423" s="73"/>
      <c r="G423" s="73"/>
    </row>
    <row r="424" spans="1:7" ht="15" customHeight="1">
      <c r="A424" s="35"/>
      <c r="B424" s="14">
        <v>45</v>
      </c>
      <c r="C424" s="36" t="s">
        <v>118</v>
      </c>
      <c r="D424" s="72"/>
      <c r="E424" s="72"/>
      <c r="F424" s="72"/>
      <c r="G424" s="72"/>
    </row>
    <row r="425" spans="1:7" ht="15" customHeight="1">
      <c r="A425" s="35"/>
      <c r="B425" s="14" t="s">
        <v>47</v>
      </c>
      <c r="C425" s="36" t="s">
        <v>46</v>
      </c>
      <c r="D425" s="76">
        <f>360731+1</f>
        <v>360732</v>
      </c>
      <c r="E425" s="34">
        <v>0</v>
      </c>
      <c r="F425" s="34">
        <v>0</v>
      </c>
      <c r="G425" s="34">
        <v>0</v>
      </c>
    </row>
    <row r="426" spans="1:7" ht="27" customHeight="1">
      <c r="A426" s="35"/>
      <c r="B426" s="94" t="s">
        <v>96</v>
      </c>
      <c r="C426" s="86" t="s">
        <v>103</v>
      </c>
      <c r="D426" s="76">
        <v>80</v>
      </c>
      <c r="E426" s="34">
        <v>0</v>
      </c>
      <c r="F426" s="34">
        <v>0</v>
      </c>
      <c r="G426" s="34">
        <v>0</v>
      </c>
    </row>
    <row r="427" spans="1:7" ht="39.75" customHeight="1">
      <c r="A427" s="35"/>
      <c r="B427" s="94" t="s">
        <v>104</v>
      </c>
      <c r="C427" s="86" t="s">
        <v>105</v>
      </c>
      <c r="D427" s="76">
        <v>250000</v>
      </c>
      <c r="E427" s="34">
        <v>0</v>
      </c>
      <c r="F427" s="34">
        <v>0</v>
      </c>
      <c r="G427" s="34">
        <v>0</v>
      </c>
    </row>
    <row r="428" spans="1:7" s="31" customFormat="1" ht="27.75" customHeight="1">
      <c r="A428" s="35"/>
      <c r="B428" s="94" t="s">
        <v>107</v>
      </c>
      <c r="C428" s="86" t="s">
        <v>108</v>
      </c>
      <c r="D428" s="76">
        <f>199493-1</f>
        <v>199492</v>
      </c>
      <c r="E428" s="34">
        <v>0</v>
      </c>
      <c r="F428" s="34">
        <v>0</v>
      </c>
      <c r="G428" s="34">
        <v>0</v>
      </c>
    </row>
    <row r="429" spans="1:7" ht="54.95" customHeight="1">
      <c r="A429" s="35"/>
      <c r="B429" s="94" t="s">
        <v>109</v>
      </c>
      <c r="C429" s="86" t="s">
        <v>110</v>
      </c>
      <c r="D429" s="76">
        <v>200000</v>
      </c>
      <c r="E429" s="76">
        <v>169100</v>
      </c>
      <c r="F429" s="76">
        <v>169100</v>
      </c>
      <c r="G429" s="34">
        <v>0</v>
      </c>
    </row>
    <row r="430" spans="1:7" s="31" customFormat="1" ht="53.25" customHeight="1">
      <c r="A430" s="35"/>
      <c r="B430" s="94" t="s">
        <v>111</v>
      </c>
      <c r="C430" s="86" t="s">
        <v>112</v>
      </c>
      <c r="D430" s="76">
        <v>200000</v>
      </c>
      <c r="E430" s="34">
        <v>0</v>
      </c>
      <c r="F430" s="34">
        <v>0</v>
      </c>
      <c r="G430" s="34">
        <v>0</v>
      </c>
    </row>
    <row r="431" spans="1:7" ht="39.75" customHeight="1">
      <c r="A431" s="35"/>
      <c r="B431" s="94" t="s">
        <v>113</v>
      </c>
      <c r="C431" s="86" t="s">
        <v>114</v>
      </c>
      <c r="D431" s="76">
        <v>250000</v>
      </c>
      <c r="E431" s="76">
        <v>90900</v>
      </c>
      <c r="F431" s="76">
        <v>90900</v>
      </c>
      <c r="G431" s="34">
        <v>0</v>
      </c>
    </row>
    <row r="432" spans="1:7" ht="28.15" customHeight="1">
      <c r="A432" s="35"/>
      <c r="B432" s="94" t="s">
        <v>115</v>
      </c>
      <c r="C432" s="86" t="s">
        <v>116</v>
      </c>
      <c r="D432" s="76">
        <v>500000</v>
      </c>
      <c r="E432" s="34">
        <v>0</v>
      </c>
      <c r="F432" s="34">
        <v>0</v>
      </c>
      <c r="G432" s="34">
        <v>0</v>
      </c>
    </row>
    <row r="433" spans="1:9" ht="14.1" customHeight="1">
      <c r="A433" s="35"/>
      <c r="B433" s="14" t="s">
        <v>165</v>
      </c>
      <c r="C433" s="36" t="s">
        <v>166</v>
      </c>
      <c r="D433" s="78">
        <v>250000</v>
      </c>
      <c r="E433" s="79">
        <v>0</v>
      </c>
      <c r="F433" s="79">
        <v>0</v>
      </c>
      <c r="G433" s="79">
        <v>0</v>
      </c>
    </row>
    <row r="434" spans="1:9" ht="14.1" customHeight="1">
      <c r="A434" s="35" t="s">
        <v>6</v>
      </c>
      <c r="B434" s="14">
        <v>45</v>
      </c>
      <c r="C434" s="36" t="s">
        <v>118</v>
      </c>
      <c r="D434" s="78">
        <f>SUM(D425:D433)</f>
        <v>2210304</v>
      </c>
      <c r="E434" s="78">
        <f t="shared" ref="E434:F434" si="96">SUM(E425:E433)</f>
        <v>260000</v>
      </c>
      <c r="F434" s="78">
        <f t="shared" si="96"/>
        <v>260000</v>
      </c>
      <c r="G434" s="79">
        <v>0</v>
      </c>
    </row>
    <row r="435" spans="1:9" ht="14.1" customHeight="1">
      <c r="A435" s="35"/>
      <c r="B435" s="14"/>
      <c r="C435" s="36"/>
      <c r="D435" s="76"/>
      <c r="E435" s="76"/>
      <c r="F435" s="76"/>
      <c r="G435" s="76"/>
    </row>
    <row r="436" spans="1:9" ht="15" customHeight="1">
      <c r="A436" s="35"/>
      <c r="B436" s="14">
        <v>49</v>
      </c>
      <c r="C436" s="36" t="s">
        <v>167</v>
      </c>
      <c r="D436" s="76"/>
      <c r="E436" s="76"/>
      <c r="F436" s="76"/>
      <c r="G436" s="76"/>
    </row>
    <row r="437" spans="1:9" ht="15" customHeight="1">
      <c r="A437" s="35"/>
      <c r="B437" s="14" t="s">
        <v>168</v>
      </c>
      <c r="C437" s="36" t="s">
        <v>169</v>
      </c>
      <c r="D437" s="76">
        <v>130000</v>
      </c>
      <c r="E437" s="34">
        <v>0</v>
      </c>
      <c r="F437" s="34">
        <v>0</v>
      </c>
      <c r="G437" s="79">
        <v>0</v>
      </c>
    </row>
    <row r="438" spans="1:9" s="31" customFormat="1" ht="15" customHeight="1">
      <c r="A438" s="35" t="s">
        <v>6</v>
      </c>
      <c r="B438" s="14">
        <v>49</v>
      </c>
      <c r="C438" s="36" t="s">
        <v>167</v>
      </c>
      <c r="D438" s="80">
        <f t="shared" ref="D438:F438" si="97">D437</f>
        <v>130000</v>
      </c>
      <c r="E438" s="81">
        <f t="shared" si="97"/>
        <v>0</v>
      </c>
      <c r="F438" s="81">
        <f t="shared" si="97"/>
        <v>0</v>
      </c>
      <c r="G438" s="81">
        <v>0</v>
      </c>
    </row>
    <row r="439" spans="1:9" s="31" customFormat="1" ht="15" customHeight="1">
      <c r="A439" s="35"/>
      <c r="B439" s="14"/>
      <c r="C439" s="36"/>
      <c r="D439" s="76"/>
      <c r="E439" s="76"/>
      <c r="F439" s="76"/>
      <c r="G439" s="76"/>
    </row>
    <row r="440" spans="1:9" ht="15" customHeight="1">
      <c r="A440" s="35"/>
      <c r="B440" s="14">
        <v>50</v>
      </c>
      <c r="C440" s="36" t="s">
        <v>170</v>
      </c>
      <c r="D440" s="76"/>
      <c r="E440" s="76"/>
      <c r="F440" s="76"/>
      <c r="G440" s="76"/>
    </row>
    <row r="441" spans="1:9" ht="15" customHeight="1">
      <c r="A441" s="35"/>
      <c r="B441" s="14" t="s">
        <v>171</v>
      </c>
      <c r="C441" s="36" t="s">
        <v>172</v>
      </c>
      <c r="D441" s="76">
        <v>100000</v>
      </c>
      <c r="E441" s="34">
        <v>0</v>
      </c>
      <c r="F441" s="34">
        <v>0</v>
      </c>
      <c r="G441" s="79">
        <v>0</v>
      </c>
    </row>
    <row r="442" spans="1:9" ht="15" customHeight="1">
      <c r="A442" s="35" t="s">
        <v>6</v>
      </c>
      <c r="B442" s="14">
        <v>50</v>
      </c>
      <c r="C442" s="36" t="s">
        <v>170</v>
      </c>
      <c r="D442" s="80">
        <f t="shared" ref="D442:F442" si="98">D441</f>
        <v>100000</v>
      </c>
      <c r="E442" s="81">
        <f t="shared" si="98"/>
        <v>0</v>
      </c>
      <c r="F442" s="81">
        <f t="shared" si="98"/>
        <v>0</v>
      </c>
      <c r="G442" s="81">
        <v>0</v>
      </c>
    </row>
    <row r="443" spans="1:9" ht="15" customHeight="1">
      <c r="A443" s="35" t="s">
        <v>6</v>
      </c>
      <c r="B443" s="26">
        <v>3</v>
      </c>
      <c r="C443" s="27" t="s">
        <v>13</v>
      </c>
      <c r="D443" s="145">
        <f>D434+D438+D442</f>
        <v>2440304</v>
      </c>
      <c r="E443" s="145">
        <f>E434+E438+E442</f>
        <v>260000</v>
      </c>
      <c r="F443" s="145">
        <f t="shared" ref="F443" si="99">F434+F438+F442</f>
        <v>260000</v>
      </c>
      <c r="G443" s="81">
        <v>0</v>
      </c>
    </row>
    <row r="444" spans="1:9" ht="15" customHeight="1">
      <c r="A444" s="35"/>
      <c r="B444" s="14"/>
      <c r="C444" s="36"/>
      <c r="D444" s="76"/>
      <c r="E444" s="76"/>
      <c r="F444" s="76"/>
      <c r="G444" s="34"/>
    </row>
    <row r="445" spans="1:9" s="127" customFormat="1" ht="15" customHeight="1">
      <c r="A445" s="126"/>
      <c r="B445" s="94">
        <v>45</v>
      </c>
      <c r="C445" s="86" t="s">
        <v>118</v>
      </c>
      <c r="F445" s="128"/>
      <c r="G445" s="129"/>
      <c r="H445" s="130"/>
      <c r="I445" s="130"/>
    </row>
    <row r="446" spans="1:9" s="127" customFormat="1" ht="27.95" customHeight="1">
      <c r="A446" s="126"/>
      <c r="B446" s="94">
        <v>69</v>
      </c>
      <c r="C446" s="86" t="s">
        <v>302</v>
      </c>
      <c r="F446" s="128"/>
      <c r="G446" s="129"/>
      <c r="H446" s="130"/>
      <c r="I446" s="130"/>
    </row>
    <row r="447" spans="1:9" s="127" customFormat="1" ht="15" customHeight="1">
      <c r="A447" s="126"/>
      <c r="B447" s="94" t="s">
        <v>276</v>
      </c>
      <c r="C447" s="131" t="s">
        <v>221</v>
      </c>
      <c r="D447" s="140">
        <v>0</v>
      </c>
      <c r="E447" s="140">
        <v>0</v>
      </c>
      <c r="F447" s="79">
        <v>0</v>
      </c>
      <c r="G447" s="78">
        <v>7500</v>
      </c>
      <c r="H447" s="130"/>
      <c r="I447" s="130"/>
    </row>
    <row r="448" spans="1:9" s="127" customFormat="1" ht="27.95" customHeight="1">
      <c r="A448" s="141" t="s">
        <v>6</v>
      </c>
      <c r="B448" s="142">
        <v>69</v>
      </c>
      <c r="C448" s="152" t="s">
        <v>302</v>
      </c>
      <c r="D448" s="140">
        <f t="shared" ref="D448:F448" si="100">D447</f>
        <v>0</v>
      </c>
      <c r="E448" s="140">
        <f t="shared" si="100"/>
        <v>0</v>
      </c>
      <c r="F448" s="140">
        <f t="shared" si="100"/>
        <v>0</v>
      </c>
      <c r="G448" s="150">
        <v>7500</v>
      </c>
      <c r="H448" s="130"/>
      <c r="I448" s="130"/>
    </row>
    <row r="449" spans="1:7">
      <c r="A449" s="42"/>
      <c r="B449" s="14"/>
      <c r="C449" s="36"/>
      <c r="D449" s="76"/>
      <c r="E449" s="76"/>
      <c r="F449" s="76"/>
      <c r="G449" s="76"/>
    </row>
    <row r="450" spans="1:7" ht="27.95" customHeight="1">
      <c r="A450" s="42"/>
      <c r="B450" s="14">
        <v>70</v>
      </c>
      <c r="C450" s="36" t="s">
        <v>277</v>
      </c>
      <c r="D450" s="72"/>
      <c r="E450" s="45"/>
      <c r="F450" s="45"/>
      <c r="G450" s="72"/>
    </row>
    <row r="451" spans="1:7" ht="15" customHeight="1">
      <c r="A451" s="42"/>
      <c r="B451" s="14" t="s">
        <v>279</v>
      </c>
      <c r="C451" s="37" t="s">
        <v>221</v>
      </c>
      <c r="D451" s="79">
        <v>0</v>
      </c>
      <c r="E451" s="79">
        <v>0</v>
      </c>
      <c r="F451" s="79">
        <v>0</v>
      </c>
      <c r="G451" s="78">
        <v>100000</v>
      </c>
    </row>
    <row r="452" spans="1:7" ht="27.95" customHeight="1">
      <c r="A452" s="42" t="s">
        <v>6</v>
      </c>
      <c r="B452" s="14">
        <v>70</v>
      </c>
      <c r="C452" s="36" t="s">
        <v>277</v>
      </c>
      <c r="D452" s="79">
        <f t="shared" ref="D452:F452" si="101">SUM(D451:D451)</f>
        <v>0</v>
      </c>
      <c r="E452" s="79">
        <f t="shared" si="101"/>
        <v>0</v>
      </c>
      <c r="F452" s="79">
        <f t="shared" si="101"/>
        <v>0</v>
      </c>
      <c r="G452" s="78">
        <v>100000</v>
      </c>
    </row>
    <row r="453" spans="1:7">
      <c r="A453" s="42"/>
      <c r="B453" s="14"/>
      <c r="C453" s="36"/>
      <c r="D453" s="76"/>
      <c r="E453" s="76"/>
      <c r="F453" s="76"/>
      <c r="G453" s="76"/>
    </row>
    <row r="454" spans="1:7" ht="15" customHeight="1">
      <c r="A454" s="42"/>
      <c r="B454" s="14">
        <v>71</v>
      </c>
      <c r="C454" s="36" t="s">
        <v>301</v>
      </c>
      <c r="D454" s="72"/>
      <c r="E454" s="45"/>
      <c r="F454" s="45"/>
      <c r="G454" s="72"/>
    </row>
    <row r="455" spans="1:7" ht="15" customHeight="1">
      <c r="A455" s="42"/>
      <c r="B455" s="14" t="s">
        <v>280</v>
      </c>
      <c r="C455" s="37" t="s">
        <v>221</v>
      </c>
      <c r="D455" s="79">
        <v>0</v>
      </c>
      <c r="E455" s="79">
        <v>0</v>
      </c>
      <c r="F455" s="79">
        <v>0</v>
      </c>
      <c r="G455" s="78">
        <v>6700</v>
      </c>
    </row>
    <row r="456" spans="1:7" ht="15" customHeight="1">
      <c r="A456" s="42" t="s">
        <v>6</v>
      </c>
      <c r="B456" s="14">
        <v>71</v>
      </c>
      <c r="C456" s="36" t="s">
        <v>301</v>
      </c>
      <c r="D456" s="79">
        <f t="shared" ref="D456:F456" si="102">SUM(D455:D455)</f>
        <v>0</v>
      </c>
      <c r="E456" s="79">
        <f t="shared" si="102"/>
        <v>0</v>
      </c>
      <c r="F456" s="79">
        <f t="shared" si="102"/>
        <v>0</v>
      </c>
      <c r="G456" s="78">
        <v>6700</v>
      </c>
    </row>
    <row r="457" spans="1:7" ht="15" customHeight="1">
      <c r="A457" s="42"/>
      <c r="B457" s="14"/>
      <c r="C457" s="36"/>
      <c r="D457" s="76"/>
      <c r="E457" s="76"/>
      <c r="F457" s="76"/>
      <c r="G457" s="76"/>
    </row>
    <row r="458" spans="1:7" ht="15" customHeight="1">
      <c r="A458" s="42"/>
      <c r="B458" s="14">
        <v>72</v>
      </c>
      <c r="C458" s="36" t="s">
        <v>285</v>
      </c>
      <c r="D458" s="72"/>
      <c r="E458" s="45"/>
      <c r="F458" s="45"/>
      <c r="G458" s="72"/>
    </row>
    <row r="459" spans="1:7" ht="15" customHeight="1">
      <c r="A459" s="42"/>
      <c r="B459" s="14" t="s">
        <v>286</v>
      </c>
      <c r="C459" s="37" t="s">
        <v>221</v>
      </c>
      <c r="D459" s="79">
        <v>0</v>
      </c>
      <c r="E459" s="79">
        <v>0</v>
      </c>
      <c r="F459" s="79">
        <v>0</v>
      </c>
      <c r="G459" s="78">
        <v>200000</v>
      </c>
    </row>
    <row r="460" spans="1:7" ht="15" customHeight="1">
      <c r="A460" s="42" t="s">
        <v>6</v>
      </c>
      <c r="B460" s="14">
        <v>72</v>
      </c>
      <c r="C460" s="36" t="s">
        <v>285</v>
      </c>
      <c r="D460" s="79">
        <f t="shared" ref="D460:F460" si="103">SUM(D459:D459)</f>
        <v>0</v>
      </c>
      <c r="E460" s="79">
        <f t="shared" si="103"/>
        <v>0</v>
      </c>
      <c r="F460" s="79">
        <f t="shared" si="103"/>
        <v>0</v>
      </c>
      <c r="G460" s="78">
        <v>200000</v>
      </c>
    </row>
    <row r="461" spans="1:7" ht="15" customHeight="1">
      <c r="A461" s="42"/>
      <c r="B461" s="14"/>
      <c r="C461" s="36"/>
      <c r="D461" s="76"/>
      <c r="E461" s="76"/>
      <c r="F461" s="76"/>
      <c r="G461" s="76"/>
    </row>
    <row r="462" spans="1:7" ht="15" customHeight="1">
      <c r="A462" s="42"/>
      <c r="B462" s="14">
        <v>73</v>
      </c>
      <c r="C462" s="36" t="s">
        <v>309</v>
      </c>
      <c r="D462" s="72"/>
      <c r="E462" s="45"/>
      <c r="F462" s="45"/>
      <c r="G462" s="72"/>
    </row>
    <row r="463" spans="1:7" ht="15" customHeight="1">
      <c r="A463" s="42"/>
      <c r="B463" s="14" t="s">
        <v>287</v>
      </c>
      <c r="C463" s="37" t="s">
        <v>221</v>
      </c>
      <c r="D463" s="79">
        <v>0</v>
      </c>
      <c r="E463" s="79">
        <v>0</v>
      </c>
      <c r="F463" s="79">
        <v>0</v>
      </c>
      <c r="G463" s="78">
        <v>13486</v>
      </c>
    </row>
    <row r="464" spans="1:7" ht="15" customHeight="1">
      <c r="A464" s="42" t="s">
        <v>6</v>
      </c>
      <c r="B464" s="14">
        <v>73</v>
      </c>
      <c r="C464" s="36" t="s">
        <v>309</v>
      </c>
      <c r="D464" s="79">
        <f t="shared" ref="D464:F464" si="104">SUM(D463:D463)</f>
        <v>0</v>
      </c>
      <c r="E464" s="79">
        <f t="shared" si="104"/>
        <v>0</v>
      </c>
      <c r="F464" s="79">
        <f t="shared" si="104"/>
        <v>0</v>
      </c>
      <c r="G464" s="78">
        <v>13486</v>
      </c>
    </row>
    <row r="465" spans="1:7" ht="15" customHeight="1">
      <c r="A465" s="42"/>
      <c r="B465" s="14"/>
      <c r="C465" s="36"/>
      <c r="D465" s="76"/>
      <c r="E465" s="76"/>
      <c r="F465" s="76"/>
      <c r="G465" s="76"/>
    </row>
    <row r="466" spans="1:7" ht="15" customHeight="1">
      <c r="A466" s="42"/>
      <c r="B466" s="14">
        <v>74</v>
      </c>
      <c r="C466" s="36" t="s">
        <v>310</v>
      </c>
      <c r="D466" s="72"/>
      <c r="E466" s="45"/>
      <c r="F466" s="45"/>
      <c r="G466" s="72"/>
    </row>
    <row r="467" spans="1:7" ht="15" customHeight="1">
      <c r="A467" s="42"/>
      <c r="B467" s="14" t="s">
        <v>293</v>
      </c>
      <c r="C467" s="37" t="s">
        <v>221</v>
      </c>
      <c r="D467" s="79">
        <v>0</v>
      </c>
      <c r="E467" s="79">
        <v>0</v>
      </c>
      <c r="F467" s="79">
        <v>0</v>
      </c>
      <c r="G467" s="78">
        <v>200000</v>
      </c>
    </row>
    <row r="468" spans="1:7" ht="15" customHeight="1">
      <c r="A468" s="42" t="s">
        <v>6</v>
      </c>
      <c r="B468" s="14">
        <v>74</v>
      </c>
      <c r="C468" s="36" t="s">
        <v>310</v>
      </c>
      <c r="D468" s="79">
        <f>SUM(D467:D467)</f>
        <v>0</v>
      </c>
      <c r="E468" s="79">
        <f t="shared" ref="E468:F468" si="105">SUM(E467:E467)</f>
        <v>0</v>
      </c>
      <c r="F468" s="79">
        <f t="shared" si="105"/>
        <v>0</v>
      </c>
      <c r="G468" s="78">
        <v>200000</v>
      </c>
    </row>
    <row r="469" spans="1:7" ht="15" customHeight="1">
      <c r="A469" s="42" t="s">
        <v>6</v>
      </c>
      <c r="B469" s="94">
        <v>45</v>
      </c>
      <c r="C469" s="86" t="s">
        <v>118</v>
      </c>
      <c r="D469" s="81">
        <f>D448+D452+D456+D460+D464+D468</f>
        <v>0</v>
      </c>
      <c r="E469" s="81">
        <f t="shared" ref="E469:F469" si="106">E448+E452+E456+E460+E464+E468</f>
        <v>0</v>
      </c>
      <c r="F469" s="81">
        <f t="shared" si="106"/>
        <v>0</v>
      </c>
      <c r="G469" s="80">
        <v>527686</v>
      </c>
    </row>
    <row r="470" spans="1:7" ht="15" customHeight="1">
      <c r="A470" s="42"/>
      <c r="B470" s="14"/>
      <c r="C470" s="36"/>
      <c r="D470" s="72"/>
      <c r="E470" s="72"/>
      <c r="F470" s="72"/>
      <c r="G470" s="72"/>
    </row>
    <row r="471" spans="1:7" ht="15" customHeight="1">
      <c r="A471" s="42"/>
      <c r="B471" s="94">
        <v>46</v>
      </c>
      <c r="C471" s="86" t="s">
        <v>121</v>
      </c>
      <c r="D471" s="72"/>
      <c r="E471" s="72"/>
      <c r="F471" s="72"/>
      <c r="G471" s="72"/>
    </row>
    <row r="472" spans="1:7" ht="15" customHeight="1">
      <c r="A472" s="42"/>
      <c r="B472" s="14">
        <v>51</v>
      </c>
      <c r="C472" s="36" t="s">
        <v>283</v>
      </c>
      <c r="D472" s="72"/>
      <c r="E472" s="72"/>
      <c r="F472" s="72"/>
      <c r="G472" s="72"/>
    </row>
    <row r="473" spans="1:7" ht="15" customHeight="1">
      <c r="A473" s="42"/>
      <c r="B473" s="14" t="s">
        <v>284</v>
      </c>
      <c r="C473" s="37" t="s">
        <v>183</v>
      </c>
      <c r="D473" s="79">
        <v>0</v>
      </c>
      <c r="E473" s="79">
        <v>0</v>
      </c>
      <c r="F473" s="79">
        <v>0</v>
      </c>
      <c r="G473" s="78">
        <v>50000</v>
      </c>
    </row>
    <row r="474" spans="1:7" ht="15" customHeight="1">
      <c r="A474" s="42" t="s">
        <v>6</v>
      </c>
      <c r="B474" s="14">
        <v>51</v>
      </c>
      <c r="C474" s="36" t="s">
        <v>283</v>
      </c>
      <c r="D474" s="79">
        <f t="shared" ref="D474:F474" si="107">SUM(D473:D473)</f>
        <v>0</v>
      </c>
      <c r="E474" s="79">
        <f t="shared" si="107"/>
        <v>0</v>
      </c>
      <c r="F474" s="79">
        <f t="shared" si="107"/>
        <v>0</v>
      </c>
      <c r="G474" s="78">
        <v>50000</v>
      </c>
    </row>
    <row r="475" spans="1:7" ht="15" customHeight="1">
      <c r="A475" s="42" t="s">
        <v>6</v>
      </c>
      <c r="B475" s="94">
        <v>46</v>
      </c>
      <c r="C475" s="86" t="s">
        <v>121</v>
      </c>
      <c r="D475" s="81">
        <f>D474</f>
        <v>0</v>
      </c>
      <c r="E475" s="81">
        <f t="shared" ref="E475:F475" si="108">E474</f>
        <v>0</v>
      </c>
      <c r="F475" s="81">
        <f t="shared" si="108"/>
        <v>0</v>
      </c>
      <c r="G475" s="80">
        <v>50000</v>
      </c>
    </row>
    <row r="476" spans="1:7" ht="15" customHeight="1">
      <c r="A476" s="42"/>
      <c r="B476" s="94"/>
      <c r="C476" s="86"/>
      <c r="D476" s="34"/>
      <c r="E476" s="34"/>
      <c r="F476" s="34"/>
      <c r="G476" s="76"/>
    </row>
    <row r="477" spans="1:7">
      <c r="A477" s="42"/>
      <c r="B477" s="14">
        <v>47</v>
      </c>
      <c r="C477" s="36" t="s">
        <v>124</v>
      </c>
      <c r="D477" s="72"/>
      <c r="E477" s="72"/>
      <c r="F477" s="72"/>
      <c r="G477" s="72"/>
    </row>
    <row r="478" spans="1:7" ht="27.95" customHeight="1">
      <c r="A478" s="42"/>
      <c r="B478" s="14">
        <v>50</v>
      </c>
      <c r="C478" s="36" t="s">
        <v>281</v>
      </c>
      <c r="D478" s="72"/>
      <c r="E478" s="72"/>
      <c r="F478" s="72"/>
      <c r="G478" s="72"/>
    </row>
    <row r="479" spans="1:7">
      <c r="A479" s="42"/>
      <c r="B479" s="14" t="s">
        <v>282</v>
      </c>
      <c r="C479" s="37" t="s">
        <v>183</v>
      </c>
      <c r="D479" s="79">
        <v>0</v>
      </c>
      <c r="E479" s="79">
        <v>0</v>
      </c>
      <c r="F479" s="79">
        <v>0</v>
      </c>
      <c r="G479" s="78">
        <v>50000</v>
      </c>
    </row>
    <row r="480" spans="1:7" ht="27.95" customHeight="1">
      <c r="A480" s="42" t="s">
        <v>6</v>
      </c>
      <c r="B480" s="14">
        <v>50</v>
      </c>
      <c r="C480" s="36" t="s">
        <v>281</v>
      </c>
      <c r="D480" s="79">
        <f t="shared" ref="D480:F480" si="109">SUM(D479:D479)</f>
        <v>0</v>
      </c>
      <c r="E480" s="79">
        <f t="shared" si="109"/>
        <v>0</v>
      </c>
      <c r="F480" s="79">
        <f t="shared" si="109"/>
        <v>0</v>
      </c>
      <c r="G480" s="78">
        <v>50000</v>
      </c>
    </row>
    <row r="481" spans="1:7">
      <c r="A481" s="42" t="s">
        <v>6</v>
      </c>
      <c r="B481" s="14">
        <v>47</v>
      </c>
      <c r="C481" s="36" t="s">
        <v>124</v>
      </c>
      <c r="D481" s="81">
        <f t="shared" ref="D481:F481" si="110">D480</f>
        <v>0</v>
      </c>
      <c r="E481" s="81">
        <f t="shared" si="110"/>
        <v>0</v>
      </c>
      <c r="F481" s="81">
        <f t="shared" si="110"/>
        <v>0</v>
      </c>
      <c r="G481" s="80">
        <v>50000</v>
      </c>
    </row>
    <row r="482" spans="1:7" ht="15" customHeight="1">
      <c r="A482" s="35"/>
      <c r="B482" s="14"/>
      <c r="C482" s="36"/>
      <c r="D482" s="76"/>
      <c r="E482" s="76"/>
      <c r="F482" s="76"/>
      <c r="G482" s="76"/>
    </row>
    <row r="483" spans="1:7">
      <c r="A483" s="42"/>
      <c r="B483" s="14">
        <v>48</v>
      </c>
      <c r="C483" s="36" t="s">
        <v>127</v>
      </c>
      <c r="D483" s="76"/>
      <c r="E483" s="76"/>
      <c r="F483" s="76"/>
      <c r="G483" s="76"/>
    </row>
    <row r="484" spans="1:7" ht="15" customHeight="1">
      <c r="A484" s="42"/>
      <c r="B484" s="14">
        <v>60</v>
      </c>
      <c r="C484" s="36" t="s">
        <v>288</v>
      </c>
      <c r="D484" s="72"/>
      <c r="E484" s="45"/>
      <c r="F484" s="45"/>
      <c r="G484" s="72"/>
    </row>
    <row r="485" spans="1:7" s="103" customFormat="1">
      <c r="A485" s="42"/>
      <c r="B485" s="14" t="s">
        <v>278</v>
      </c>
      <c r="C485" s="37" t="s">
        <v>221</v>
      </c>
      <c r="D485" s="79">
        <v>0</v>
      </c>
      <c r="E485" s="79">
        <v>0</v>
      </c>
      <c r="F485" s="79">
        <v>0</v>
      </c>
      <c r="G485" s="78">
        <v>50000</v>
      </c>
    </row>
    <row r="486" spans="1:7" ht="15" customHeight="1">
      <c r="A486" s="42" t="s">
        <v>6</v>
      </c>
      <c r="B486" s="14">
        <v>60</v>
      </c>
      <c r="C486" s="36" t="s">
        <v>288</v>
      </c>
      <c r="D486" s="79">
        <f t="shared" ref="D486:F486" si="111">SUM(D485:D485)</f>
        <v>0</v>
      </c>
      <c r="E486" s="79">
        <f t="shared" si="111"/>
        <v>0</v>
      </c>
      <c r="F486" s="79">
        <f t="shared" si="111"/>
        <v>0</v>
      </c>
      <c r="G486" s="78">
        <v>50000</v>
      </c>
    </row>
    <row r="487" spans="1:7">
      <c r="A487" s="42"/>
      <c r="B487" s="14"/>
      <c r="C487" s="36"/>
      <c r="D487" s="76"/>
      <c r="E487" s="76"/>
      <c r="F487" s="76"/>
      <c r="G487" s="76"/>
    </row>
    <row r="488" spans="1:7" ht="27.95" customHeight="1">
      <c r="A488" s="42"/>
      <c r="B488" s="14">
        <v>62</v>
      </c>
      <c r="C488" s="36" t="s">
        <v>290</v>
      </c>
      <c r="D488" s="72"/>
      <c r="E488" s="45"/>
      <c r="F488" s="45"/>
      <c r="G488" s="72"/>
    </row>
    <row r="489" spans="1:7" s="103" customFormat="1">
      <c r="A489" s="42"/>
      <c r="B489" s="14" t="s">
        <v>289</v>
      </c>
      <c r="C489" s="37" t="s">
        <v>221</v>
      </c>
      <c r="D489" s="79">
        <v>0</v>
      </c>
      <c r="E489" s="79">
        <v>0</v>
      </c>
      <c r="F489" s="79">
        <v>0</v>
      </c>
      <c r="G489" s="78">
        <v>10000</v>
      </c>
    </row>
    <row r="490" spans="1:7" ht="27.95" customHeight="1">
      <c r="A490" s="48" t="s">
        <v>6</v>
      </c>
      <c r="B490" s="88">
        <v>62</v>
      </c>
      <c r="C490" s="39" t="s">
        <v>290</v>
      </c>
      <c r="D490" s="79">
        <f t="shared" ref="D490:F490" si="112">SUM(D489:D489)</f>
        <v>0</v>
      </c>
      <c r="E490" s="79">
        <f t="shared" si="112"/>
        <v>0</v>
      </c>
      <c r="F490" s="79">
        <f t="shared" si="112"/>
        <v>0</v>
      </c>
      <c r="G490" s="78">
        <v>10000</v>
      </c>
    </row>
    <row r="491" spans="1:7" hidden="1">
      <c r="A491" s="42"/>
      <c r="B491" s="14"/>
      <c r="C491" s="36"/>
      <c r="D491" s="76"/>
      <c r="E491" s="76"/>
      <c r="F491" s="76"/>
      <c r="G491" s="76"/>
    </row>
    <row r="492" spans="1:7" ht="27.95" customHeight="1">
      <c r="A492" s="42"/>
      <c r="B492" s="14">
        <v>63</v>
      </c>
      <c r="C492" s="36" t="s">
        <v>291</v>
      </c>
      <c r="D492" s="72"/>
      <c r="E492" s="45"/>
      <c r="F492" s="45"/>
      <c r="G492" s="72"/>
    </row>
    <row r="493" spans="1:7" s="103" customFormat="1">
      <c r="A493" s="42"/>
      <c r="B493" s="14" t="s">
        <v>292</v>
      </c>
      <c r="C493" s="37" t="s">
        <v>221</v>
      </c>
      <c r="D493" s="79">
        <v>0</v>
      </c>
      <c r="E493" s="79">
        <v>0</v>
      </c>
      <c r="F493" s="79">
        <v>0</v>
      </c>
      <c r="G493" s="78">
        <v>5000</v>
      </c>
    </row>
    <row r="494" spans="1:7" ht="27.95" customHeight="1">
      <c r="A494" s="42" t="s">
        <v>6</v>
      </c>
      <c r="B494" s="14">
        <v>63</v>
      </c>
      <c r="C494" s="36" t="s">
        <v>291</v>
      </c>
      <c r="D494" s="79">
        <f t="shared" ref="D494:F494" si="113">SUM(D493:D493)</f>
        <v>0</v>
      </c>
      <c r="E494" s="79">
        <f t="shared" si="113"/>
        <v>0</v>
      </c>
      <c r="F494" s="79">
        <f t="shared" si="113"/>
        <v>0</v>
      </c>
      <c r="G494" s="78">
        <v>5000</v>
      </c>
    </row>
    <row r="495" spans="1:7">
      <c r="A495" s="42" t="s">
        <v>6</v>
      </c>
      <c r="B495" s="14">
        <v>48</v>
      </c>
      <c r="C495" s="36" t="s">
        <v>127</v>
      </c>
      <c r="D495" s="81">
        <f>D486+D490+D494</f>
        <v>0</v>
      </c>
      <c r="E495" s="81">
        <f t="shared" ref="E495:F495" si="114">E486+E490+E494</f>
        <v>0</v>
      </c>
      <c r="F495" s="81">
        <f t="shared" si="114"/>
        <v>0</v>
      </c>
      <c r="G495" s="80">
        <v>65000</v>
      </c>
    </row>
    <row r="496" spans="1:7" ht="15" customHeight="1">
      <c r="A496" s="35"/>
      <c r="B496" s="14"/>
      <c r="C496" s="36"/>
      <c r="D496" s="76"/>
      <c r="E496" s="34"/>
      <c r="F496" s="34"/>
      <c r="G496" s="34"/>
    </row>
    <row r="497" spans="1:7">
      <c r="A497" s="42"/>
      <c r="B497" s="14">
        <v>50</v>
      </c>
      <c r="C497" s="36" t="s">
        <v>170</v>
      </c>
      <c r="D497" s="72"/>
      <c r="E497" s="72"/>
      <c r="F497" s="72"/>
      <c r="G497" s="72"/>
    </row>
    <row r="498" spans="1:7" ht="27.95" customHeight="1">
      <c r="A498" s="42"/>
      <c r="B498" s="14">
        <v>50</v>
      </c>
      <c r="C498" s="36" t="s">
        <v>294</v>
      </c>
      <c r="D498" s="72"/>
      <c r="E498" s="72"/>
      <c r="F498" s="72"/>
      <c r="G498" s="72"/>
    </row>
    <row r="499" spans="1:7">
      <c r="A499" s="42"/>
      <c r="B499" s="14" t="s">
        <v>209</v>
      </c>
      <c r="C499" s="37" t="s">
        <v>183</v>
      </c>
      <c r="D499" s="79">
        <v>0</v>
      </c>
      <c r="E499" s="79">
        <v>0</v>
      </c>
      <c r="F499" s="79">
        <v>0</v>
      </c>
      <c r="G499" s="78">
        <v>10000</v>
      </c>
    </row>
    <row r="500" spans="1:7" ht="27.95" customHeight="1">
      <c r="A500" s="42" t="s">
        <v>6</v>
      </c>
      <c r="B500" s="14">
        <v>50</v>
      </c>
      <c r="C500" s="36" t="s">
        <v>294</v>
      </c>
      <c r="D500" s="79">
        <f t="shared" ref="D500:F500" si="115">SUM(D499:D499)</f>
        <v>0</v>
      </c>
      <c r="E500" s="79">
        <f t="shared" si="115"/>
        <v>0</v>
      </c>
      <c r="F500" s="79">
        <f t="shared" si="115"/>
        <v>0</v>
      </c>
      <c r="G500" s="78">
        <v>10000</v>
      </c>
    </row>
    <row r="501" spans="1:7">
      <c r="A501" s="42"/>
      <c r="B501" s="14"/>
      <c r="C501" s="36"/>
      <c r="D501" s="72"/>
      <c r="E501" s="72"/>
      <c r="F501" s="72"/>
      <c r="G501" s="72"/>
    </row>
    <row r="502" spans="1:7" ht="15" customHeight="1">
      <c r="A502" s="42"/>
      <c r="B502" s="14">
        <v>51</v>
      </c>
      <c r="C502" s="36" t="s">
        <v>313</v>
      </c>
      <c r="D502" s="72"/>
      <c r="E502" s="72"/>
      <c r="F502" s="72"/>
      <c r="G502" s="72"/>
    </row>
    <row r="503" spans="1:7" ht="15" customHeight="1">
      <c r="A503" s="42"/>
      <c r="B503" s="14" t="s">
        <v>316</v>
      </c>
      <c r="C503" s="37" t="s">
        <v>183</v>
      </c>
      <c r="D503" s="79">
        <v>0</v>
      </c>
      <c r="E503" s="79">
        <v>0</v>
      </c>
      <c r="F503" s="79">
        <v>0</v>
      </c>
      <c r="G503" s="78">
        <v>50000</v>
      </c>
    </row>
    <row r="504" spans="1:7" ht="15" customHeight="1">
      <c r="A504" s="42" t="s">
        <v>6</v>
      </c>
      <c r="B504" s="14">
        <v>51</v>
      </c>
      <c r="C504" s="36" t="s">
        <v>313</v>
      </c>
      <c r="D504" s="79">
        <f t="shared" ref="D504:F504" si="116">SUM(D503:D503)</f>
        <v>0</v>
      </c>
      <c r="E504" s="79">
        <f t="shared" si="116"/>
        <v>0</v>
      </c>
      <c r="F504" s="79">
        <f t="shared" si="116"/>
        <v>0</v>
      </c>
      <c r="G504" s="78">
        <v>50000</v>
      </c>
    </row>
    <row r="505" spans="1:7" ht="15" customHeight="1">
      <c r="A505" s="42" t="s">
        <v>6</v>
      </c>
      <c r="B505" s="14">
        <v>50</v>
      </c>
      <c r="C505" s="36" t="s">
        <v>170</v>
      </c>
      <c r="D505" s="81">
        <f t="shared" ref="D505:F505" si="117">D500+D504</f>
        <v>0</v>
      </c>
      <c r="E505" s="81">
        <f t="shared" si="117"/>
        <v>0</v>
      </c>
      <c r="F505" s="81">
        <f t="shared" si="117"/>
        <v>0</v>
      </c>
      <c r="G505" s="80">
        <v>60000</v>
      </c>
    </row>
    <row r="506" spans="1:7" ht="15" customHeight="1">
      <c r="A506" s="35" t="s">
        <v>6</v>
      </c>
      <c r="B506" s="1">
        <v>60.051000000000002</v>
      </c>
      <c r="C506" s="46" t="s">
        <v>43</v>
      </c>
      <c r="D506" s="78">
        <f>D469+D475+D481+D495+D505+D443</f>
        <v>2440304</v>
      </c>
      <c r="E506" s="78">
        <f t="shared" ref="E506:F506" si="118">E469+E475+E481+E495+E505+E443</f>
        <v>260000</v>
      </c>
      <c r="F506" s="78">
        <f t="shared" si="118"/>
        <v>260000</v>
      </c>
      <c r="G506" s="78">
        <v>752686</v>
      </c>
    </row>
    <row r="507" spans="1:7" ht="15" customHeight="1">
      <c r="A507" s="35" t="s">
        <v>6</v>
      </c>
      <c r="B507" s="14">
        <v>60</v>
      </c>
      <c r="C507" s="36" t="s">
        <v>46</v>
      </c>
      <c r="D507" s="78">
        <f>D506</f>
        <v>2440304</v>
      </c>
      <c r="E507" s="78">
        <f t="shared" ref="E507:F507" si="119">E506</f>
        <v>260000</v>
      </c>
      <c r="F507" s="78">
        <f t="shared" si="119"/>
        <v>260000</v>
      </c>
      <c r="G507" s="78">
        <v>752686</v>
      </c>
    </row>
    <row r="508" spans="1:7" ht="15" customHeight="1">
      <c r="A508" s="35" t="s">
        <v>6</v>
      </c>
      <c r="B508" s="1">
        <v>4059</v>
      </c>
      <c r="C508" s="46" t="s">
        <v>4</v>
      </c>
      <c r="D508" s="78">
        <f>D507+D419</f>
        <v>2590482</v>
      </c>
      <c r="E508" s="78">
        <f>E507+E419-E393</f>
        <v>2441171</v>
      </c>
      <c r="F508" s="78">
        <f>F507+F419-E393</f>
        <v>5024043</v>
      </c>
      <c r="G508" s="78">
        <v>3935037</v>
      </c>
    </row>
    <row r="509" spans="1:7" ht="15" customHeight="1">
      <c r="A509" s="35"/>
      <c r="B509" s="1"/>
      <c r="C509" s="46"/>
      <c r="D509" s="76"/>
      <c r="E509" s="76"/>
      <c r="F509" s="76"/>
      <c r="G509" s="76"/>
    </row>
    <row r="510" spans="1:7" ht="14.25" customHeight="1">
      <c r="A510" s="35" t="s">
        <v>222</v>
      </c>
      <c r="B510" s="1">
        <v>4216</v>
      </c>
      <c r="C510" s="46" t="s">
        <v>223</v>
      </c>
      <c r="D510" s="76"/>
      <c r="E510" s="76"/>
      <c r="F510" s="76"/>
      <c r="G510" s="76"/>
    </row>
    <row r="511" spans="1:7" ht="15" customHeight="1">
      <c r="A511" s="35"/>
      <c r="B511" s="55" t="s">
        <v>224</v>
      </c>
      <c r="C511" s="36" t="s">
        <v>315</v>
      </c>
      <c r="D511" s="76"/>
      <c r="E511" s="76"/>
      <c r="F511" s="76"/>
      <c r="G511" s="76"/>
    </row>
    <row r="512" spans="1:7" ht="15" customHeight="1">
      <c r="A512" s="35"/>
      <c r="B512" s="100" t="s">
        <v>225</v>
      </c>
      <c r="C512" s="46" t="s">
        <v>226</v>
      </c>
      <c r="D512" s="76"/>
      <c r="E512" s="76"/>
      <c r="F512" s="76"/>
      <c r="G512" s="76"/>
    </row>
    <row r="513" spans="1:7" ht="15" customHeight="1">
      <c r="A513" s="35"/>
      <c r="B513" s="14">
        <v>45</v>
      </c>
      <c r="C513" s="36" t="s">
        <v>118</v>
      </c>
      <c r="D513" s="76"/>
      <c r="E513" s="76"/>
      <c r="F513" s="76"/>
      <c r="G513" s="76"/>
    </row>
    <row r="514" spans="1:7" ht="15" customHeight="1">
      <c r="A514" s="35"/>
      <c r="B514" s="14">
        <v>50</v>
      </c>
      <c r="C514" s="36" t="s">
        <v>227</v>
      </c>
      <c r="D514" s="76"/>
      <c r="E514" s="76"/>
      <c r="F514" s="76"/>
      <c r="G514" s="76"/>
    </row>
    <row r="515" spans="1:7" ht="15" customHeight="1">
      <c r="A515" s="35"/>
      <c r="B515" s="14" t="s">
        <v>176</v>
      </c>
      <c r="C515" s="36" t="s">
        <v>221</v>
      </c>
      <c r="D515" s="34">
        <v>0</v>
      </c>
      <c r="E515" s="76">
        <v>5033</v>
      </c>
      <c r="F515" s="76">
        <v>5033</v>
      </c>
      <c r="G515" s="34">
        <v>0</v>
      </c>
    </row>
    <row r="516" spans="1:7" ht="15" customHeight="1">
      <c r="A516" s="35" t="s">
        <v>6</v>
      </c>
      <c r="B516" s="14">
        <v>50</v>
      </c>
      <c r="C516" s="36" t="s">
        <v>227</v>
      </c>
      <c r="D516" s="81">
        <f t="shared" ref="D516:F516" si="120">D515</f>
        <v>0</v>
      </c>
      <c r="E516" s="80">
        <f t="shared" si="120"/>
        <v>5033</v>
      </c>
      <c r="F516" s="80">
        <f t="shared" si="120"/>
        <v>5033</v>
      </c>
      <c r="G516" s="81">
        <v>0</v>
      </c>
    </row>
    <row r="517" spans="1:7" ht="15" customHeight="1">
      <c r="A517" s="35"/>
      <c r="B517" s="14"/>
      <c r="C517" s="36"/>
      <c r="D517" s="76"/>
      <c r="E517" s="76"/>
      <c r="F517" s="76"/>
      <c r="G517" s="76"/>
    </row>
    <row r="518" spans="1:7" ht="27.95" customHeight="1">
      <c r="A518" s="35"/>
      <c r="B518" s="14">
        <v>51</v>
      </c>
      <c r="C518" s="36" t="s">
        <v>228</v>
      </c>
      <c r="D518" s="76"/>
      <c r="E518" s="76"/>
      <c r="F518" s="76"/>
      <c r="G518" s="76"/>
    </row>
    <row r="519" spans="1:7">
      <c r="A519" s="35"/>
      <c r="B519" s="14" t="s">
        <v>231</v>
      </c>
      <c r="C519" s="36" t="s">
        <v>215</v>
      </c>
      <c r="D519" s="34">
        <v>0</v>
      </c>
      <c r="E519" s="76">
        <v>999</v>
      </c>
      <c r="F519" s="76">
        <v>999</v>
      </c>
      <c r="G519" s="34">
        <v>0</v>
      </c>
    </row>
    <row r="520" spans="1:7" ht="15" customHeight="1">
      <c r="A520" s="35"/>
      <c r="B520" s="14" t="s">
        <v>229</v>
      </c>
      <c r="C520" s="36" t="s">
        <v>230</v>
      </c>
      <c r="D520" s="34">
        <v>0</v>
      </c>
      <c r="E520" s="76">
        <v>1</v>
      </c>
      <c r="F520" s="76">
        <v>1</v>
      </c>
      <c r="G520" s="34">
        <v>0</v>
      </c>
    </row>
    <row r="521" spans="1:7" ht="27.95" customHeight="1">
      <c r="A521" s="35" t="s">
        <v>6</v>
      </c>
      <c r="B521" s="14">
        <v>51</v>
      </c>
      <c r="C521" s="36" t="s">
        <v>228</v>
      </c>
      <c r="D521" s="81">
        <f t="shared" ref="D521:F521" si="121">SUM(D519:D520)</f>
        <v>0</v>
      </c>
      <c r="E521" s="80">
        <f t="shared" si="121"/>
        <v>1000</v>
      </c>
      <c r="F521" s="80">
        <f t="shared" si="121"/>
        <v>1000</v>
      </c>
      <c r="G521" s="81">
        <v>0</v>
      </c>
    </row>
    <row r="522" spans="1:7" ht="15" customHeight="1">
      <c r="A522" s="35"/>
      <c r="B522" s="14"/>
      <c r="C522" s="36"/>
      <c r="D522" s="76"/>
      <c r="E522" s="76"/>
      <c r="F522" s="76"/>
      <c r="G522" s="76"/>
    </row>
    <row r="523" spans="1:7">
      <c r="A523" s="35"/>
      <c r="B523" s="14">
        <v>52</v>
      </c>
      <c r="C523" s="36" t="s">
        <v>232</v>
      </c>
      <c r="D523" s="76"/>
      <c r="E523" s="76"/>
      <c r="F523" s="76"/>
      <c r="G523" s="76"/>
    </row>
    <row r="524" spans="1:7" s="31" customFormat="1">
      <c r="A524" s="35"/>
      <c r="B524" s="14" t="s">
        <v>233</v>
      </c>
      <c r="C524" s="36" t="s">
        <v>215</v>
      </c>
      <c r="D524" s="34">
        <v>0</v>
      </c>
      <c r="E524" s="76">
        <v>11999</v>
      </c>
      <c r="F524" s="76">
        <f>11999+28000</f>
        <v>39999</v>
      </c>
      <c r="G524" s="34">
        <v>0</v>
      </c>
    </row>
    <row r="525" spans="1:7" ht="15" customHeight="1">
      <c r="A525" s="35"/>
      <c r="B525" s="14" t="s">
        <v>179</v>
      </c>
      <c r="C525" s="36" t="s">
        <v>221</v>
      </c>
      <c r="D525" s="34">
        <v>0</v>
      </c>
      <c r="E525" s="76">
        <v>1</v>
      </c>
      <c r="F525" s="76">
        <v>1</v>
      </c>
      <c r="G525" s="34">
        <v>0</v>
      </c>
    </row>
    <row r="526" spans="1:7">
      <c r="A526" s="35" t="s">
        <v>6</v>
      </c>
      <c r="B526" s="14">
        <v>52</v>
      </c>
      <c r="C526" s="36" t="s">
        <v>232</v>
      </c>
      <c r="D526" s="81">
        <f t="shared" ref="D526:F526" si="122">SUM(D524:D525)</f>
        <v>0</v>
      </c>
      <c r="E526" s="80">
        <f t="shared" si="122"/>
        <v>12000</v>
      </c>
      <c r="F526" s="80">
        <f t="shared" si="122"/>
        <v>40000</v>
      </c>
      <c r="G526" s="81">
        <v>0</v>
      </c>
    </row>
    <row r="527" spans="1:7" ht="15" customHeight="1">
      <c r="A527" s="35"/>
      <c r="B527" s="1"/>
      <c r="C527" s="46"/>
      <c r="D527" s="76"/>
      <c r="E527" s="76"/>
      <c r="F527" s="76"/>
      <c r="G527" s="76"/>
    </row>
    <row r="528" spans="1:7">
      <c r="A528" s="35"/>
      <c r="B528" s="14">
        <v>53</v>
      </c>
      <c r="C528" s="36" t="s">
        <v>234</v>
      </c>
      <c r="D528" s="76"/>
      <c r="E528" s="76"/>
      <c r="F528" s="76"/>
      <c r="G528" s="76"/>
    </row>
    <row r="529" spans="1:7" ht="15" customHeight="1">
      <c r="A529" s="35"/>
      <c r="B529" s="14" t="s">
        <v>181</v>
      </c>
      <c r="C529" s="36" t="s">
        <v>221</v>
      </c>
      <c r="D529" s="34">
        <v>0</v>
      </c>
      <c r="E529" s="76">
        <v>386</v>
      </c>
      <c r="F529" s="76">
        <f>386+17500</f>
        <v>17886</v>
      </c>
      <c r="G529" s="76">
        <v>5055</v>
      </c>
    </row>
    <row r="530" spans="1:7" s="103" customFormat="1">
      <c r="A530" s="38" t="s">
        <v>6</v>
      </c>
      <c r="B530" s="88">
        <v>53</v>
      </c>
      <c r="C530" s="39" t="s">
        <v>234</v>
      </c>
      <c r="D530" s="81">
        <f t="shared" ref="D530:F530" si="123">SUM(D529:D529)</f>
        <v>0</v>
      </c>
      <c r="E530" s="80">
        <f t="shared" si="123"/>
        <v>386</v>
      </c>
      <c r="F530" s="80">
        <f t="shared" si="123"/>
        <v>17886</v>
      </c>
      <c r="G530" s="80">
        <v>5055</v>
      </c>
    </row>
    <row r="531" spans="1:7" ht="15" customHeight="1">
      <c r="A531" s="35"/>
      <c r="B531" s="1"/>
      <c r="C531" s="46"/>
      <c r="D531" s="76"/>
      <c r="E531" s="76"/>
      <c r="F531" s="76"/>
      <c r="G531" s="76"/>
    </row>
    <row r="532" spans="1:7" ht="13.9" customHeight="1">
      <c r="A532" s="35"/>
      <c r="B532" s="14">
        <v>54</v>
      </c>
      <c r="C532" s="36" t="s">
        <v>245</v>
      </c>
      <c r="D532" s="76"/>
      <c r="E532" s="76"/>
      <c r="F532" s="76"/>
      <c r="G532" s="76"/>
    </row>
    <row r="533" spans="1:7" ht="15" customHeight="1">
      <c r="A533" s="35"/>
      <c r="B533" s="14" t="s">
        <v>185</v>
      </c>
      <c r="C533" s="36" t="s">
        <v>221</v>
      </c>
      <c r="D533" s="34">
        <v>0</v>
      </c>
      <c r="E533" s="76">
        <v>10999</v>
      </c>
      <c r="F533" s="76">
        <f>10999+1907</f>
        <v>12906</v>
      </c>
      <c r="G533" s="34">
        <v>0</v>
      </c>
    </row>
    <row r="534" spans="1:7" ht="15" customHeight="1">
      <c r="A534" s="35"/>
      <c r="B534" s="94" t="s">
        <v>269</v>
      </c>
      <c r="C534" s="86" t="s">
        <v>270</v>
      </c>
      <c r="D534" s="34">
        <v>0</v>
      </c>
      <c r="E534" s="34">
        <v>0</v>
      </c>
      <c r="F534" s="76">
        <v>1000</v>
      </c>
      <c r="G534" s="34">
        <v>0</v>
      </c>
    </row>
    <row r="535" spans="1:7" ht="14.45" customHeight="1">
      <c r="A535" s="35" t="s">
        <v>6</v>
      </c>
      <c r="B535" s="14">
        <v>54</v>
      </c>
      <c r="C535" s="36" t="s">
        <v>245</v>
      </c>
      <c r="D535" s="81">
        <f>SUM(D533:D534)</f>
        <v>0</v>
      </c>
      <c r="E535" s="80">
        <f t="shared" ref="E535:F535" si="124">SUM(E533:E534)</f>
        <v>10999</v>
      </c>
      <c r="F535" s="80">
        <f t="shared" si="124"/>
        <v>13906</v>
      </c>
      <c r="G535" s="81">
        <v>0</v>
      </c>
    </row>
    <row r="536" spans="1:7" ht="12.75" customHeight="1">
      <c r="A536" s="35"/>
      <c r="B536" s="1"/>
      <c r="C536" s="46"/>
      <c r="D536" s="76"/>
      <c r="E536" s="76"/>
      <c r="F536" s="76"/>
      <c r="G536" s="76"/>
    </row>
    <row r="537" spans="1:7" ht="25.5">
      <c r="A537" s="35"/>
      <c r="B537" s="14">
        <v>55</v>
      </c>
      <c r="C537" s="36" t="s">
        <v>235</v>
      </c>
      <c r="D537" s="76"/>
      <c r="E537" s="76"/>
      <c r="F537" s="76"/>
      <c r="G537" s="76"/>
    </row>
    <row r="538" spans="1:7" ht="15" customHeight="1">
      <c r="A538" s="35"/>
      <c r="B538" s="14" t="s">
        <v>236</v>
      </c>
      <c r="C538" s="36" t="s">
        <v>221</v>
      </c>
      <c r="D538" s="34">
        <v>0</v>
      </c>
      <c r="E538" s="76">
        <v>20000</v>
      </c>
      <c r="F538" s="76">
        <f>20000+20000</f>
        <v>40000</v>
      </c>
      <c r="G538" s="34">
        <v>0</v>
      </c>
    </row>
    <row r="539" spans="1:7" ht="25.5">
      <c r="A539" s="35" t="s">
        <v>6</v>
      </c>
      <c r="B539" s="14">
        <v>55</v>
      </c>
      <c r="C539" s="36" t="s">
        <v>235</v>
      </c>
      <c r="D539" s="81">
        <f t="shared" ref="D539:F539" si="125">SUM(D538:D538)</f>
        <v>0</v>
      </c>
      <c r="E539" s="80">
        <f t="shared" si="125"/>
        <v>20000</v>
      </c>
      <c r="F539" s="80">
        <f t="shared" si="125"/>
        <v>40000</v>
      </c>
      <c r="G539" s="81">
        <v>0</v>
      </c>
    </row>
    <row r="540" spans="1:7" ht="15" customHeight="1">
      <c r="A540" s="35"/>
      <c r="B540" s="1"/>
      <c r="C540" s="46"/>
      <c r="D540" s="76"/>
      <c r="E540" s="76"/>
      <c r="F540" s="76"/>
      <c r="G540" s="76"/>
    </row>
    <row r="541" spans="1:7" ht="15" customHeight="1">
      <c r="A541" s="35"/>
      <c r="B541" s="14">
        <v>56</v>
      </c>
      <c r="C541" s="36" t="s">
        <v>237</v>
      </c>
      <c r="D541" s="76"/>
      <c r="E541" s="76"/>
      <c r="F541" s="76"/>
      <c r="G541" s="76"/>
    </row>
    <row r="542" spans="1:7" ht="15" customHeight="1">
      <c r="A542" s="35"/>
      <c r="B542" s="14" t="s">
        <v>238</v>
      </c>
      <c r="C542" s="36" t="s">
        <v>221</v>
      </c>
      <c r="D542" s="34">
        <v>0</v>
      </c>
      <c r="E542" s="76">
        <v>17500</v>
      </c>
      <c r="F542" s="76">
        <v>17500</v>
      </c>
      <c r="G542" s="34">
        <v>0</v>
      </c>
    </row>
    <row r="543" spans="1:7" ht="15" customHeight="1">
      <c r="A543" s="35" t="s">
        <v>6</v>
      </c>
      <c r="B543" s="14">
        <v>56</v>
      </c>
      <c r="C543" s="36" t="s">
        <v>237</v>
      </c>
      <c r="D543" s="81">
        <f t="shared" ref="D543:F543" si="126">SUM(D542:D542)</f>
        <v>0</v>
      </c>
      <c r="E543" s="80">
        <f t="shared" si="126"/>
        <v>17500</v>
      </c>
      <c r="F543" s="80">
        <f t="shared" si="126"/>
        <v>17500</v>
      </c>
      <c r="G543" s="81">
        <v>0</v>
      </c>
    </row>
    <row r="544" spans="1:7" ht="15" customHeight="1">
      <c r="A544" s="35" t="s">
        <v>6</v>
      </c>
      <c r="B544" s="14">
        <v>45</v>
      </c>
      <c r="C544" s="36" t="s">
        <v>118</v>
      </c>
      <c r="D544" s="81">
        <f t="shared" ref="D544" si="127">D516+D521+D526+D530+D535+D539+D543</f>
        <v>0</v>
      </c>
      <c r="E544" s="80">
        <f>E516+E521+E526+E530+E535+E539+E543</f>
        <v>66918</v>
      </c>
      <c r="F544" s="80">
        <f>F516+F521+F526+F530+F535+F539+F543</f>
        <v>135325</v>
      </c>
      <c r="G544" s="80">
        <v>5055</v>
      </c>
    </row>
    <row r="545" spans="1:7" s="31" customFormat="1" ht="15" customHeight="1">
      <c r="A545" s="35" t="s">
        <v>6</v>
      </c>
      <c r="B545" s="100" t="s">
        <v>225</v>
      </c>
      <c r="C545" s="46" t="s">
        <v>226</v>
      </c>
      <c r="D545" s="81">
        <f t="shared" ref="D545:F547" si="128">D544</f>
        <v>0</v>
      </c>
      <c r="E545" s="80">
        <f t="shared" si="128"/>
        <v>66918</v>
      </c>
      <c r="F545" s="80">
        <f t="shared" si="128"/>
        <v>135325</v>
      </c>
      <c r="G545" s="80">
        <v>5055</v>
      </c>
    </row>
    <row r="546" spans="1:7" s="31" customFormat="1" ht="15" customHeight="1">
      <c r="A546" s="35" t="s">
        <v>6</v>
      </c>
      <c r="B546" s="55" t="s">
        <v>224</v>
      </c>
      <c r="C546" s="36" t="s">
        <v>315</v>
      </c>
      <c r="D546" s="79">
        <f t="shared" si="128"/>
        <v>0</v>
      </c>
      <c r="E546" s="78">
        <f t="shared" si="128"/>
        <v>66918</v>
      </c>
      <c r="F546" s="78">
        <f t="shared" si="128"/>
        <v>135325</v>
      </c>
      <c r="G546" s="78">
        <v>5055</v>
      </c>
    </row>
    <row r="547" spans="1:7" ht="15" customHeight="1">
      <c r="A547" s="35" t="s">
        <v>6</v>
      </c>
      <c r="B547" s="1">
        <v>4216</v>
      </c>
      <c r="C547" s="46" t="s">
        <v>223</v>
      </c>
      <c r="D547" s="79">
        <f t="shared" si="128"/>
        <v>0</v>
      </c>
      <c r="E547" s="78">
        <f>E546</f>
        <v>66918</v>
      </c>
      <c r="F547" s="78">
        <f t="shared" si="128"/>
        <v>135325</v>
      </c>
      <c r="G547" s="78">
        <v>5055</v>
      </c>
    </row>
    <row r="548" spans="1:7" ht="15" customHeight="1">
      <c r="A548" s="56" t="s">
        <v>6</v>
      </c>
      <c r="B548" s="57"/>
      <c r="C548" s="58" t="s">
        <v>42</v>
      </c>
      <c r="D548" s="80">
        <f t="shared" ref="D548" si="129">D508+D547</f>
        <v>2590482</v>
      </c>
      <c r="E548" s="80">
        <f>E508+E547</f>
        <v>2508089</v>
      </c>
      <c r="F548" s="80">
        <f t="shared" ref="F548" si="130">F508+F547</f>
        <v>5159368</v>
      </c>
      <c r="G548" s="80">
        <v>3940092</v>
      </c>
    </row>
    <row r="549" spans="1:7" ht="15" customHeight="1">
      <c r="A549" s="56" t="s">
        <v>6</v>
      </c>
      <c r="B549" s="57"/>
      <c r="C549" s="58" t="s">
        <v>7</v>
      </c>
      <c r="D549" s="95">
        <f t="shared" ref="D549:F549" si="131">D548+D237</f>
        <v>2994897</v>
      </c>
      <c r="E549" s="95">
        <f t="shared" si="131"/>
        <v>2961893</v>
      </c>
      <c r="F549" s="95">
        <f t="shared" si="131"/>
        <v>5594153</v>
      </c>
      <c r="G549" s="95">
        <v>4518463</v>
      </c>
    </row>
    <row r="550" spans="1:7" hidden="1">
      <c r="A550" s="35"/>
      <c r="B550" s="14"/>
      <c r="C550" s="59"/>
      <c r="D550" s="69">
        <v>2994896</v>
      </c>
      <c r="E550" s="69"/>
      <c r="F550" s="69"/>
      <c r="G550" s="69"/>
    </row>
    <row r="551" spans="1:7" ht="13.5" hidden="1">
      <c r="A551" s="35"/>
      <c r="B551" s="14"/>
      <c r="C551" s="104"/>
      <c r="D551" s="69">
        <f>D549-D550</f>
        <v>1</v>
      </c>
      <c r="E551" s="69"/>
      <c r="F551" s="69">
        <f>F549-E549</f>
        <v>2632260</v>
      </c>
      <c r="G551" s="118">
        <v>4518284</v>
      </c>
    </row>
    <row r="552" spans="1:7" ht="13.5">
      <c r="A552" s="35"/>
      <c r="B552" s="14"/>
      <c r="C552" s="104"/>
      <c r="D552" s="69"/>
      <c r="E552" s="69"/>
      <c r="F552" s="69"/>
      <c r="G552" s="118"/>
    </row>
    <row r="553" spans="1:7" s="87" customFormat="1" ht="15" customHeight="1">
      <c r="A553" s="158" t="s">
        <v>75</v>
      </c>
      <c r="B553" s="85" t="s">
        <v>79</v>
      </c>
      <c r="C553" s="155"/>
      <c r="D553" s="155"/>
      <c r="E553" s="155"/>
      <c r="F553" s="155"/>
      <c r="G553" s="155"/>
    </row>
    <row r="554" spans="1:7">
      <c r="B554" s="158"/>
      <c r="D554" s="66"/>
      <c r="E554" s="66"/>
      <c r="F554" s="66"/>
      <c r="G554" s="67"/>
    </row>
    <row r="555" spans="1:7" ht="15" customHeight="1">
      <c r="A555" s="60" t="s">
        <v>83</v>
      </c>
      <c r="B555" s="61">
        <v>2059</v>
      </c>
      <c r="C555" s="44" t="s">
        <v>314</v>
      </c>
      <c r="D555" s="65">
        <v>21</v>
      </c>
      <c r="E555" s="65">
        <v>5000</v>
      </c>
      <c r="F555" s="76">
        <v>5000</v>
      </c>
      <c r="G555" s="65">
        <v>5000</v>
      </c>
    </row>
    <row r="556" spans="1:7" ht="28.15" customHeight="1">
      <c r="A556" s="35" t="s">
        <v>83</v>
      </c>
      <c r="B556" s="14">
        <v>2059</v>
      </c>
      <c r="C556" s="62" t="s">
        <v>88</v>
      </c>
      <c r="D556" s="76">
        <v>50</v>
      </c>
      <c r="E556" s="34">
        <v>0</v>
      </c>
      <c r="F556" s="34">
        <v>0</v>
      </c>
      <c r="G556" s="34">
        <v>0</v>
      </c>
    </row>
    <row r="557" spans="1:7">
      <c r="A557" s="14"/>
      <c r="B557" s="14"/>
      <c r="C557" s="63"/>
      <c r="D557" s="75"/>
      <c r="E557" s="34"/>
      <c r="F557" s="96"/>
      <c r="G557" s="75"/>
    </row>
    <row r="558" spans="1:7">
      <c r="A558" s="14"/>
      <c r="B558" s="14"/>
      <c r="C558" s="63"/>
      <c r="D558" s="31"/>
      <c r="E558" s="45"/>
      <c r="F558" s="31"/>
      <c r="G558" s="31"/>
    </row>
    <row r="559" spans="1:7">
      <c r="A559" s="14"/>
      <c r="B559" s="14"/>
      <c r="C559" s="63"/>
      <c r="D559" s="31"/>
      <c r="E559" s="45"/>
      <c r="F559" s="31"/>
      <c r="G559" s="31"/>
    </row>
    <row r="560" spans="1:7">
      <c r="A560" s="14"/>
      <c r="B560" s="14"/>
      <c r="C560" s="63"/>
      <c r="D560" s="31"/>
      <c r="E560" s="31"/>
      <c r="F560" s="31"/>
      <c r="G560" s="106"/>
    </row>
    <row r="561" spans="1:7" s="119" customFormat="1">
      <c r="A561" s="3"/>
      <c r="B561" s="3"/>
      <c r="D561" s="120"/>
      <c r="E561" s="120"/>
      <c r="F561" s="120"/>
    </row>
    <row r="562" spans="1:7" s="119" customFormat="1">
      <c r="A562" s="3"/>
      <c r="B562" s="3"/>
      <c r="D562" s="121"/>
      <c r="E562" s="121"/>
      <c r="F562" s="8"/>
    </row>
    <row r="563" spans="1:7" s="119" customFormat="1">
      <c r="A563" s="3"/>
      <c r="B563" s="3"/>
      <c r="D563" s="121"/>
      <c r="E563" s="121"/>
      <c r="F563" s="121"/>
    </row>
    <row r="564" spans="1:7" s="119" customFormat="1">
      <c r="A564" s="3"/>
      <c r="B564" s="3"/>
      <c r="D564" s="121"/>
      <c r="E564" s="121"/>
      <c r="F564" s="121"/>
    </row>
    <row r="565" spans="1:7" s="12" customFormat="1">
      <c r="A565" s="2"/>
      <c r="B565" s="3"/>
      <c r="C565" s="119"/>
      <c r="D565" s="122"/>
      <c r="E565" s="122"/>
      <c r="F565" s="122"/>
      <c r="G565" s="123"/>
    </row>
    <row r="566" spans="1:7">
      <c r="C566" s="22"/>
      <c r="D566" s="31"/>
      <c r="E566" s="31"/>
      <c r="F566" s="31"/>
      <c r="G566" s="64"/>
    </row>
    <row r="567" spans="1:7">
      <c r="C567" s="22"/>
      <c r="D567" s="31"/>
      <c r="E567" s="124"/>
      <c r="F567" s="31"/>
      <c r="G567" s="64"/>
    </row>
    <row r="568" spans="1:7" s="12" customFormat="1" ht="15" customHeight="1">
      <c r="A568" s="2"/>
      <c r="B568" s="3"/>
      <c r="C568" s="119"/>
      <c r="G568" s="123"/>
    </row>
    <row r="569" spans="1:7" s="12" customFormat="1" ht="15" customHeight="1">
      <c r="A569" s="2"/>
      <c r="B569" s="3"/>
      <c r="C569" s="119"/>
      <c r="G569" s="123"/>
    </row>
    <row r="570" spans="1:7" ht="15" customHeight="1">
      <c r="C570" s="6"/>
      <c r="G570" s="64"/>
    </row>
    <row r="571" spans="1:7" ht="15" customHeight="1">
      <c r="C571" s="6"/>
    </row>
    <row r="572" spans="1:7" ht="15" customHeight="1">
      <c r="C572" s="6"/>
    </row>
    <row r="573" spans="1:7" s="12" customFormat="1" ht="15" customHeight="1">
      <c r="A573" s="2"/>
      <c r="B573" s="3"/>
      <c r="C573" s="119"/>
      <c r="F573" s="125"/>
    </row>
    <row r="574" spans="1:7" s="12" customFormat="1" ht="15" customHeight="1">
      <c r="A574" s="2"/>
      <c r="B574" s="3"/>
      <c r="C574" s="119"/>
    </row>
    <row r="575" spans="1:7" ht="12" customHeight="1"/>
    <row r="579" spans="2:6">
      <c r="B579" s="162"/>
      <c r="C579" s="162"/>
    </row>
    <row r="580" spans="2:6">
      <c r="B580" s="162"/>
      <c r="C580" s="162"/>
    </row>
    <row r="581" spans="2:6">
      <c r="B581" s="162"/>
      <c r="C581" s="162"/>
    </row>
    <row r="584" spans="2:6">
      <c r="F584" s="92"/>
    </row>
  </sheetData>
  <autoFilter ref="A20:G558">
    <filterColumn colId="2"/>
  </autoFilter>
  <mergeCells count="7">
    <mergeCell ref="A1:G1"/>
    <mergeCell ref="A2:G2"/>
    <mergeCell ref="A9:C9"/>
    <mergeCell ref="A11:G11"/>
    <mergeCell ref="B581:C581"/>
    <mergeCell ref="B579:C579"/>
    <mergeCell ref="B580:C580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4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180" max="11" man="1"/>
    <brk id="219" max="11" man="1"/>
    <brk id="531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</vt:lpstr>
      <vt:lpstr>'dem3'!building</vt:lpstr>
      <vt:lpstr>'dem3'!housing</vt:lpstr>
      <vt:lpstr>'dem3'!Print_Area</vt:lpstr>
      <vt:lpstr>'dem3'!Print_Titles</vt:lpstr>
      <vt:lpstr>'dem3'!pw</vt:lpstr>
      <vt:lpstr>'dem3'!pwcap</vt:lpstr>
      <vt:lpstr>'dem3'!revise</vt:lpstr>
      <vt:lpstr>'dem3'!suspense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2024-08-02T08:43:53Z</cp:lastPrinted>
  <dcterms:created xsi:type="dcterms:W3CDTF">2004-06-02T16:06:51Z</dcterms:created>
  <dcterms:modified xsi:type="dcterms:W3CDTF">2024-08-12T06:15:12Z</dcterms:modified>
</cp:coreProperties>
</file>