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20" yWindow="-120" windowWidth="19410" windowHeight="11010"/>
  </bookViews>
  <sheets>
    <sheet name="dem31" sheetId="4" r:id="rId1"/>
    <sheet name="Sheet1" sheetId="5" r:id="rId2"/>
  </sheets>
  <definedNames>
    <definedName name="__123Graph_D" hidden="1">#REF!</definedName>
    <definedName name="_xlnm._FilterDatabase" localSheetId="0" hidden="1">'dem31'!$A$20:$G$827</definedName>
    <definedName name="_Regression_Int" localSheetId="0" hidden="1">1</definedName>
    <definedName name="housing" localSheetId="0">'dem31'!$D$103:$G$103</definedName>
    <definedName name="np" localSheetId="0">'dem31'!#REF!</definedName>
    <definedName name="powCaprec" localSheetId="0">'dem31'!#REF!</definedName>
    <definedName name="Power" localSheetId="0">'dem31'!$D$459:$G$459</definedName>
    <definedName name="powercap" localSheetId="0">'dem31'!$D$820:$G$820</definedName>
    <definedName name="powerrec" localSheetId="0">'dem31'!#REF!</definedName>
    <definedName name="powerrec1" localSheetId="0">'dem31'!#REF!</definedName>
    <definedName name="powloan" localSheetId="0">'dem31'!#REF!</definedName>
    <definedName name="_xlnm.Print_Area" localSheetId="0">'dem31'!$A$1:$G$824</definedName>
    <definedName name="_xlnm.Print_Titles" localSheetId="0">'dem31'!$17:$20</definedName>
    <definedName name="pw" localSheetId="0">'dem31'!$D$66:$G$66</definedName>
    <definedName name="pwcap" localSheetId="0">'dem31'!#REF!</definedName>
    <definedName name="rb" localSheetId="0">'dem31'!#REF!</definedName>
    <definedName name="rec" localSheetId="0">'dem31'!#REF!</definedName>
    <definedName name="revise" localSheetId="0">'dem31'!$D$848:$F$848</definedName>
    <definedName name="summary" localSheetId="0">'dem31'!$D$835:$F$835</definedName>
    <definedName name="Voted" localSheetId="0">'dem31'!$C$14:$F$14</definedName>
    <definedName name="Z_239EE218_578E_4317_BEED_14D5D7089E27_.wvu.Cols" localSheetId="0" hidden="1">'dem31'!#REF!</definedName>
    <definedName name="Z_239EE218_578E_4317_BEED_14D5D7089E27_.wvu.FilterData" localSheetId="0" hidden="1">'dem31'!$A$1:$G$833</definedName>
    <definedName name="Z_239EE218_578E_4317_BEED_14D5D7089E27_.wvu.PrintArea" localSheetId="0" hidden="1">'dem31'!$A$1:$G$831</definedName>
    <definedName name="Z_239EE218_578E_4317_BEED_14D5D7089E27_.wvu.PrintTitles" localSheetId="0" hidden="1">'dem31'!$17:$20</definedName>
    <definedName name="Z_302A3EA3_AE96_11D5_A646_0050BA3D7AFD_.wvu.Cols" localSheetId="0" hidden="1">'dem31'!#REF!</definedName>
    <definedName name="Z_302A3EA3_AE96_11D5_A646_0050BA3D7AFD_.wvu.FilterData" localSheetId="0" hidden="1">'dem31'!$A$1:$G$833</definedName>
    <definedName name="Z_302A3EA3_AE96_11D5_A646_0050BA3D7AFD_.wvu.PrintArea" localSheetId="0" hidden="1">'dem31'!$A$1:$G$831</definedName>
    <definedName name="Z_302A3EA3_AE96_11D5_A646_0050BA3D7AFD_.wvu.PrintTitles" localSheetId="0" hidden="1">'dem31'!$17:$20</definedName>
    <definedName name="Z_36DBA021_0ECB_11D4_8064_004005726899_.wvu.Cols" localSheetId="0" hidden="1">'dem31'!#REF!</definedName>
    <definedName name="Z_36DBA021_0ECB_11D4_8064_004005726899_.wvu.FilterData" localSheetId="0" hidden="1">'dem31'!$C$21:$C$831</definedName>
    <definedName name="Z_36DBA021_0ECB_11D4_8064_004005726899_.wvu.PrintArea" localSheetId="0" hidden="1">'dem31'!$A$1:$G$831</definedName>
    <definedName name="Z_36DBA021_0ECB_11D4_8064_004005726899_.wvu.PrintTitles" localSheetId="0" hidden="1">'dem31'!$17:$20</definedName>
    <definedName name="Z_93EBE921_AE91_11D5_8685_004005726899_.wvu.Cols" localSheetId="0" hidden="1">'dem31'!#REF!</definedName>
    <definedName name="Z_93EBE921_AE91_11D5_8685_004005726899_.wvu.FilterData" localSheetId="0" hidden="1">'dem31'!$C$21:$C$831</definedName>
    <definedName name="Z_93EBE921_AE91_11D5_8685_004005726899_.wvu.PrintArea" localSheetId="0" hidden="1">'dem31'!$A$1:$G$831</definedName>
    <definedName name="Z_93EBE921_AE91_11D5_8685_004005726899_.wvu.PrintTitles" localSheetId="0" hidden="1">'dem31'!$17:$20</definedName>
    <definedName name="Z_94DA79C1_0FDE_11D5_9579_000021DAEEA2_.wvu.Cols" localSheetId="0" hidden="1">'dem31'!#REF!</definedName>
    <definedName name="Z_94DA79C1_0FDE_11D5_9579_000021DAEEA2_.wvu.FilterData" localSheetId="0" hidden="1">'dem31'!$C$21:$C$831</definedName>
    <definedName name="Z_94DA79C1_0FDE_11D5_9579_000021DAEEA2_.wvu.PrintArea" localSheetId="0" hidden="1">'dem31'!$A$1:$G$831</definedName>
    <definedName name="Z_94DA79C1_0FDE_11D5_9579_000021DAEEA2_.wvu.PrintTitles" localSheetId="0" hidden="1">'dem31'!$17:$20</definedName>
    <definedName name="Z_B4CB0970_161F_11D5_8064_004005726899_.wvu.FilterData" localSheetId="0" hidden="1">'dem31'!$C$21:$C$831</definedName>
    <definedName name="Z_B4CB0972_161F_11D5_8064_004005726899_.wvu.FilterData" localSheetId="0" hidden="1">'dem31'!$C$21:$C$831</definedName>
    <definedName name="Z_B4CB098E_161F_11D5_8064_004005726899_.wvu.FilterData" localSheetId="0" hidden="1">'dem31'!$C$21:$C$831</definedName>
    <definedName name="Z_B4CB099B_161F_11D5_8064_004005726899_.wvu.FilterData" localSheetId="0" hidden="1">'dem31'!$C$21:$C$831</definedName>
    <definedName name="Z_C868F8C3_16D7_11D5_A68D_81D6213F5331_.wvu.Cols" localSheetId="0" hidden="1">'dem31'!#REF!</definedName>
    <definedName name="Z_C868F8C3_16D7_11D5_A68D_81D6213F5331_.wvu.FilterData" localSheetId="0" hidden="1">'dem31'!$C$21:$C$831</definedName>
    <definedName name="Z_C868F8C3_16D7_11D5_A68D_81D6213F5331_.wvu.PrintArea" localSheetId="0" hidden="1">'dem31'!$A$1:$G$831</definedName>
    <definedName name="Z_C868F8C3_16D7_11D5_A68D_81D6213F5331_.wvu.PrintTitles" localSheetId="0" hidden="1">'dem31'!$17:$20</definedName>
    <definedName name="Z_E5DF37BD_125C_11D5_8DC4_D0F5D88B3549_.wvu.Cols" localSheetId="0" hidden="1">'dem31'!#REF!</definedName>
    <definedName name="Z_E5DF37BD_125C_11D5_8DC4_D0F5D88B3549_.wvu.FilterData" localSheetId="0" hidden="1">'dem31'!$C$21:$C$831</definedName>
    <definedName name="Z_E5DF37BD_125C_11D5_8DC4_D0F5D88B3549_.wvu.PrintArea" localSheetId="0" hidden="1">'dem31'!$A$1:$G$831</definedName>
    <definedName name="Z_E5DF37BD_125C_11D5_8DC4_D0F5D88B3549_.wvu.PrintTitles" localSheetId="0" hidden="1">'dem31'!$17:$20</definedName>
    <definedName name="Z_F8ADACC1_164E_11D6_B603_000021DAEEA2_.wvu.Cols" localSheetId="0" hidden="1">'dem31'!#REF!</definedName>
    <definedName name="Z_F8ADACC1_164E_11D6_B603_000021DAEEA2_.wvu.FilterData" localSheetId="0" hidden="1">'dem31'!$C$21:$C$831</definedName>
    <definedName name="Z_F8ADACC1_164E_11D6_B603_000021DAEEA2_.wvu.PrintArea" localSheetId="0" hidden="1">'dem31'!$A$1:$G$831</definedName>
    <definedName name="Z_F8ADACC1_164E_11D6_B603_000021DAEEA2_.wvu.PrintTitles" localSheetId="0" hidden="1">'dem31'!$17:$20</definedName>
  </definedNames>
  <calcPr calcId="124519"/>
</workbook>
</file>

<file path=xl/calcChain.xml><?xml version="1.0" encoding="utf-8"?>
<calcChain xmlns="http://schemas.openxmlformats.org/spreadsheetml/2006/main">
  <c r="F568" i="4"/>
  <c r="E568"/>
  <c r="D568"/>
  <c r="E564" l="1"/>
  <c r="F564"/>
  <c r="D564"/>
  <c r="E660"/>
  <c r="F660"/>
  <c r="D660"/>
  <c r="E656"/>
  <c r="F656"/>
  <c r="D656"/>
  <c r="E682"/>
  <c r="F682"/>
  <c r="D682"/>
  <c r="E646"/>
  <c r="F646"/>
  <c r="D646"/>
  <c r="E803"/>
  <c r="F803"/>
  <c r="D803"/>
  <c r="E790"/>
  <c r="F790"/>
  <c r="D790"/>
  <c r="F678"/>
  <c r="E678"/>
  <c r="D678"/>
  <c r="F408"/>
  <c r="E408"/>
  <c r="D408"/>
  <c r="F189"/>
  <c r="E189"/>
  <c r="D189"/>
  <c r="F766"/>
  <c r="F767" s="1"/>
  <c r="E766"/>
  <c r="E767" s="1"/>
  <c r="D766"/>
  <c r="D767" s="1"/>
  <c r="E63" l="1"/>
  <c r="F63"/>
  <c r="D63"/>
  <c r="F527"/>
  <c r="F540"/>
  <c r="E540"/>
  <c r="D540"/>
  <c r="F560"/>
  <c r="E560"/>
  <c r="D560"/>
  <c r="F556"/>
  <c r="E556"/>
  <c r="D556"/>
  <c r="F642"/>
  <c r="E642"/>
  <c r="D642"/>
  <c r="F620"/>
  <c r="E620"/>
  <c r="D620"/>
  <c r="F552"/>
  <c r="E552"/>
  <c r="D552"/>
  <c r="D548"/>
  <c r="F548"/>
  <c r="E548"/>
  <c r="F638"/>
  <c r="E638"/>
  <c r="D638"/>
  <c r="F634"/>
  <c r="E634"/>
  <c r="D634"/>
  <c r="F606"/>
  <c r="E606"/>
  <c r="D606"/>
  <c r="F602"/>
  <c r="E602"/>
  <c r="D602"/>
  <c r="F598"/>
  <c r="E598"/>
  <c r="D598"/>
  <c r="F674"/>
  <c r="E674"/>
  <c r="D674"/>
  <c r="F544" l="1"/>
  <c r="E544"/>
  <c r="D544"/>
  <c r="E157"/>
  <c r="F157"/>
  <c r="D157"/>
  <c r="F348" l="1"/>
  <c r="F211"/>
  <c r="F411"/>
  <c r="F389"/>
  <c r="F380"/>
  <c r="F371"/>
  <c r="F347"/>
  <c r="D135"/>
  <c r="E368"/>
  <c r="D368"/>
  <c r="D323"/>
  <c r="F528" l="1"/>
  <c r="F118"/>
  <c r="F119" s="1"/>
  <c r="D817"/>
  <c r="D818" s="1"/>
  <c r="F817"/>
  <c r="F818" s="1"/>
  <c r="E817"/>
  <c r="E818" s="1"/>
  <c r="E784"/>
  <c r="E785" s="1"/>
  <c r="D784"/>
  <c r="D785" s="1"/>
  <c r="F784"/>
  <c r="F785" s="1"/>
  <c r="F688"/>
  <c r="F689" s="1"/>
  <c r="E688"/>
  <c r="E689" s="1"/>
  <c r="D688"/>
  <c r="D689" s="1"/>
  <c r="F670"/>
  <c r="E670"/>
  <c r="D670"/>
  <c r="D630"/>
  <c r="F630"/>
  <c r="E630"/>
  <c r="F594"/>
  <c r="E594"/>
  <c r="D594"/>
  <c r="F585"/>
  <c r="F586" s="1"/>
  <c r="F536"/>
  <c r="E536"/>
  <c r="D536"/>
  <c r="F532"/>
  <c r="E532"/>
  <c r="D532"/>
  <c r="E528"/>
  <c r="D528"/>
  <c r="E524"/>
  <c r="D524"/>
  <c r="F524"/>
  <c r="F519"/>
  <c r="F520" s="1"/>
  <c r="F499"/>
  <c r="F500" s="1"/>
  <c r="F361"/>
  <c r="F368" s="1"/>
  <c r="F244"/>
  <c r="F245" s="1"/>
  <c r="D420"/>
  <c r="D426" s="1"/>
  <c r="D310"/>
  <c r="D318" s="1"/>
  <c r="D331"/>
  <c r="D334" s="1"/>
  <c r="D337"/>
  <c r="D339" s="1"/>
  <c r="D139"/>
  <c r="D142" s="1"/>
  <c r="F808"/>
  <c r="F809" s="1"/>
  <c r="F810" s="1"/>
  <c r="E808"/>
  <c r="E809" s="1"/>
  <c r="E810" s="1"/>
  <c r="D808"/>
  <c r="D809" s="1"/>
  <c r="D810" s="1"/>
  <c r="F794"/>
  <c r="E794"/>
  <c r="D794"/>
  <c r="F778"/>
  <c r="F779" s="1"/>
  <c r="E778"/>
  <c r="E779" s="1"/>
  <c r="D778"/>
  <c r="D779" s="1"/>
  <c r="F772"/>
  <c r="F773" s="1"/>
  <c r="E772"/>
  <c r="E773" s="1"/>
  <c r="D772"/>
  <c r="D773" s="1"/>
  <c r="F757"/>
  <c r="E757"/>
  <c r="D757"/>
  <c r="F753"/>
  <c r="E753"/>
  <c r="D753"/>
  <c r="F749"/>
  <c r="E749"/>
  <c r="D749"/>
  <c r="F745"/>
  <c r="E745"/>
  <c r="D745"/>
  <c r="F741"/>
  <c r="E741"/>
  <c r="D741"/>
  <c r="F737"/>
  <c r="E737"/>
  <c r="D737"/>
  <c r="F733"/>
  <c r="E733"/>
  <c r="D733"/>
  <c r="F728"/>
  <c r="E728"/>
  <c r="D728"/>
  <c r="F724"/>
  <c r="E724"/>
  <c r="D724"/>
  <c r="F720"/>
  <c r="E720"/>
  <c r="D720"/>
  <c r="F716"/>
  <c r="E716"/>
  <c r="D716"/>
  <c r="F712"/>
  <c r="E712"/>
  <c r="D712"/>
  <c r="F707"/>
  <c r="E707"/>
  <c r="D707"/>
  <c r="F702"/>
  <c r="F703" s="1"/>
  <c r="E702"/>
  <c r="E703" s="1"/>
  <c r="D702"/>
  <c r="D703" s="1"/>
  <c r="F696"/>
  <c r="F697" s="1"/>
  <c r="E696"/>
  <c r="E697" s="1"/>
  <c r="D696"/>
  <c r="D697" s="1"/>
  <c r="F652"/>
  <c r="F661" s="1"/>
  <c r="E652"/>
  <c r="E661" s="1"/>
  <c r="D652"/>
  <c r="D661" s="1"/>
  <c r="F626"/>
  <c r="E626"/>
  <c r="D626"/>
  <c r="F616"/>
  <c r="E616"/>
  <c r="D616"/>
  <c r="F612"/>
  <c r="E612"/>
  <c r="D612"/>
  <c r="F590"/>
  <c r="E590"/>
  <c r="D590"/>
  <c r="E586"/>
  <c r="D586"/>
  <c r="F582"/>
  <c r="E582"/>
  <c r="D582"/>
  <c r="F578"/>
  <c r="E578"/>
  <c r="D578"/>
  <c r="F574"/>
  <c r="E574"/>
  <c r="D574"/>
  <c r="E520"/>
  <c r="D520"/>
  <c r="F516"/>
  <c r="E516"/>
  <c r="D516"/>
  <c r="F512"/>
  <c r="E512"/>
  <c r="D512"/>
  <c r="F508"/>
  <c r="E508"/>
  <c r="D508"/>
  <c r="F504"/>
  <c r="E504"/>
  <c r="D504"/>
  <c r="E500"/>
  <c r="D500"/>
  <c r="F496"/>
  <c r="E496"/>
  <c r="D496"/>
  <c r="F487"/>
  <c r="F488" s="1"/>
  <c r="E487"/>
  <c r="E488" s="1"/>
  <c r="D487"/>
  <c r="D488" s="1"/>
  <c r="F473"/>
  <c r="F474" s="1"/>
  <c r="F475" s="1"/>
  <c r="E473"/>
  <c r="E474" s="1"/>
  <c r="E475" s="1"/>
  <c r="D473"/>
  <c r="D474" s="1"/>
  <c r="D475" s="1"/>
  <c r="F466"/>
  <c r="F467" s="1"/>
  <c r="E466"/>
  <c r="E467" s="1"/>
  <c r="D466"/>
  <c r="D467" s="1"/>
  <c r="F456"/>
  <c r="F457" s="1"/>
  <c r="E456"/>
  <c r="E457" s="1"/>
  <c r="D456"/>
  <c r="D457" s="1"/>
  <c r="F450"/>
  <c r="E450"/>
  <c r="D450"/>
  <c r="F446"/>
  <c r="E446"/>
  <c r="D446"/>
  <c r="F442"/>
  <c r="E442"/>
  <c r="D442"/>
  <c r="F437"/>
  <c r="F438" s="1"/>
  <c r="E437"/>
  <c r="E438" s="1"/>
  <c r="D437"/>
  <c r="D438" s="1"/>
  <c r="F426"/>
  <c r="E426"/>
  <c r="F417"/>
  <c r="E417"/>
  <c r="D417"/>
  <c r="F404"/>
  <c r="E404"/>
  <c r="D404"/>
  <c r="F399"/>
  <c r="E399"/>
  <c r="D399"/>
  <c r="F395"/>
  <c r="E395"/>
  <c r="D395"/>
  <c r="F386"/>
  <c r="E386"/>
  <c r="D386"/>
  <c r="F377"/>
  <c r="E377"/>
  <c r="D377"/>
  <c r="F339"/>
  <c r="E339"/>
  <c r="F334"/>
  <c r="E334"/>
  <c r="F328"/>
  <c r="E328"/>
  <c r="D328"/>
  <c r="F323"/>
  <c r="E323"/>
  <c r="F318"/>
  <c r="E318"/>
  <c r="F303"/>
  <c r="F304" s="1"/>
  <c r="E303"/>
  <c r="E304" s="1"/>
  <c r="D303"/>
  <c r="D304" s="1"/>
  <c r="F297"/>
  <c r="E297"/>
  <c r="D297"/>
  <c r="F293"/>
  <c r="E293"/>
  <c r="D293"/>
  <c r="F287"/>
  <c r="E287"/>
  <c r="D287"/>
  <c r="F283"/>
  <c r="E283"/>
  <c r="D283"/>
  <c r="F277"/>
  <c r="F278" s="1"/>
  <c r="E277"/>
  <c r="E278" s="1"/>
  <c r="D277"/>
  <c r="D278" s="1"/>
  <c r="F271"/>
  <c r="F272" s="1"/>
  <c r="E271"/>
  <c r="E272" s="1"/>
  <c r="D271"/>
  <c r="D272" s="1"/>
  <c r="F265"/>
  <c r="E265"/>
  <c r="D265"/>
  <c r="F261"/>
  <c r="E261"/>
  <c r="D261"/>
  <c r="F257"/>
  <c r="E257"/>
  <c r="D257"/>
  <c r="F253"/>
  <c r="E253"/>
  <c r="D253"/>
  <c r="F249"/>
  <c r="E249"/>
  <c r="D249"/>
  <c r="E245"/>
  <c r="D245"/>
  <c r="F239"/>
  <c r="F240" s="1"/>
  <c r="E239"/>
  <c r="E240" s="1"/>
  <c r="D239"/>
  <c r="D240" s="1"/>
  <c r="F232"/>
  <c r="E232"/>
  <c r="D232"/>
  <c r="F228"/>
  <c r="E228"/>
  <c r="D228"/>
  <c r="F224"/>
  <c r="E224"/>
  <c r="D224"/>
  <c r="F220"/>
  <c r="E220"/>
  <c r="D220"/>
  <c r="F216"/>
  <c r="E216"/>
  <c r="D216"/>
  <c r="F212"/>
  <c r="E212"/>
  <c r="D212"/>
  <c r="F204"/>
  <c r="E204"/>
  <c r="D204"/>
  <c r="F199"/>
  <c r="E199"/>
  <c r="D199"/>
  <c r="F185"/>
  <c r="E185"/>
  <c r="D185"/>
  <c r="F181"/>
  <c r="E181"/>
  <c r="D181"/>
  <c r="F175"/>
  <c r="E175"/>
  <c r="D175"/>
  <c r="F169"/>
  <c r="E169"/>
  <c r="D169"/>
  <c r="F163"/>
  <c r="E163"/>
  <c r="D163"/>
  <c r="F152"/>
  <c r="E152"/>
  <c r="D152"/>
  <c r="F148"/>
  <c r="E148"/>
  <c r="D148"/>
  <c r="F142"/>
  <c r="E142"/>
  <c r="F136"/>
  <c r="E136"/>
  <c r="D136"/>
  <c r="F130"/>
  <c r="E130"/>
  <c r="D130"/>
  <c r="F126"/>
  <c r="E126"/>
  <c r="D126"/>
  <c r="E119"/>
  <c r="D119"/>
  <c r="F115"/>
  <c r="E115"/>
  <c r="D115"/>
  <c r="F110"/>
  <c r="E110"/>
  <c r="D110"/>
  <c r="F100"/>
  <c r="E100"/>
  <c r="D100"/>
  <c r="F74"/>
  <c r="E74"/>
  <c r="D74"/>
  <c r="F34"/>
  <c r="E34"/>
  <c r="D34"/>
  <c r="D64" s="1"/>
  <c r="E666"/>
  <c r="E683" s="1"/>
  <c r="F666"/>
  <c r="F683" s="1"/>
  <c r="D666"/>
  <c r="D8" i="5"/>
  <c r="E8" s="1"/>
  <c r="D9"/>
  <c r="E9" s="1"/>
  <c r="D10"/>
  <c r="E10" s="1"/>
  <c r="D11"/>
  <c r="E11" s="1"/>
  <c r="D12"/>
  <c r="E12" s="1"/>
  <c r="D13"/>
  <c r="E13" s="1"/>
  <c r="D14"/>
  <c r="E14"/>
  <c r="D15"/>
  <c r="E15" s="1"/>
  <c r="D17"/>
  <c r="E17" s="1"/>
  <c r="D19"/>
  <c r="D28" s="1"/>
  <c r="D20"/>
  <c r="E20" s="1"/>
  <c r="D21"/>
  <c r="E21" s="1"/>
  <c r="D22"/>
  <c r="E22" s="1"/>
  <c r="D23"/>
  <c r="E23" s="1"/>
  <c r="D24"/>
  <c r="E24"/>
  <c r="D25"/>
  <c r="E25" s="1"/>
  <c r="D26"/>
  <c r="E26" s="1"/>
  <c r="D27"/>
  <c r="E27" s="1"/>
  <c r="D7"/>
  <c r="E7" s="1"/>
  <c r="B29"/>
  <c r="E19"/>
  <c r="F647" i="4" l="1"/>
  <c r="E647"/>
  <c r="D647"/>
  <c r="D683"/>
  <c r="E569"/>
  <c r="D569"/>
  <c r="F569"/>
  <c r="E451"/>
  <c r="E458" s="1"/>
  <c r="E190"/>
  <c r="D451"/>
  <c r="D458" s="1"/>
  <c r="F451"/>
  <c r="F458" s="1"/>
  <c r="F795"/>
  <c r="F796" s="1"/>
  <c r="D795"/>
  <c r="D796" s="1"/>
  <c r="D190"/>
  <c r="F190"/>
  <c r="D621"/>
  <c r="E795"/>
  <c r="E796" s="1"/>
  <c r="F621"/>
  <c r="E621"/>
  <c r="D607"/>
  <c r="F607"/>
  <c r="E607"/>
  <c r="D29" i="5"/>
  <c r="D16"/>
  <c r="E16"/>
  <c r="E729" i="4"/>
  <c r="E758" s="1"/>
  <c r="D729"/>
  <c r="D758" s="1"/>
  <c r="F729"/>
  <c r="F758" s="1"/>
  <c r="D340"/>
  <c r="D341" s="1"/>
  <c r="F340"/>
  <c r="F341" s="1"/>
  <c r="E340"/>
  <c r="E341" s="1"/>
  <c r="D288"/>
  <c r="D120"/>
  <c r="E205"/>
  <c r="E206" s="1"/>
  <c r="D205"/>
  <c r="D206" s="1"/>
  <c r="F205"/>
  <c r="F206" s="1"/>
  <c r="E233"/>
  <c r="D233"/>
  <c r="F233"/>
  <c r="D266"/>
  <c r="F266"/>
  <c r="E266"/>
  <c r="F288"/>
  <c r="E288"/>
  <c r="D298"/>
  <c r="F298"/>
  <c r="E298"/>
  <c r="D65"/>
  <c r="D66" s="1"/>
  <c r="F64"/>
  <c r="F65" s="1"/>
  <c r="F66" s="1"/>
  <c r="D101"/>
  <c r="D102" s="1"/>
  <c r="D103" s="1"/>
  <c r="F101"/>
  <c r="F102" s="1"/>
  <c r="F103" s="1"/>
  <c r="E120"/>
  <c r="E64"/>
  <c r="E65" s="1"/>
  <c r="E66" s="1"/>
  <c r="E101"/>
  <c r="E102" s="1"/>
  <c r="E103" s="1"/>
  <c r="F120"/>
  <c r="E476"/>
  <c r="D489"/>
  <c r="F489"/>
  <c r="E489"/>
  <c r="F476"/>
  <c r="E28" i="5"/>
  <c r="E819" i="4"/>
  <c r="D476"/>
  <c r="F819"/>
  <c r="D819"/>
  <c r="E29" i="5" l="1"/>
  <c r="B31" s="1"/>
  <c r="E191" i="4"/>
  <c r="D191"/>
  <c r="E305"/>
  <c r="E342" s="1"/>
  <c r="E690"/>
  <c r="D305"/>
  <c r="D342" s="1"/>
  <c r="F305"/>
  <c r="F342" s="1"/>
  <c r="D690"/>
  <c r="D759" s="1"/>
  <c r="D820" s="1"/>
  <c r="D821" s="1"/>
  <c r="F191"/>
  <c r="F690"/>
  <c r="E759" l="1"/>
  <c r="E820" s="1"/>
  <c r="E821" s="1"/>
  <c r="E459"/>
  <c r="E477" s="1"/>
  <c r="D459"/>
  <c r="D477" s="1"/>
  <c r="D14"/>
  <c r="F459"/>
  <c r="F477" s="1"/>
  <c r="E14"/>
  <c r="F759"/>
  <c r="F820" s="1"/>
  <c r="F821" s="1"/>
  <c r="E822" l="1"/>
  <c r="D822"/>
  <c r="F822"/>
  <c r="F14"/>
</calcChain>
</file>

<file path=xl/comments1.xml><?xml version="1.0" encoding="utf-8"?>
<comments xmlns="http://schemas.openxmlformats.org/spreadsheetml/2006/main">
  <authors>
    <author>LENOVO</author>
  </authors>
  <commentList>
    <comment ref="E342" authorId="0">
      <text>
        <r>
          <rPr>
            <b/>
            <sz val="9"/>
            <color indexed="81"/>
            <rFont val="Tahoma"/>
            <family val="2"/>
          </rPr>
          <t>LENOVO:</t>
        </r>
        <r>
          <rPr>
            <sz val="9"/>
            <color indexed="81"/>
            <rFont val="Tahoma"/>
            <family val="2"/>
          </rPr>
          <t xml:space="preserve">
2023-24 DFG, this total is 0. </t>
        </r>
      </text>
    </comment>
  </commentList>
</comments>
</file>

<file path=xl/sharedStrings.xml><?xml version="1.0" encoding="utf-8"?>
<sst xmlns="http://schemas.openxmlformats.org/spreadsheetml/2006/main" count="1158" uniqueCount="479">
  <si>
    <t>Public Works</t>
  </si>
  <si>
    <t>Housing</t>
  </si>
  <si>
    <t>Housing &amp; Urban Development</t>
  </si>
  <si>
    <t>Power</t>
  </si>
  <si>
    <t>C-Capital Account of Economic Services (e) Capital Account of Energy</t>
  </si>
  <si>
    <t>Capital Outlay on Power Projects</t>
  </si>
  <si>
    <t>Voted</t>
  </si>
  <si>
    <t>Major /Sub-Major/Minor/Sub/Detailed Heads</t>
  </si>
  <si>
    <t>Total</t>
  </si>
  <si>
    <t>REVENUE SECTION</t>
  </si>
  <si>
    <t>M.H.</t>
  </si>
  <si>
    <t>General</t>
  </si>
  <si>
    <t>Maintenance and Repairs</t>
  </si>
  <si>
    <t>Hydel Generation</t>
  </si>
  <si>
    <t>Machinery &amp; Equipment</t>
  </si>
  <si>
    <t>Purchase of Power</t>
  </si>
  <si>
    <t>00.45.72</t>
  </si>
  <si>
    <t>Payment of NTPC, NHPC etc.</t>
  </si>
  <si>
    <t>Other Expenditure</t>
  </si>
  <si>
    <t>60.00.71</t>
  </si>
  <si>
    <t>Maintenance and Repairs Expenses</t>
  </si>
  <si>
    <t>Rothak Micro Hydel Scheme</t>
  </si>
  <si>
    <t>61.00.71</t>
  </si>
  <si>
    <t>Rimbi Micro Hydel Scheme</t>
  </si>
  <si>
    <t>62.00.71</t>
  </si>
  <si>
    <t>Lower Lagyap Hydel Project</t>
  </si>
  <si>
    <t>63.00.71</t>
  </si>
  <si>
    <t>Rongnichu Hydel Scheme Stage II</t>
  </si>
  <si>
    <t>64.00.71</t>
  </si>
  <si>
    <t>Chaten Hydel Scheme</t>
  </si>
  <si>
    <t>66.00.71</t>
  </si>
  <si>
    <t>Lachung Hydel Scheme</t>
  </si>
  <si>
    <t>67.00.71</t>
  </si>
  <si>
    <t>Upper Rongnichu Hydel Project</t>
  </si>
  <si>
    <t>68.00.71</t>
  </si>
  <si>
    <t>Meyong Hydel Project</t>
  </si>
  <si>
    <t>69.00.71</t>
  </si>
  <si>
    <t>Kalez Khola Hydel Project</t>
  </si>
  <si>
    <t>70.00.71</t>
  </si>
  <si>
    <t>Diesel/Gas Power Generation</t>
  </si>
  <si>
    <t>Diesel Power Station, Gangtok</t>
  </si>
  <si>
    <t>Transmission &amp; Distribution</t>
  </si>
  <si>
    <t>Head Office Establishment</t>
  </si>
  <si>
    <t>63.45.71</t>
  </si>
  <si>
    <t>63.45.73</t>
  </si>
  <si>
    <t>Maintenance of Other Distribution lines</t>
  </si>
  <si>
    <t>63.45.74</t>
  </si>
  <si>
    <t>63.45.77</t>
  </si>
  <si>
    <t>63.45.79</t>
  </si>
  <si>
    <t>Maintenance of Distribution line under Pakyong  Sub-Division</t>
  </si>
  <si>
    <t>63.45.80</t>
  </si>
  <si>
    <t>Maintenance of T &amp; D under REC</t>
  </si>
  <si>
    <t>63.45.81</t>
  </si>
  <si>
    <t>Maintenance of 66KV Sub-Station</t>
  </si>
  <si>
    <t>63.46.76</t>
  </si>
  <si>
    <t>Maintenance of Electrical Installations under West Division</t>
  </si>
  <si>
    <t>63.47.72</t>
  </si>
  <si>
    <t>63.48.75</t>
  </si>
  <si>
    <t>Maintenance of Electrical Installations under South Division</t>
  </si>
  <si>
    <t>63.48.78</t>
  </si>
  <si>
    <t>Direction &amp; Administration</t>
  </si>
  <si>
    <t>00.44.01</t>
  </si>
  <si>
    <t>Salaries</t>
  </si>
  <si>
    <t>00.44.11</t>
  </si>
  <si>
    <t>00.44.13</t>
  </si>
  <si>
    <t>Office Expenses</t>
  </si>
  <si>
    <t>00.44.14</t>
  </si>
  <si>
    <t>00.44.51</t>
  </si>
  <si>
    <t>Motor Vehicle</t>
  </si>
  <si>
    <t>00.46.01</t>
  </si>
  <si>
    <t>00.46.11</t>
  </si>
  <si>
    <t>00.46.13</t>
  </si>
  <si>
    <t>00.47.01</t>
  </si>
  <si>
    <t>00.47.11</t>
  </si>
  <si>
    <t>00.47.13</t>
  </si>
  <si>
    <t>00.48.01</t>
  </si>
  <si>
    <t>00.48.11</t>
  </si>
  <si>
    <t>00.48.13</t>
  </si>
  <si>
    <t>CAPITAL SECTION</t>
  </si>
  <si>
    <t>Rural Electrification</t>
  </si>
  <si>
    <t>63.00.53</t>
  </si>
  <si>
    <t>Major Works</t>
  </si>
  <si>
    <t>WorkCharged Establishment</t>
  </si>
  <si>
    <t>Wages</t>
  </si>
  <si>
    <t>60.83.02</t>
  </si>
  <si>
    <t>60.84.02</t>
  </si>
  <si>
    <t>60.85.02</t>
  </si>
  <si>
    <t>Other Maintenance Expenditure</t>
  </si>
  <si>
    <t>61.83.21</t>
  </si>
  <si>
    <t>61.84.21</t>
  </si>
  <si>
    <t>61.85.21</t>
  </si>
  <si>
    <t>61.86.21</t>
  </si>
  <si>
    <t>61.87.21</t>
  </si>
  <si>
    <t>61.88.21</t>
  </si>
  <si>
    <t>61.89.21</t>
  </si>
  <si>
    <t>61.90.21</t>
  </si>
  <si>
    <t>60.78.02</t>
  </si>
  <si>
    <t>61.77.21</t>
  </si>
  <si>
    <t>61.78.21</t>
  </si>
  <si>
    <t>61.79.21</t>
  </si>
  <si>
    <t>61.80.21</t>
  </si>
  <si>
    <t>61.81.21</t>
  </si>
  <si>
    <t>61.82.21</t>
  </si>
  <si>
    <t>II. Details of the estimates and the heads under which this grant will be accounted for:</t>
  </si>
  <si>
    <t>Revenue</t>
  </si>
  <si>
    <t>Capital</t>
  </si>
  <si>
    <t>05.053</t>
  </si>
  <si>
    <t>Maintenance  of Transmission line &amp; Sub-Station</t>
  </si>
  <si>
    <t>Rabomchu Hydel Scheme</t>
  </si>
  <si>
    <t>C-Economic Services (e) Energy</t>
  </si>
  <si>
    <t>A-General Services (d) Administrative  Services</t>
  </si>
  <si>
    <t>B-Social Services (c) Water Supply, Sanitation,</t>
  </si>
  <si>
    <t>Work Charged Establishment</t>
  </si>
  <si>
    <t>(In Thousands of Rupees)</t>
  </si>
  <si>
    <t>00.49.31</t>
  </si>
  <si>
    <t>General Pool Accommodation</t>
  </si>
  <si>
    <t>Schemes under Non-Lapsable Pool of Central Resources (NLCPR)</t>
  </si>
  <si>
    <t>State Share for NLCPR</t>
  </si>
  <si>
    <t>46.79.53</t>
  </si>
  <si>
    <t>State Share of NEC</t>
  </si>
  <si>
    <t>47.80.53</t>
  </si>
  <si>
    <t xml:space="preserve">Land Compensation </t>
  </si>
  <si>
    <t>87.00.53</t>
  </si>
  <si>
    <t>State Electricity Regulatory Commission</t>
  </si>
  <si>
    <t>Schemes under North Eastern Council (NEC)</t>
  </si>
  <si>
    <t>Rec</t>
  </si>
  <si>
    <t>64.00.53</t>
  </si>
  <si>
    <t>Major Work (State Share)</t>
  </si>
  <si>
    <t>Office of the Chairman, Teesta Urja Ltd</t>
  </si>
  <si>
    <t>00.50.11</t>
  </si>
  <si>
    <t>00.50.13</t>
  </si>
  <si>
    <t>96.00.53</t>
  </si>
  <si>
    <t xml:space="preserve">Integrated Power Development Scheme (IPDS) </t>
  </si>
  <si>
    <t>Deendayal Upadhaya Gram Jyoti Yojana (DDUGJY)</t>
  </si>
  <si>
    <t>Non-Conventional Sources of Energy</t>
  </si>
  <si>
    <t>Others</t>
  </si>
  <si>
    <t>New &amp; Renewable Sources of Energy</t>
  </si>
  <si>
    <t>62.00.31</t>
  </si>
  <si>
    <t>Maintenance of Distribution line, Gangtok</t>
  </si>
  <si>
    <t>Maintenance  of Distribution line under Singtam Sub-Division</t>
  </si>
  <si>
    <t>Maintenance of Distribution line, North Sikkim</t>
  </si>
  <si>
    <t>Investment in Public Sector and Other Undertakings</t>
  </si>
  <si>
    <t>00.00.55</t>
  </si>
  <si>
    <t>Investment in Sikkim Power Development Coorporation Ltd. (SPDCL) for Chaten Hydel Project</t>
  </si>
  <si>
    <t>Power, 80.911-Deduct Recoveries of Over Payments</t>
  </si>
  <si>
    <t>Maintenance of Distribution line under Ravongla 
 Sub-Division</t>
  </si>
  <si>
    <t>MR</t>
  </si>
  <si>
    <t>Nr</t>
  </si>
  <si>
    <t>60.00.02</t>
  </si>
  <si>
    <t>63.00.02</t>
  </si>
  <si>
    <t>Diff</t>
  </si>
  <si>
    <t xml:space="preserve">Wages </t>
  </si>
  <si>
    <t>62.00.02</t>
  </si>
  <si>
    <t>64.00.02</t>
  </si>
  <si>
    <t>67.00.02</t>
  </si>
  <si>
    <t>68.00.02</t>
  </si>
  <si>
    <t>69.00.02</t>
  </si>
  <si>
    <t>70.00.02</t>
  </si>
  <si>
    <t>71.00.02</t>
  </si>
  <si>
    <t>63.45.02</t>
  </si>
  <si>
    <t>63.46.02</t>
  </si>
  <si>
    <t>63.47.02</t>
  </si>
  <si>
    <t>63.48.02</t>
  </si>
  <si>
    <t>00.44.02</t>
  </si>
  <si>
    <t>Rimbi Hydel Scheme Stage II</t>
  </si>
  <si>
    <t>DEMAND NO. 31</t>
  </si>
  <si>
    <t>POWER</t>
  </si>
  <si>
    <t xml:space="preserve">Schemes under Ministry of New and Renewable Energy </t>
  </si>
  <si>
    <t>Schemes under SREDA</t>
  </si>
  <si>
    <t>Actuals</t>
  </si>
  <si>
    <t>Budget 
Estimate</t>
  </si>
  <si>
    <t>Revised 
Estimate</t>
  </si>
  <si>
    <t>Diesel Power Station, Mangan/Raj Bhawan</t>
  </si>
  <si>
    <t>Diesel/ Gas Power Generation</t>
  </si>
  <si>
    <t>66.00.53</t>
  </si>
  <si>
    <t>Power System Development Fund</t>
  </si>
  <si>
    <t>97.00.53</t>
  </si>
  <si>
    <t>79.84.53</t>
  </si>
  <si>
    <t>Upgradation of Electricity under entire Temi Namphing Constituency</t>
  </si>
  <si>
    <t>90.00.53</t>
  </si>
  <si>
    <t>New and Renewable Energy</t>
  </si>
  <si>
    <t>2022-23</t>
  </si>
  <si>
    <t>Scheme for Special Assistance for Capital Expenditure</t>
  </si>
  <si>
    <t xml:space="preserve">Survey Design Supply Erection Testing and Commissioning and Documentation of Electrical Network for System Strengthening and Energy Meter in four Circles consisting of Singtam, Rangpo, Namchi, Jorethang, Nayabazar and Gyalshing towns (Scheme for Special Assistance for Capital Expenditure)  </t>
  </si>
  <si>
    <t>54.61.53</t>
  </si>
  <si>
    <t>Electrical Repairs of Office Buildings under Gangtok District</t>
  </si>
  <si>
    <t>Maintenance and Repairs of Office Buildings under Gangtok District</t>
  </si>
  <si>
    <t>Electrical Maintenance &amp; Repairs of Govt. Quarters under Gangtok District</t>
  </si>
  <si>
    <t>Civil Maintenance of Quarters under Gangtok District</t>
  </si>
  <si>
    <t>Gangtok District</t>
  </si>
  <si>
    <t>Electrical Repairs of Office Buildings under Gyalshing District</t>
  </si>
  <si>
    <t>Maintenance and Repairs of Office Buildings under Gyalshing District</t>
  </si>
  <si>
    <t>Electrical Maintenance &amp; Repairs of Govt. Quarters under Gyalshing District</t>
  </si>
  <si>
    <t>Civil Maintenance of Quarters under Gyalshing District</t>
  </si>
  <si>
    <t>Gyalshing District</t>
  </si>
  <si>
    <t>Electrical Repairs of Office Buildings under Mangan District</t>
  </si>
  <si>
    <t>Maintenance and Repairs of Office Buildings under Mangan District</t>
  </si>
  <si>
    <t>Electrical Maintenance &amp; Repairs of Govt. Quarters under Mangan District</t>
  </si>
  <si>
    <t>Civil Maintenance of Quarters under Mangan District</t>
  </si>
  <si>
    <t>Mangan District</t>
  </si>
  <si>
    <t>Electrical Repairs of Office Buildings under Namchi District</t>
  </si>
  <si>
    <t>Maintenance and Repairs of Office Buildings under Namchi District</t>
  </si>
  <si>
    <t>Electrical Maintenance &amp; Repairs of Govt. Quarters under Namchi District</t>
  </si>
  <si>
    <t>Civil Maintenance of Quarters under Namchi District</t>
  </si>
  <si>
    <t>Namchi District</t>
  </si>
  <si>
    <t>Pakyong District</t>
  </si>
  <si>
    <t>Soreng District</t>
  </si>
  <si>
    <t>63.50.02</t>
  </si>
  <si>
    <t>63.50.75</t>
  </si>
  <si>
    <t>Maintenance of Electrical Installations under Soreng District</t>
  </si>
  <si>
    <t>49.00.01</t>
  </si>
  <si>
    <t>49.00.02</t>
  </si>
  <si>
    <t>49.00.11</t>
  </si>
  <si>
    <t>49.00.13</t>
  </si>
  <si>
    <t>Office Expense</t>
  </si>
  <si>
    <t>50.00.01</t>
  </si>
  <si>
    <t>50.00.11</t>
  </si>
  <si>
    <t>50.00.13</t>
  </si>
  <si>
    <t>00.44.60</t>
  </si>
  <si>
    <t>00.44.61</t>
  </si>
  <si>
    <t>Renevue Management System Including Integration with Prepaid Meters</t>
  </si>
  <si>
    <t>Electricity Subsidy to Rural Domestic Consumers through DBT</t>
  </si>
  <si>
    <t xml:space="preserve">Resoration Works of Meyongchu HEP </t>
  </si>
  <si>
    <t>99.00.53</t>
  </si>
  <si>
    <t>Maintenance of  Distribution System (Gangtok) (State Plan)</t>
  </si>
  <si>
    <t>System Agumentation, Modernization and Strengthening of Power Transmission and Distribution Network in Sikkim</t>
  </si>
  <si>
    <t xml:space="preserve">Machinery and Equipment </t>
  </si>
  <si>
    <t>44.50.53</t>
  </si>
  <si>
    <t xml:space="preserve">Head Office </t>
  </si>
  <si>
    <t>Major Repair of MSIN Power Station at Pewthang Namprang Limbang</t>
  </si>
  <si>
    <t>46.50.53</t>
  </si>
  <si>
    <t>Repairing and Upgradation of Power Connection for Agricultural Facilities at Nesha, Upper Arithang</t>
  </si>
  <si>
    <t>46.51.53</t>
  </si>
  <si>
    <t>Repair Works of Electricity Supply at West Pandam GPU and Central Pandam GPU</t>
  </si>
  <si>
    <t>49.50.53</t>
  </si>
  <si>
    <t>APDRP (State Share) Cable System at Dentam Bazar</t>
  </si>
  <si>
    <t>71.00.53</t>
  </si>
  <si>
    <t>2023-24</t>
  </si>
  <si>
    <t>00.105</t>
  </si>
  <si>
    <t>Supporting Programmes</t>
  </si>
  <si>
    <t>Materials and Supplies</t>
  </si>
  <si>
    <t>Medical Treatment</t>
  </si>
  <si>
    <t>Allowances</t>
  </si>
  <si>
    <t>Leave Travel Concession</t>
  </si>
  <si>
    <t>Training Expenses</t>
  </si>
  <si>
    <t>Domestic Travel Expenses</t>
  </si>
  <si>
    <t>Foreign Travel Expenses</t>
  </si>
  <si>
    <t>Fuel and Lubricants</t>
  </si>
  <si>
    <t>00.44.06</t>
  </si>
  <si>
    <t>00.44.07</t>
  </si>
  <si>
    <t>00.44.08</t>
  </si>
  <si>
    <t>00.44.09</t>
  </si>
  <si>
    <t>00.44.12</t>
  </si>
  <si>
    <t>00.44.24</t>
  </si>
  <si>
    <t>00.46.06</t>
  </si>
  <si>
    <t>00.46.07</t>
  </si>
  <si>
    <t>00.46.24</t>
  </si>
  <si>
    <t>00.47.06</t>
  </si>
  <si>
    <t>00.47.07</t>
  </si>
  <si>
    <t>00.47.24</t>
  </si>
  <si>
    <t>00.48.06</t>
  </si>
  <si>
    <t>00.48.07</t>
  </si>
  <si>
    <t>00.48.24</t>
  </si>
  <si>
    <t>Domestic Travel Expense</t>
  </si>
  <si>
    <t>49.00.06</t>
  </si>
  <si>
    <t>49.00.07</t>
  </si>
  <si>
    <t>50.00.06</t>
  </si>
  <si>
    <t>50.00.07</t>
  </si>
  <si>
    <t>50.00.24</t>
  </si>
  <si>
    <t>00.44.49</t>
  </si>
  <si>
    <t>Other Revenue Expenditure</t>
  </si>
  <si>
    <t>00.44.29</t>
  </si>
  <si>
    <t>Repair and Maintenance</t>
  </si>
  <si>
    <t>Grant in Aid General</t>
  </si>
  <si>
    <t>65</t>
  </si>
  <si>
    <t>Mechanical Division</t>
  </si>
  <si>
    <t>65.44.01</t>
  </si>
  <si>
    <t>65.44.02</t>
  </si>
  <si>
    <t>65.44.06</t>
  </si>
  <si>
    <t>65.44.07</t>
  </si>
  <si>
    <t>65.44.11</t>
  </si>
  <si>
    <t>65.44.13</t>
  </si>
  <si>
    <t>65.44.24</t>
  </si>
  <si>
    <t>66</t>
  </si>
  <si>
    <t>Government Non Residential Buildings</t>
  </si>
  <si>
    <t>66.00.49</t>
  </si>
  <si>
    <t>00.45.29</t>
  </si>
  <si>
    <t>00.45</t>
  </si>
  <si>
    <t>00.55</t>
  </si>
  <si>
    <t>00.55.49</t>
  </si>
  <si>
    <t>60.00.29</t>
  </si>
  <si>
    <t>Rongnichu Hydro Electric Scheme (Jali Power House)</t>
  </si>
  <si>
    <t>61.00.29</t>
  </si>
  <si>
    <t>62.00.29</t>
  </si>
  <si>
    <t>63.00.29</t>
  </si>
  <si>
    <t>64.00.29</t>
  </si>
  <si>
    <t>65.00.29</t>
  </si>
  <si>
    <t>66.00.29</t>
  </si>
  <si>
    <t>67.00.29</t>
  </si>
  <si>
    <t>68.00.29</t>
  </si>
  <si>
    <t>69.00.29</t>
  </si>
  <si>
    <t>Direction and Administration</t>
  </si>
  <si>
    <t>45.00.02</t>
  </si>
  <si>
    <t>46.00.02</t>
  </si>
  <si>
    <t>47.00.02</t>
  </si>
  <si>
    <t>48.00.02</t>
  </si>
  <si>
    <t>50.00.02</t>
  </si>
  <si>
    <t>Machinery and Equipment</t>
  </si>
  <si>
    <t>45.71.29</t>
  </si>
  <si>
    <t>45.72.29</t>
  </si>
  <si>
    <t>45.73.29</t>
  </si>
  <si>
    <t>Maintenance of Distribution line</t>
  </si>
  <si>
    <t>49.71.29</t>
  </si>
  <si>
    <t>45.75.29</t>
  </si>
  <si>
    <t>45.76.29</t>
  </si>
  <si>
    <t>Maintenance of Electrical Installations</t>
  </si>
  <si>
    <t>46.71.29</t>
  </si>
  <si>
    <t>47.71.29</t>
  </si>
  <si>
    <t>48.71.29</t>
  </si>
  <si>
    <t xml:space="preserve">Maintenance of Distribution line under Ravongla </t>
  </si>
  <si>
    <t>48.72.29</t>
  </si>
  <si>
    <t>49.72.29</t>
  </si>
  <si>
    <t xml:space="preserve">Maintenance of Electrical Installations </t>
  </si>
  <si>
    <t>50.71.29</t>
  </si>
  <si>
    <t>68</t>
  </si>
  <si>
    <t>69</t>
  </si>
  <si>
    <t xml:space="preserve">69.00.33 </t>
  </si>
  <si>
    <t>Subsidies</t>
  </si>
  <si>
    <t>Sikkim Renewable Energy Development Agency</t>
  </si>
  <si>
    <t>Supply, Design, Testing , Commissioning and Documentation of Gas Insulated Switch Gear (GIS) Sub-station in Gangtok- Special Central Assistance (Capital)</t>
  </si>
  <si>
    <t>54.64.53</t>
  </si>
  <si>
    <t>00.44.62</t>
  </si>
  <si>
    <t>Government Non- Residential Building (GNRB) Pending Payment</t>
  </si>
  <si>
    <t>State Schemes</t>
  </si>
  <si>
    <t>Strengthening and Agumentation of Sub- Transmission &amp; Distribution Infrastructure in Rural Areas of all Districts of the State of Sikkim- Special Central Assistance (Capital)</t>
  </si>
  <si>
    <t>54.65.53</t>
  </si>
  <si>
    <t>Renovation and Upgradation of Protection System of E &amp; PD, Sikkim Part Col. B- North East- Special Central Assistance Capital</t>
  </si>
  <si>
    <t>Additional Works under up-gradation and modernization of Power Distribution Network of Namchi and its surrounding areas with high voltage distribution system- Special Central Assistance Capital</t>
  </si>
  <si>
    <t>54.66.53</t>
  </si>
  <si>
    <t>54.67.53</t>
  </si>
  <si>
    <t>Transfer to Reserve Funds/ Deposits</t>
  </si>
  <si>
    <t>Trasfer to Sikkim Electricity Regulatory Commission Fund</t>
  </si>
  <si>
    <t>75.00.71</t>
  </si>
  <si>
    <t>68.00.49</t>
  </si>
  <si>
    <t>Printing and Publications</t>
  </si>
  <si>
    <t>Digital Equipments</t>
  </si>
  <si>
    <t>00.44.16</t>
  </si>
  <si>
    <t>00.44.19</t>
  </si>
  <si>
    <t>00.44.26</t>
  </si>
  <si>
    <t>Advertising and Publicity</t>
  </si>
  <si>
    <t>00.44.28</t>
  </si>
  <si>
    <t>Professional Services</t>
  </si>
  <si>
    <t>62.71.36</t>
  </si>
  <si>
    <t>Grant in Aid Salaries</t>
  </si>
  <si>
    <t>Sikkim Electricity Regulatory Commission Fund</t>
  </si>
  <si>
    <t xml:space="preserve">Creation of Additional Infrastructure under DDUGJY Scheme for Electrification of remaining Rural Households under Saubhagya </t>
  </si>
  <si>
    <t>46.60.73</t>
  </si>
  <si>
    <t>Infrastructural Assets</t>
  </si>
  <si>
    <t>53.00.61</t>
  </si>
  <si>
    <t>Construction of 66/11 KV, 2*5 MVA Sub-Station at Perbing, Ranka, East Sikkim including drawing of 11 KV, HT Transmission Lines for power evacuation and other allied electrical in and around Gangtok in East Sikkim (State Share of NLCPR)</t>
  </si>
  <si>
    <t>Survey, Design, Supply, Erection, Testing &amp; Commissioning and Documentation of Electrical Networks for System Strengthening and Energy Meter in Gangtok (III &amp; IV, Ranipool) Towns IPDS</t>
  </si>
  <si>
    <t>45.51.73</t>
  </si>
  <si>
    <t>LLHP- Tadong</t>
  </si>
  <si>
    <t>45.53.73</t>
  </si>
  <si>
    <t>45.52.73</t>
  </si>
  <si>
    <t>79.84.73</t>
  </si>
  <si>
    <t>Transmission Line for 3 MW Chaten HEP</t>
  </si>
  <si>
    <t>47.51.73</t>
  </si>
  <si>
    <t>State Share of ADB Project</t>
  </si>
  <si>
    <t>Upgradation of Electricity under Temi- Namphing Constituency</t>
  </si>
  <si>
    <t>48.51.73</t>
  </si>
  <si>
    <t>44.63.72</t>
  </si>
  <si>
    <t>44.62.73</t>
  </si>
  <si>
    <t>Buildings and Structures</t>
  </si>
  <si>
    <t>Fabrication and Lattice Structure at DPH</t>
  </si>
  <si>
    <t>44.64.72</t>
  </si>
  <si>
    <t>Construction of Power Office cum Quarter</t>
  </si>
  <si>
    <t>50.60.72</t>
  </si>
  <si>
    <t>Remodeling of Roof at Power Secretariat</t>
  </si>
  <si>
    <t>Maintenance and Distribution System</t>
  </si>
  <si>
    <t>45.55.73</t>
  </si>
  <si>
    <t>Remodelling of Power Distribution System at Rangpo and Majitar</t>
  </si>
  <si>
    <t>45.56.73</t>
  </si>
  <si>
    <t>Strengthening and Augmentation of Sub-Transmission &amp; Distribution Infrastructure in Rural Areas of all Districts of the State of Sikkim</t>
  </si>
  <si>
    <t>44.65.73</t>
  </si>
  <si>
    <t>44.66.73</t>
  </si>
  <si>
    <t>System Augumentation, Renovation, Modernisation &amp; Strengthening of Power Transmission &amp; Distribution Network of Sikkim</t>
  </si>
  <si>
    <t>Creation of Assets at Chuba Block near 32 No. towards Development of Power Infastructure relating to Transmission, Distribution and other related Works</t>
  </si>
  <si>
    <t>70.00.29</t>
  </si>
  <si>
    <t>44.61.73</t>
  </si>
  <si>
    <t>47.60.73</t>
  </si>
  <si>
    <t>Rent, Rates and Taxes for Land and Buildings</t>
  </si>
  <si>
    <t>I. Estimate of the amount required in the year ending 31st March, 2025 to defray the charges in respect of Power</t>
  </si>
  <si>
    <t>2024-25</t>
  </si>
  <si>
    <t>Providing Stable and Regular power supply</t>
  </si>
  <si>
    <t>44.63.27</t>
  </si>
  <si>
    <t>Minor Civil and Electric Works</t>
  </si>
  <si>
    <t>Renovation and Upgradation of Protection System of E &amp; PD Sikkim Part B, North Sikkim under Additional SCA Part I for 2023-24</t>
  </si>
  <si>
    <t>44.67.73</t>
  </si>
  <si>
    <t>Supply, design, testing, commissioning and documentation of Gas insulated switch gear (GIS) substations in Gangtok under Additional SCA Part I for 2023-24</t>
  </si>
  <si>
    <t>44.68.73</t>
  </si>
  <si>
    <t>Revamping of 11/11 switchgears, providing T off, realingment , diversion of HT lines and jhora training fencing of 66/11 KV S/s works at various places</t>
  </si>
  <si>
    <t>44.69.73</t>
  </si>
  <si>
    <t>Land Compensation</t>
  </si>
  <si>
    <t>44.70.78</t>
  </si>
  <si>
    <t xml:space="preserve">Land </t>
  </si>
  <si>
    <t>Drawing of 11 KV Backfeed Line from 132/66/11 KV Sub-station Chalamthang Samardung to 11/11 KV Sub-station at Shanti Nagar for alternate power supply to Singtam Bazar and surrounding areas</t>
  </si>
  <si>
    <t>45.57.73</t>
  </si>
  <si>
    <t>Chaten Stage II HEP and Chaten North Sikkim</t>
  </si>
  <si>
    <t>47.52.73</t>
  </si>
  <si>
    <t xml:space="preserve">Remodelling of electrical installations including system improvement works at Rhenock Bazar </t>
  </si>
  <si>
    <t>49.57.73</t>
  </si>
  <si>
    <t>50.55.73</t>
  </si>
  <si>
    <t>Creation of Additional Infrastructure under DDUGJY Scheme for Electrification of remaining Rural Households under Saubhagya in South Sikkim</t>
  </si>
  <si>
    <t>48.60.73</t>
  </si>
  <si>
    <t>60.00.54</t>
  </si>
  <si>
    <t>Investment</t>
  </si>
  <si>
    <t>44.71.73</t>
  </si>
  <si>
    <t>Revenue Management System Including Integration with Prepaid Meters</t>
  </si>
  <si>
    <t>49.58.73</t>
  </si>
  <si>
    <t>Replacement of damaged LT cable with provision of LT Feeder Piller and renovation of existing DT at Chongay Tar</t>
  </si>
  <si>
    <t>45.58.73</t>
  </si>
  <si>
    <t xml:space="preserve">Survey, Design, Supply, Erection, Testing &amp; Commissioning and Documentations of Electrical Network for System Strengthening and Energy Meter in two circles consisting of Gangtok (I &amp; II) and Mangan Towns under IPDS </t>
  </si>
  <si>
    <t>45.59.73</t>
  </si>
  <si>
    <t>Wellness Park</t>
  </si>
  <si>
    <t>45.60.52</t>
  </si>
  <si>
    <t>46.52.73</t>
  </si>
  <si>
    <t>47.53.73</t>
  </si>
  <si>
    <t>Construction of 66 KV line from Lachung to Maltin i/c construction of 11/66 KV, 5MVA step up substation at Lachung HEP</t>
  </si>
  <si>
    <t>47.54.73</t>
  </si>
  <si>
    <t>44.72.73</t>
  </si>
  <si>
    <t>Construction of two additional towers in the outgoing project 132 KV transmission line from Chuchachen HEP to Samardong Pooling Station</t>
  </si>
  <si>
    <t>44.73.73</t>
  </si>
  <si>
    <t>Strengthening, augmentation, development and segretation of KHEP 11KV transmission line for KKHEP dedicated feeder from 132/66/11 KV control room till Saphong under Gyalshing, West District</t>
  </si>
  <si>
    <t>47.55.73</t>
  </si>
  <si>
    <t>11 KV evacuation line from Rabumchu to 66 KV State Grid at Meyongchu</t>
  </si>
  <si>
    <t>Renovation of Soreng Guest House</t>
  </si>
  <si>
    <t>44.75.52</t>
  </si>
  <si>
    <t>Machinery and Equipments</t>
  </si>
  <si>
    <t>DG Set for Diesel Power House, Gangtok</t>
  </si>
  <si>
    <t>44.76.52</t>
  </si>
  <si>
    <t>44.74.73</t>
  </si>
  <si>
    <t>61.91.29</t>
  </si>
  <si>
    <t>Repair and Minatenance</t>
  </si>
  <si>
    <t>UPS Battery Bank for SLAS</t>
  </si>
  <si>
    <t>Strengthening, improvement including upgradation of 11KV transmission line network from 66/11KV Rabomchu to 2 x 1 11 MV HEP, Chaten near Lachen under Chungthang Division, North Sikkim</t>
  </si>
  <si>
    <t>Providing three phase HT power supply to ATTC College at Bardang under Rangpo Circle, Pakyong District</t>
  </si>
  <si>
    <t>Design, Supply, Installation, Testing and Commissioning of 66/11 KV, 3x5 MVA, Sub-station with LILO Arrangement at Chakung, Soreng</t>
  </si>
  <si>
    <t>45.60.73</t>
  </si>
  <si>
    <t xml:space="preserve">Chujachen Rangpo 132 KV </t>
  </si>
  <si>
    <t>72.00.29</t>
  </si>
  <si>
    <t>Repair and Miantenance</t>
  </si>
  <si>
    <t>Grant to Sikkim Power Investment Corporation Ltd. (SPICL)</t>
  </si>
  <si>
    <t>00.51.31</t>
  </si>
  <si>
    <t>49.59.73</t>
  </si>
  <si>
    <t>64.00.73</t>
  </si>
  <si>
    <t>Infrastructural Asset</t>
  </si>
  <si>
    <t>44.00.51</t>
  </si>
  <si>
    <t>Motor Vehicles</t>
  </si>
  <si>
    <t>44.00.72</t>
  </si>
  <si>
    <t>Installation of Flood Light at Majitar Cricket Ground</t>
  </si>
  <si>
    <t>47.56.73</t>
  </si>
  <si>
    <t>Drawing of 11KV HT transmission line to Mulukey from 15 MVA 66/11KV sub-station at Rhenock Pakyong District</t>
  </si>
  <si>
    <t>49.60.73</t>
  </si>
  <si>
    <t>Providing and Installation of Street Light from Temi Bazar to Tarku Zero under Temi-Namphing Constituency</t>
  </si>
  <si>
    <t>48.52.73</t>
  </si>
  <si>
    <t>Electrification work at Palchen Choeling Monastery at Ralang under Barfung Constituency</t>
  </si>
  <si>
    <t>48.53.73</t>
  </si>
  <si>
    <t>44.77.73</t>
  </si>
  <si>
    <t>State Share of Revamped Distribution System Scheme (RDSS - Loss Reduction)</t>
  </si>
  <si>
    <t>44.78.73</t>
  </si>
  <si>
    <t>State Share of Revamped Distribution System Scheme (RDSS - Smart Metering)</t>
  </si>
  <si>
    <t>Design, Supply, Engineering, Installation , Testing, Commissioning, Documentation of Energy Meter and Grid Connected Rooftop Solar Photovoltaic (PV) System under six circles consisting of Namchi, Jorethang, Nayabazar, Gyalshing, Rangpo, Singtam, Gangtok and Mangan Towns IPDS</t>
  </si>
  <si>
    <t>45.74.29</t>
  </si>
  <si>
    <t>Renovation and Upgradation of Protection System of E&amp;PD Sikkim Part B, North East</t>
  </si>
  <si>
    <t>Renovation and Upgradation of Protection System of E&amp;PD Sikkim Part A, South- West</t>
  </si>
  <si>
    <t>Supply, Design, Testing, Commissioning and Documentation of Gas Insulated Switch Gear (GIS) Sub-stations in Gangtok</t>
  </si>
  <si>
    <t>System Augmentation, Renovation, Modernisation and Strengthening of Power Distribution Network of areas under Gyalshing, Soreng, Namchi and Jorethang</t>
  </si>
  <si>
    <t>Augmentation of 63 KVA to 500 KVA sub-station at Chu Phendan under Chungthang Sub-Division</t>
  </si>
</sst>
</file>

<file path=xl/styles.xml><?xml version="1.0" encoding="utf-8"?>
<styleSheet xmlns="http://schemas.openxmlformats.org/spreadsheetml/2006/main">
  <numFmts count="9">
    <numFmt numFmtId="43" formatCode="_ * #,##0.00_ ;_ * \-#,##0.00_ ;_ * &quot;-&quot;??_ ;_ @_ "/>
    <numFmt numFmtId="164" formatCode="0#"/>
    <numFmt numFmtId="165" formatCode="0##"/>
    <numFmt numFmtId="166" formatCode="##"/>
    <numFmt numFmtId="167" formatCode="00000#"/>
    <numFmt numFmtId="168" formatCode="00.000"/>
    <numFmt numFmtId="169" formatCode="0#.000"/>
    <numFmt numFmtId="170" formatCode="00.00"/>
    <numFmt numFmtId="171" formatCode="00"/>
  </numFmts>
  <fonts count="9">
    <font>
      <sz val="10"/>
      <name val="Arial"/>
    </font>
    <font>
      <sz val="10"/>
      <name val="Arial"/>
      <family val="2"/>
    </font>
    <font>
      <sz val="10"/>
      <name val="Courier"/>
      <family val="3"/>
    </font>
    <font>
      <b/>
      <sz val="10"/>
      <name val="Arial"/>
      <family val="2"/>
    </font>
    <font>
      <b/>
      <sz val="10"/>
      <name val="Times New Roman"/>
      <family val="1"/>
    </font>
    <font>
      <sz val="10"/>
      <name val="Times New Roman"/>
      <family val="1"/>
    </font>
    <font>
      <i/>
      <sz val="10"/>
      <name val="Times New Roman"/>
      <family val="1"/>
    </font>
    <font>
      <sz val="9"/>
      <color indexed="81"/>
      <name val="Tahoma"/>
      <family val="2"/>
    </font>
    <font>
      <b/>
      <sz val="9"/>
      <color indexed="81"/>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Alignment="0"/>
    <xf numFmtId="0" fontId="2" fillId="0" borderId="0" applyAlignment="0"/>
  </cellStyleXfs>
  <cellXfs count="218">
    <xf numFmtId="0" fontId="0" fillId="0" borderId="0" xfId="0"/>
    <xf numFmtId="0" fontId="0" fillId="0" borderId="1" xfId="0" applyBorder="1"/>
    <xf numFmtId="0" fontId="1" fillId="0" borderId="0" xfId="0" applyFont="1"/>
    <xf numFmtId="0" fontId="3" fillId="0" borderId="1" xfId="0" applyFont="1" applyBorder="1"/>
    <xf numFmtId="0" fontId="5" fillId="0" borderId="0" xfId="5" applyFont="1" applyFill="1" applyBorder="1" applyAlignment="1" applyProtection="1">
      <alignment horizontal="left" vertical="top" wrapText="1"/>
    </xf>
    <xf numFmtId="0" fontId="5" fillId="0" borderId="0" xfId="5" applyFont="1" applyFill="1"/>
    <xf numFmtId="0" fontId="5" fillId="0" borderId="0" xfId="5" applyNumberFormat="1" applyFont="1" applyFill="1"/>
    <xf numFmtId="1" fontId="5" fillId="0" borderId="0" xfId="5" applyNumberFormat="1" applyFont="1" applyFill="1" applyBorder="1" applyAlignment="1" applyProtection="1">
      <alignment horizontal="right" wrapText="1"/>
    </xf>
    <xf numFmtId="1" fontId="5" fillId="0" borderId="0" xfId="5" applyNumberFormat="1" applyFont="1" applyFill="1" applyBorder="1" applyAlignment="1">
      <alignment horizontal="right" wrapText="1"/>
    </xf>
    <xf numFmtId="0" fontId="5" fillId="0" borderId="0" xfId="5" applyFont="1" applyFill="1" applyAlignment="1">
      <alignment horizontal="left" vertical="top" wrapText="1"/>
    </xf>
    <xf numFmtId="0" fontId="4" fillId="0" borderId="0" xfId="5" applyNumberFormat="1" applyFont="1" applyFill="1" applyBorder="1" applyAlignment="1" applyProtection="1"/>
    <xf numFmtId="0" fontId="4" fillId="0" borderId="0" xfId="5" applyFont="1" applyFill="1" applyBorder="1" applyAlignment="1" applyProtection="1"/>
    <xf numFmtId="0" fontId="5" fillId="0" borderId="0" xfId="5" applyFont="1" applyFill="1" applyBorder="1" applyAlignment="1">
      <alignment horizontal="right" vertical="top" wrapText="1"/>
    </xf>
    <xf numFmtId="0" fontId="4" fillId="0" borderId="0" xfId="5" applyNumberFormat="1" applyFont="1" applyFill="1" applyBorder="1" applyAlignment="1" applyProtection="1">
      <alignment horizontal="center"/>
    </xf>
    <xf numFmtId="0" fontId="4" fillId="0" borderId="0" xfId="5" applyNumberFormat="1" applyFont="1" applyFill="1" applyBorder="1" applyAlignment="1" applyProtection="1">
      <alignment horizontal="left"/>
    </xf>
    <xf numFmtId="0" fontId="4" fillId="0" borderId="0" xfId="5" applyFont="1" applyFill="1" applyBorder="1" applyAlignment="1" applyProtection="1">
      <alignment horizontal="center"/>
    </xf>
    <xf numFmtId="0" fontId="5" fillId="0" borderId="0" xfId="5" applyNumberFormat="1" applyFont="1" applyFill="1" applyBorder="1" applyAlignment="1" applyProtection="1">
      <alignment horizontal="right"/>
    </xf>
    <xf numFmtId="0" fontId="4" fillId="0" borderId="0" xfId="9" applyNumberFormat="1" applyFont="1" applyFill="1" applyBorder="1" applyAlignment="1">
      <alignment horizontal="center"/>
    </xf>
    <xf numFmtId="0" fontId="5" fillId="0" borderId="0" xfId="9" applyFont="1" applyFill="1" applyBorder="1" applyAlignment="1" applyProtection="1">
      <alignment horizontal="left"/>
    </xf>
    <xf numFmtId="0" fontId="5" fillId="0" borderId="0" xfId="5" applyNumberFormat="1" applyFont="1" applyFill="1" applyBorder="1"/>
    <xf numFmtId="0" fontId="5" fillId="0" borderId="0" xfId="5" applyFont="1" applyFill="1" applyBorder="1"/>
    <xf numFmtId="0" fontId="5" fillId="0" borderId="0" xfId="5" applyFont="1" applyFill="1" applyAlignment="1">
      <alignment horizontal="right" vertical="top" wrapText="1"/>
    </xf>
    <xf numFmtId="0" fontId="5" fillId="0" borderId="0" xfId="5" applyNumberFormat="1" applyFont="1" applyFill="1" applyAlignment="1">
      <alignment horizontal="right"/>
    </xf>
    <xf numFmtId="0" fontId="4" fillId="0" borderId="0" xfId="5" applyNumberFormat="1" applyFont="1" applyFill="1" applyAlignment="1">
      <alignment horizontal="center"/>
    </xf>
    <xf numFmtId="0" fontId="5" fillId="0" borderId="0" xfId="5" applyFont="1" applyFill="1" applyAlignment="1" applyProtection="1">
      <alignment horizontal="left"/>
    </xf>
    <xf numFmtId="0" fontId="4" fillId="0" borderId="0" xfId="5" applyNumberFormat="1" applyFont="1" applyFill="1" applyAlignment="1" applyProtection="1">
      <alignment horizontal="center"/>
    </xf>
    <xf numFmtId="0" fontId="5" fillId="0" borderId="0" xfId="5" applyNumberFormat="1" applyFont="1" applyFill="1" applyAlignment="1" applyProtection="1">
      <alignment horizontal="left"/>
    </xf>
    <xf numFmtId="0" fontId="5" fillId="0" borderId="0" xfId="5" applyNumberFormat="1" applyFont="1" applyFill="1" applyAlignment="1" applyProtection="1">
      <alignment horizontal="right"/>
    </xf>
    <xf numFmtId="0" fontId="4" fillId="0" borderId="0" xfId="3" applyNumberFormat="1" applyFont="1" applyFill="1" applyBorder="1" applyAlignment="1" applyProtection="1">
      <alignment horizontal="center"/>
    </xf>
    <xf numFmtId="1" fontId="4" fillId="0" borderId="0" xfId="5" applyNumberFormat="1" applyFont="1" applyFill="1" applyAlignment="1" applyProtection="1">
      <alignment horizontal="center"/>
    </xf>
    <xf numFmtId="0" fontId="5" fillId="0" borderId="0" xfId="5" applyFont="1" applyFill="1" applyAlignment="1" applyProtection="1">
      <alignment horizontal="left" wrapText="1"/>
    </xf>
    <xf numFmtId="0" fontId="5" fillId="0" borderId="2" xfId="7" applyFont="1" applyFill="1" applyBorder="1" applyAlignment="1">
      <alignment wrapText="1"/>
    </xf>
    <xf numFmtId="0" fontId="5" fillId="0" borderId="2" xfId="7" applyNumberFormat="1" applyFont="1" applyFill="1" applyBorder="1"/>
    <xf numFmtId="0" fontId="6" fillId="0" borderId="2" xfId="7" applyNumberFormat="1" applyFont="1" applyFill="1" applyBorder="1" applyAlignment="1" applyProtection="1">
      <alignment horizontal="right"/>
    </xf>
    <xf numFmtId="0" fontId="4" fillId="0" borderId="0" xfId="5" applyFont="1" applyFill="1" applyAlignment="1" applyProtection="1">
      <alignment horizontal="left" vertical="top" wrapText="1"/>
    </xf>
    <xf numFmtId="0" fontId="4" fillId="0" borderId="0" xfId="9" applyFont="1" applyFill="1" applyAlignment="1">
      <alignment horizontal="right" vertical="top" wrapText="1"/>
    </xf>
    <xf numFmtId="0" fontId="4" fillId="0" borderId="0" xfId="9" applyFont="1" applyFill="1" applyAlignment="1" applyProtection="1">
      <alignment horizontal="left" vertical="top" wrapText="1"/>
    </xf>
    <xf numFmtId="0" fontId="5" fillId="0" borderId="0" xfId="5" applyNumberFormat="1" applyFont="1" applyFill="1" applyBorder="1" applyAlignment="1" applyProtection="1">
      <alignment horizontal="right" wrapText="1"/>
    </xf>
    <xf numFmtId="0" fontId="5" fillId="0" borderId="0" xfId="1" applyNumberFormat="1" applyFont="1" applyFill="1" applyBorder="1" applyAlignment="1" applyProtection="1">
      <alignment horizontal="right" wrapText="1"/>
    </xf>
    <xf numFmtId="0" fontId="5" fillId="0" borderId="0" xfId="9" applyFont="1" applyFill="1" applyBorder="1" applyAlignment="1">
      <alignment horizontal="left" vertical="top" wrapText="1"/>
    </xf>
    <xf numFmtId="0" fontId="5" fillId="0" borderId="0" xfId="9" applyFont="1" applyFill="1" applyBorder="1" applyAlignment="1">
      <alignment horizontal="right" vertical="top" wrapText="1"/>
    </xf>
    <xf numFmtId="0" fontId="5" fillId="0" borderId="0" xfId="9" applyFont="1" applyFill="1" applyBorder="1" applyAlignment="1" applyProtection="1">
      <alignment horizontal="left" vertical="top" wrapText="1"/>
    </xf>
    <xf numFmtId="0" fontId="5" fillId="0" borderId="0" xfId="5" applyNumberFormat="1" applyFont="1" applyFill="1" applyAlignment="1">
      <alignment horizontal="right" wrapText="1"/>
    </xf>
    <xf numFmtId="0" fontId="5" fillId="0" borderId="0" xfId="1" applyNumberFormat="1" applyFont="1" applyFill="1" applyAlignment="1">
      <alignment horizontal="right" wrapText="1"/>
    </xf>
    <xf numFmtId="0" fontId="5" fillId="0" borderId="0" xfId="5" applyNumberFormat="1" applyFont="1" applyFill="1" applyBorder="1" applyAlignment="1">
      <alignment horizontal="right" wrapText="1"/>
    </xf>
    <xf numFmtId="49" fontId="4" fillId="0" borderId="0" xfId="9" applyNumberFormat="1" applyFont="1" applyFill="1" applyBorder="1" applyAlignment="1">
      <alignment horizontal="right" vertical="top" wrapText="1"/>
    </xf>
    <xf numFmtId="0" fontId="4" fillId="0" borderId="0" xfId="9" applyFont="1" applyFill="1" applyBorder="1" applyAlignment="1" applyProtection="1">
      <alignment horizontal="left" vertical="top" wrapText="1"/>
    </xf>
    <xf numFmtId="1" fontId="5" fillId="0" borderId="0" xfId="5" applyNumberFormat="1" applyFont="1" applyFill="1" applyAlignment="1">
      <alignment horizontal="right" wrapText="1"/>
    </xf>
    <xf numFmtId="164" fontId="5" fillId="0" borderId="0" xfId="5" applyNumberFormat="1" applyFont="1" applyFill="1" applyBorder="1" applyAlignment="1">
      <alignment horizontal="right" vertical="top" wrapText="1"/>
    </xf>
    <xf numFmtId="0" fontId="5" fillId="0" borderId="0" xfId="9" applyFont="1" applyFill="1" applyBorder="1" applyAlignment="1" applyProtection="1">
      <alignment horizontal="left" vertical="center" wrapText="1"/>
    </xf>
    <xf numFmtId="43" fontId="5" fillId="0" borderId="0" xfId="1" applyFont="1" applyFill="1" applyAlignment="1">
      <alignment horizontal="right" wrapText="1"/>
    </xf>
    <xf numFmtId="0" fontId="5" fillId="0" borderId="0" xfId="5" applyFont="1" applyFill="1" applyAlignment="1">
      <alignment vertical="center"/>
    </xf>
    <xf numFmtId="165" fontId="4" fillId="0" borderId="0" xfId="9" applyNumberFormat="1" applyFont="1" applyFill="1" applyBorder="1" applyAlignment="1">
      <alignment horizontal="right" vertical="top" wrapText="1"/>
    </xf>
    <xf numFmtId="1" fontId="5" fillId="0" borderId="0" xfId="9" applyNumberFormat="1" applyFont="1" applyFill="1" applyBorder="1" applyAlignment="1">
      <alignment horizontal="right" vertical="top" wrapText="1"/>
    </xf>
    <xf numFmtId="43" fontId="5" fillId="0" borderId="0" xfId="1" applyFont="1" applyFill="1" applyBorder="1" applyAlignment="1">
      <alignment horizontal="right" wrapText="1"/>
    </xf>
    <xf numFmtId="1" fontId="5" fillId="0" borderId="0" xfId="1" applyNumberFormat="1" applyFont="1" applyFill="1" applyBorder="1" applyAlignment="1">
      <alignment horizontal="right" wrapText="1"/>
    </xf>
    <xf numFmtId="0" fontId="5" fillId="0" borderId="2" xfId="5" applyFont="1" applyFill="1" applyBorder="1" applyAlignment="1">
      <alignment horizontal="left" vertical="top" wrapText="1"/>
    </xf>
    <xf numFmtId="43" fontId="5" fillId="0" borderId="2" xfId="1" applyFont="1" applyFill="1" applyBorder="1" applyAlignment="1">
      <alignment horizontal="right" wrapText="1"/>
    </xf>
    <xf numFmtId="43" fontId="5" fillId="0" borderId="3" xfId="1" applyFont="1" applyFill="1" applyBorder="1" applyAlignment="1">
      <alignment horizontal="right" wrapText="1"/>
    </xf>
    <xf numFmtId="0" fontId="5" fillId="0" borderId="3" xfId="1" applyNumberFormat="1" applyFont="1" applyFill="1" applyBorder="1" applyAlignment="1">
      <alignment horizontal="right" wrapText="1"/>
    </xf>
    <xf numFmtId="0" fontId="5" fillId="0" borderId="3" xfId="5" applyNumberFormat="1" applyFont="1" applyFill="1" applyBorder="1" applyAlignment="1">
      <alignment horizontal="right" wrapText="1"/>
    </xf>
    <xf numFmtId="43" fontId="5" fillId="0" borderId="0" xfId="1" applyFont="1" applyFill="1" applyBorder="1" applyAlignment="1" applyProtection="1">
      <alignment horizontal="right" wrapText="1"/>
    </xf>
    <xf numFmtId="43" fontId="5" fillId="0" borderId="3" xfId="1" applyFont="1" applyFill="1" applyBorder="1" applyAlignment="1" applyProtection="1">
      <alignment horizontal="right" wrapText="1"/>
    </xf>
    <xf numFmtId="0" fontId="5" fillId="0" borderId="3" xfId="9" applyNumberFormat="1" applyFont="1" applyFill="1" applyBorder="1" applyAlignment="1" applyProtection="1">
      <alignment horizontal="right" wrapText="1"/>
    </xf>
    <xf numFmtId="0" fontId="4" fillId="0" borderId="0" xfId="5" applyFont="1" applyFill="1" applyBorder="1" applyAlignment="1">
      <alignment horizontal="right" vertical="top" wrapText="1"/>
    </xf>
    <xf numFmtId="0" fontId="4" fillId="0" borderId="0" xfId="5" applyFont="1" applyFill="1" applyBorder="1" applyAlignment="1">
      <alignment vertical="top" wrapText="1"/>
    </xf>
    <xf numFmtId="0" fontId="4" fillId="0" borderId="0" xfId="5" applyFont="1" applyFill="1" applyBorder="1" applyAlignment="1" applyProtection="1">
      <alignment horizontal="center" vertical="top" wrapText="1"/>
    </xf>
    <xf numFmtId="1" fontId="5" fillId="0" borderId="0" xfId="1" applyNumberFormat="1" applyFont="1" applyFill="1" applyBorder="1" applyAlignment="1" applyProtection="1">
      <alignment horizontal="right" wrapText="1"/>
    </xf>
    <xf numFmtId="0" fontId="4" fillId="0" borderId="0" xfId="9" applyFont="1" applyFill="1" applyBorder="1" applyAlignment="1">
      <alignment horizontal="right" vertical="top" wrapText="1"/>
    </xf>
    <xf numFmtId="164" fontId="5" fillId="0" borderId="0" xfId="9" applyNumberFormat="1" applyFont="1" applyFill="1" applyBorder="1" applyAlignment="1">
      <alignment horizontal="right" vertical="top" wrapText="1"/>
    </xf>
    <xf numFmtId="43" fontId="5" fillId="0" borderId="2" xfId="1" applyFont="1" applyFill="1" applyBorder="1" applyAlignment="1" applyProtection="1">
      <alignment horizontal="right" wrapText="1"/>
    </xf>
    <xf numFmtId="0" fontId="5" fillId="0" borderId="0" xfId="0" applyFont="1" applyFill="1" applyBorder="1" applyAlignment="1"/>
    <xf numFmtId="0" fontId="5" fillId="0" borderId="3" xfId="5" applyNumberFormat="1" applyFont="1" applyFill="1" applyBorder="1" applyAlignment="1" applyProtection="1">
      <alignment horizontal="right" wrapText="1"/>
    </xf>
    <xf numFmtId="0" fontId="5" fillId="0" borderId="2" xfId="5" applyNumberFormat="1" applyFont="1" applyFill="1" applyBorder="1" applyAlignment="1" applyProtection="1">
      <alignment horizontal="right" wrapText="1"/>
    </xf>
    <xf numFmtId="0" fontId="4" fillId="0" borderId="0" xfId="5" applyFont="1" applyFill="1" applyBorder="1" applyAlignment="1" applyProtection="1">
      <alignment horizontal="left" vertical="top" wrapText="1"/>
    </xf>
    <xf numFmtId="169" fontId="4" fillId="0" borderId="0" xfId="5" applyNumberFormat="1" applyFont="1" applyFill="1" applyBorder="1" applyAlignment="1">
      <alignment horizontal="right" vertical="top" wrapText="1"/>
    </xf>
    <xf numFmtId="0" fontId="5" fillId="0" borderId="0" xfId="5" applyFont="1" applyFill="1" applyBorder="1" applyAlignment="1" applyProtection="1">
      <alignment horizontal="left" vertical="center" wrapText="1"/>
    </xf>
    <xf numFmtId="167" fontId="5" fillId="0" borderId="0" xfId="5" applyNumberFormat="1" applyFont="1" applyFill="1" applyBorder="1" applyAlignment="1">
      <alignment horizontal="right" vertical="top" wrapText="1"/>
    </xf>
    <xf numFmtId="1" fontId="5" fillId="0" borderId="0" xfId="5" applyNumberFormat="1" applyFont="1" applyFill="1" applyAlignment="1" applyProtection="1">
      <alignment horizontal="right" wrapText="1"/>
    </xf>
    <xf numFmtId="0" fontId="5" fillId="0" borderId="0" xfId="5" applyFont="1" applyFill="1" applyBorder="1" applyAlignment="1">
      <alignment vertical="center" wrapText="1"/>
    </xf>
    <xf numFmtId="166" fontId="5" fillId="0" borderId="0" xfId="5" applyNumberFormat="1" applyFont="1" applyFill="1" applyBorder="1" applyAlignment="1">
      <alignment horizontal="right" vertical="top" wrapText="1"/>
    </xf>
    <xf numFmtId="0" fontId="5" fillId="0" borderId="0" xfId="5" applyFont="1" applyFill="1" applyBorder="1" applyAlignment="1">
      <alignment vertical="top" wrapText="1"/>
    </xf>
    <xf numFmtId="43" fontId="5" fillId="0" borderId="0" xfId="1" applyFont="1" applyFill="1" applyAlignment="1" applyProtection="1">
      <alignment horizontal="right" wrapText="1"/>
    </xf>
    <xf numFmtId="0" fontId="5" fillId="0" borderId="2" xfId="1" applyNumberFormat="1" applyFont="1" applyFill="1" applyBorder="1" applyAlignment="1" applyProtection="1">
      <alignment horizontal="right" wrapText="1"/>
    </xf>
    <xf numFmtId="0" fontId="5" fillId="0" borderId="3" xfId="1" applyNumberFormat="1" applyFont="1" applyFill="1" applyBorder="1" applyAlignment="1" applyProtection="1">
      <alignment horizontal="right" wrapText="1"/>
    </xf>
    <xf numFmtId="0" fontId="5" fillId="0" borderId="0" xfId="5" applyNumberFormat="1" applyFont="1" applyFill="1" applyBorder="1" applyAlignment="1">
      <alignment horizontal="right" vertical="top" wrapText="1"/>
    </xf>
    <xf numFmtId="170" fontId="5" fillId="0" borderId="0" xfId="5" applyNumberFormat="1" applyFont="1" applyFill="1" applyBorder="1" applyAlignment="1">
      <alignment horizontal="right" vertical="top" wrapText="1"/>
    </xf>
    <xf numFmtId="49" fontId="5" fillId="0" borderId="0" xfId="5" applyNumberFormat="1" applyFont="1" applyFill="1" applyBorder="1" applyAlignment="1">
      <alignment horizontal="right" vertical="top" wrapText="1"/>
    </xf>
    <xf numFmtId="1" fontId="5" fillId="0" borderId="4" xfId="5" applyNumberFormat="1" applyFont="1" applyFill="1" applyBorder="1" applyAlignment="1" applyProtection="1">
      <alignment horizontal="right" wrapText="1"/>
    </xf>
    <xf numFmtId="1" fontId="5" fillId="0" borderId="4" xfId="1" applyNumberFormat="1" applyFont="1" applyFill="1" applyBorder="1" applyAlignment="1" applyProtection="1">
      <alignment horizontal="right" wrapText="1"/>
    </xf>
    <xf numFmtId="1" fontId="5" fillId="0" borderId="0" xfId="5" applyNumberFormat="1" applyFont="1" applyFill="1" applyAlignment="1">
      <alignment horizontal="right"/>
    </xf>
    <xf numFmtId="1" fontId="5" fillId="0" borderId="0" xfId="5" applyNumberFormat="1" applyFont="1" applyFill="1" applyBorder="1" applyAlignment="1">
      <alignment horizontal="right"/>
    </xf>
    <xf numFmtId="168" fontId="4" fillId="0" borderId="0" xfId="5" applyNumberFormat="1" applyFont="1" applyFill="1" applyBorder="1" applyAlignment="1">
      <alignment horizontal="right" vertical="top" wrapText="1"/>
    </xf>
    <xf numFmtId="0" fontId="5" fillId="0" borderId="2" xfId="1" applyNumberFormat="1" applyFont="1" applyFill="1" applyBorder="1" applyAlignment="1">
      <alignment horizontal="right" wrapText="1"/>
    </xf>
    <xf numFmtId="0" fontId="5" fillId="0" borderId="3" xfId="5" applyFont="1" applyFill="1" applyBorder="1" applyAlignment="1">
      <alignment horizontal="left" vertical="top" wrapText="1"/>
    </xf>
    <xf numFmtId="0" fontId="5" fillId="0" borderId="3" xfId="5" applyFont="1" applyFill="1" applyBorder="1" applyAlignment="1">
      <alignment horizontal="right" vertical="top" wrapText="1"/>
    </xf>
    <xf numFmtId="0" fontId="4" fillId="0" borderId="3" xfId="5" applyFont="1" applyFill="1" applyBorder="1" applyAlignment="1" applyProtection="1">
      <alignment horizontal="left" vertical="top" wrapText="1"/>
    </xf>
    <xf numFmtId="0" fontId="5" fillId="0" borderId="0" xfId="1" applyNumberFormat="1" applyFont="1" applyFill="1" applyBorder="1" applyAlignment="1">
      <alignment horizontal="right" wrapText="1"/>
    </xf>
    <xf numFmtId="0" fontId="5" fillId="0" borderId="0" xfId="0" applyFont="1" applyFill="1" applyBorder="1" applyAlignment="1">
      <alignment horizontal="left" vertical="top" wrapText="1"/>
    </xf>
    <xf numFmtId="168" fontId="5" fillId="0" borderId="0" xfId="5" applyNumberFormat="1" applyFont="1" applyFill="1" applyBorder="1" applyAlignment="1">
      <alignment horizontal="right" vertical="top" wrapText="1"/>
    </xf>
    <xf numFmtId="164" fontId="5" fillId="0" borderId="0" xfId="6" applyNumberFormat="1" applyFont="1" applyFill="1" applyBorder="1" applyAlignment="1">
      <alignment horizontal="right" vertical="top" wrapText="1"/>
    </xf>
    <xf numFmtId="0" fontId="5" fillId="0" borderId="0" xfId="6" applyFont="1" applyFill="1" applyBorder="1" applyAlignment="1" applyProtection="1">
      <alignment horizontal="left" vertical="top" wrapText="1"/>
    </xf>
    <xf numFmtId="0" fontId="5" fillId="0" borderId="0" xfId="6" applyFont="1" applyFill="1" applyBorder="1" applyAlignment="1">
      <alignment horizontal="right" vertical="top" wrapText="1"/>
    </xf>
    <xf numFmtId="0" fontId="5" fillId="0" borderId="0" xfId="5" applyFont="1" applyFill="1" applyBorder="1" applyAlignment="1">
      <alignment horizontal="left" vertical="top"/>
    </xf>
    <xf numFmtId="0" fontId="5" fillId="0" borderId="0" xfId="6" applyFont="1" applyFill="1" applyBorder="1" applyAlignment="1">
      <alignment horizontal="left" vertical="top" wrapText="1"/>
    </xf>
    <xf numFmtId="165" fontId="5" fillId="0" borderId="0" xfId="5"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169" fontId="4" fillId="0" borderId="0" xfId="6" applyNumberFormat="1" applyFont="1" applyFill="1" applyBorder="1" applyAlignment="1">
      <alignment horizontal="right" vertical="top" wrapText="1"/>
    </xf>
    <xf numFmtId="0" fontId="4" fillId="0" borderId="0" xfId="6" applyFont="1" applyFill="1" applyBorder="1" applyAlignment="1" applyProtection="1">
      <alignment horizontal="left" vertical="top" wrapText="1"/>
    </xf>
    <xf numFmtId="0" fontId="5" fillId="0" borderId="4" xfId="5" applyFont="1" applyFill="1" applyBorder="1" applyAlignment="1">
      <alignment horizontal="left" vertical="top" wrapText="1"/>
    </xf>
    <xf numFmtId="0" fontId="5" fillId="0" borderId="4" xfId="5" applyFont="1" applyFill="1" applyBorder="1" applyAlignment="1">
      <alignment horizontal="right" vertical="top" wrapText="1"/>
    </xf>
    <xf numFmtId="0" fontId="5" fillId="0" borderId="4" xfId="5" applyNumberFormat="1" applyFont="1" applyFill="1" applyBorder="1" applyAlignment="1" applyProtection="1">
      <alignment horizontal="right" wrapText="1"/>
    </xf>
    <xf numFmtId="0" fontId="5" fillId="0" borderId="4" xfId="1" applyNumberFormat="1" applyFont="1" applyFill="1" applyBorder="1" applyAlignment="1" applyProtection="1">
      <alignment horizontal="right" wrapText="1"/>
    </xf>
    <xf numFmtId="0" fontId="4" fillId="0" borderId="0" xfId="4" applyFont="1" applyFill="1" applyBorder="1" applyAlignment="1">
      <alignment vertical="top" wrapText="1"/>
    </xf>
    <xf numFmtId="0" fontId="5" fillId="0" borderId="0" xfId="5" applyFont="1" applyFill="1" applyBorder="1" applyAlignment="1">
      <alignment wrapText="1"/>
    </xf>
    <xf numFmtId="0" fontId="5" fillId="0" borderId="0" xfId="5" applyFont="1" applyFill="1" applyAlignment="1">
      <alignment wrapText="1"/>
    </xf>
    <xf numFmtId="0" fontId="5" fillId="0" borderId="0" xfId="5" applyFont="1" applyFill="1" applyAlignment="1">
      <alignment horizontal="right" wrapText="1"/>
    </xf>
    <xf numFmtId="0" fontId="5" fillId="0" borderId="2" xfId="5" applyNumberFormat="1" applyFont="1" applyFill="1" applyBorder="1" applyAlignment="1">
      <alignment horizontal="right" wrapText="1"/>
    </xf>
    <xf numFmtId="0" fontId="5" fillId="0" borderId="0" xfId="5" applyNumberFormat="1" applyFont="1" applyFill="1" applyBorder="1" applyAlignment="1">
      <alignment vertical="center" wrapText="1"/>
    </xf>
    <xf numFmtId="0" fontId="4" fillId="0" borderId="0" xfId="5" applyNumberFormat="1" applyFont="1" applyFill="1" applyBorder="1" applyAlignment="1" applyProtection="1">
      <alignment horizontal="center" vertical="center"/>
    </xf>
    <xf numFmtId="0" fontId="4" fillId="0" borderId="0" xfId="5" applyFont="1" applyFill="1" applyBorder="1" applyAlignment="1" applyProtection="1">
      <alignment horizontal="center" vertical="center"/>
    </xf>
    <xf numFmtId="0" fontId="5" fillId="0" borderId="2" xfId="5" applyFont="1" applyFill="1" applyBorder="1" applyAlignment="1">
      <alignment horizontal="right" vertical="top" wrapText="1"/>
    </xf>
    <xf numFmtId="0" fontId="5" fillId="0" borderId="2" xfId="5" applyFont="1" applyFill="1" applyBorder="1" applyAlignment="1" applyProtection="1">
      <alignment horizontal="left" vertical="top" wrapText="1"/>
    </xf>
    <xf numFmtId="0" fontId="5" fillId="0" borderId="0" xfId="5" applyFont="1" applyFill="1" applyAlignment="1" applyProtection="1">
      <alignment horizontal="left" vertical="top"/>
    </xf>
    <xf numFmtId="0" fontId="5" fillId="0" borderId="0" xfId="6" applyFont="1" applyFill="1" applyAlignment="1">
      <alignment vertical="top"/>
    </xf>
    <xf numFmtId="0" fontId="4" fillId="0" borderId="0" xfId="5" applyNumberFormat="1" applyFont="1" applyFill="1" applyBorder="1" applyAlignment="1" applyProtection="1">
      <alignment vertical="top"/>
    </xf>
    <xf numFmtId="0" fontId="4" fillId="0" borderId="0" xfId="5" applyFont="1" applyFill="1" applyBorder="1" applyAlignment="1" applyProtection="1">
      <alignment vertical="top"/>
    </xf>
    <xf numFmtId="0" fontId="5" fillId="0" borderId="0" xfId="5" applyFont="1" applyFill="1" applyBorder="1" applyAlignment="1">
      <alignment vertical="top"/>
    </xf>
    <xf numFmtId="0" fontId="5" fillId="0" borderId="2" xfId="6"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0" borderId="4" xfId="8" applyFont="1" applyFill="1" applyBorder="1" applyAlignment="1" applyProtection="1">
      <alignment horizontal="right" vertical="top" wrapText="1"/>
    </xf>
    <xf numFmtId="0" fontId="5" fillId="0" borderId="0" xfId="7" applyFont="1" applyFill="1" applyBorder="1" applyAlignment="1" applyProtection="1">
      <alignment horizontal="left" vertical="top"/>
    </xf>
    <xf numFmtId="0" fontId="5" fillId="0" borderId="4" xfId="7" applyNumberFormat="1" applyFont="1" applyFill="1" applyBorder="1" applyAlignment="1" applyProtection="1">
      <alignment horizontal="right" vertical="center"/>
    </xf>
    <xf numFmtId="0" fontId="5" fillId="0" borderId="0" xfId="8" applyFont="1" applyFill="1" applyProtection="1"/>
    <xf numFmtId="0" fontId="5" fillId="0" borderId="2" xfId="8" applyFont="1" applyFill="1" applyBorder="1" applyAlignment="1" applyProtection="1">
      <alignment horizontal="left" vertical="top" wrapText="1"/>
    </xf>
    <xf numFmtId="0" fontId="5" fillId="0" borderId="2" xfId="8" applyFont="1" applyFill="1" applyBorder="1" applyAlignment="1" applyProtection="1">
      <alignment horizontal="right" vertical="top" wrapText="1"/>
    </xf>
    <xf numFmtId="0" fontId="5" fillId="0" borderId="2" xfId="7" applyFont="1" applyFill="1" applyBorder="1" applyAlignment="1" applyProtection="1">
      <alignment horizontal="left"/>
    </xf>
    <xf numFmtId="0" fontId="5" fillId="0" borderId="2" xfId="7" applyNumberFormat="1" applyFont="1" applyFill="1" applyBorder="1" applyAlignment="1" applyProtection="1">
      <alignment horizontal="right"/>
    </xf>
    <xf numFmtId="0" fontId="5" fillId="0" borderId="2" xfId="7" applyNumberFormat="1" applyFont="1" applyFill="1" applyBorder="1" applyAlignment="1" applyProtection="1">
      <alignment vertical="center" wrapText="1"/>
    </xf>
    <xf numFmtId="0" fontId="5" fillId="0" borderId="0" xfId="5" applyFont="1" applyFill="1" applyBorder="1" applyAlignment="1">
      <alignment horizontal="right" vertical="top"/>
    </xf>
    <xf numFmtId="0" fontId="5" fillId="0" borderId="0" xfId="5" applyNumberFormat="1" applyFont="1" applyFill="1" applyBorder="1" applyAlignment="1">
      <alignment vertical="top"/>
    </xf>
    <xf numFmtId="0" fontId="5" fillId="0" borderId="0" xfId="6" applyFont="1" applyFill="1" applyBorder="1" applyAlignment="1">
      <alignment horizontal="center" vertical="top" wrapText="1"/>
    </xf>
    <xf numFmtId="0" fontId="4" fillId="0" borderId="0" xfId="5" applyFont="1" applyFill="1" applyAlignment="1">
      <alignment horizontal="center"/>
    </xf>
    <xf numFmtId="0" fontId="5" fillId="0" borderId="0" xfId="5" applyFont="1" applyFill="1" applyAlignment="1" applyProtection="1">
      <alignment vertical="center"/>
    </xf>
    <xf numFmtId="0" fontId="5" fillId="0" borderId="0" xfId="5" applyFont="1" applyFill="1" applyAlignment="1">
      <alignment vertical="top"/>
    </xf>
    <xf numFmtId="171" fontId="5" fillId="0" borderId="0" xfId="5" applyNumberFormat="1" applyFont="1" applyFill="1" applyBorder="1" applyAlignment="1">
      <alignment horizontal="right" vertical="top" wrapText="1"/>
    </xf>
    <xf numFmtId="0" fontId="5" fillId="0" borderId="0" xfId="8" applyNumberFormat="1" applyFont="1" applyFill="1" applyAlignment="1" applyProtection="1">
      <alignment horizontal="right"/>
    </xf>
    <xf numFmtId="43" fontId="5" fillId="0" borderId="4" xfId="1" applyFont="1" applyFill="1" applyBorder="1" applyAlignment="1" applyProtection="1">
      <alignment horizontal="right" wrapText="1"/>
    </xf>
    <xf numFmtId="43" fontId="5" fillId="0" borderId="0" xfId="1" applyNumberFormat="1" applyFont="1" applyFill="1" applyBorder="1" applyAlignment="1">
      <alignment horizontal="right" wrapText="1"/>
    </xf>
    <xf numFmtId="0" fontId="4" fillId="0" borderId="4" xfId="5" applyFont="1" applyFill="1" applyBorder="1" applyAlignment="1" applyProtection="1">
      <alignment horizontal="left" vertical="top" wrapText="1"/>
    </xf>
    <xf numFmtId="0" fontId="5" fillId="0" borderId="0" xfId="6" applyFont="1" applyFill="1"/>
    <xf numFmtId="164" fontId="5" fillId="0" borderId="2" xfId="5" applyNumberFormat="1" applyFont="1" applyFill="1" applyBorder="1" applyAlignment="1">
      <alignment horizontal="right" vertical="top" wrapText="1"/>
    </xf>
    <xf numFmtId="0" fontId="5" fillId="0" borderId="2" xfId="9" applyFont="1" applyFill="1" applyBorder="1" applyAlignment="1" applyProtection="1">
      <alignment horizontal="left" vertical="center" wrapText="1"/>
    </xf>
    <xf numFmtId="1" fontId="5" fillId="0" borderId="4" xfId="5" applyNumberFormat="1" applyFont="1" applyFill="1" applyBorder="1" applyAlignment="1">
      <alignment horizontal="right" wrapText="1"/>
    </xf>
    <xf numFmtId="0" fontId="5" fillId="0" borderId="0" xfId="8" applyNumberFormat="1" applyFont="1" applyFill="1" applyBorder="1" applyAlignment="1" applyProtection="1">
      <alignment horizontal="left" vertical="top" wrapText="1"/>
    </xf>
    <xf numFmtId="49" fontId="5" fillId="0" borderId="0" xfId="8" applyNumberFormat="1" applyFont="1" applyFill="1" applyBorder="1" applyAlignment="1" applyProtection="1">
      <alignment horizontal="right" vertical="top" wrapText="1"/>
    </xf>
    <xf numFmtId="0" fontId="5" fillId="0" borderId="0" xfId="1" applyNumberFormat="1" applyFont="1" applyFill="1" applyBorder="1" applyAlignment="1" applyProtection="1">
      <alignment horizontal="right" vertical="top" wrapText="1"/>
    </xf>
    <xf numFmtId="49" fontId="4" fillId="0" borderId="0" xfId="5" applyNumberFormat="1" applyFont="1" applyFill="1" applyBorder="1" applyAlignment="1">
      <alignment horizontal="right" vertical="top" wrapText="1"/>
    </xf>
    <xf numFmtId="167" fontId="5" fillId="0" borderId="0" xfId="5" applyNumberFormat="1" applyFont="1" applyFill="1" applyBorder="1" applyAlignment="1">
      <alignment horizontal="left" vertical="top" wrapText="1"/>
    </xf>
    <xf numFmtId="43" fontId="5" fillId="0" borderId="4" xfId="1" applyFont="1" applyFill="1" applyBorder="1" applyAlignment="1">
      <alignment horizontal="right" wrapText="1"/>
    </xf>
    <xf numFmtId="164" fontId="5" fillId="0" borderId="0" xfId="5" applyNumberFormat="1" applyFont="1" applyFill="1" applyBorder="1" applyAlignment="1">
      <alignment horizontal="left" vertical="top" wrapText="1"/>
    </xf>
    <xf numFmtId="0" fontId="5" fillId="0" borderId="0" xfId="6" applyFont="1" applyFill="1" applyAlignment="1"/>
    <xf numFmtId="0" fontId="5" fillId="0" borderId="2" xfId="6" applyFont="1" applyFill="1" applyBorder="1" applyAlignment="1">
      <alignment horizontal="left" vertical="top" wrapText="1"/>
    </xf>
    <xf numFmtId="0" fontId="5" fillId="0" borderId="0" xfId="6" applyFont="1" applyFill="1" applyAlignment="1">
      <alignment horizontal="left" vertical="top" wrapText="1"/>
    </xf>
    <xf numFmtId="0" fontId="5" fillId="0" borderId="2" xfId="6" applyFont="1" applyFill="1" applyBorder="1" applyAlignment="1">
      <alignment horizontal="right" vertical="top" wrapText="1"/>
    </xf>
    <xf numFmtId="166" fontId="5" fillId="0" borderId="2" xfId="5" applyNumberFormat="1" applyFont="1" applyFill="1" applyBorder="1" applyAlignment="1">
      <alignment horizontal="right" vertical="top" wrapText="1"/>
    </xf>
    <xf numFmtId="0" fontId="5" fillId="0" borderId="2" xfId="5" applyNumberFormat="1" applyFont="1" applyFill="1" applyBorder="1" applyAlignment="1">
      <alignment horizontal="right" vertical="top" wrapText="1"/>
    </xf>
    <xf numFmtId="169" fontId="4" fillId="0" borderId="2" xfId="6" applyNumberFormat="1" applyFont="1" applyFill="1" applyBorder="1" applyAlignment="1">
      <alignment horizontal="right" vertical="top" wrapText="1"/>
    </xf>
    <xf numFmtId="0" fontId="4" fillId="0" borderId="2" xfId="6" applyFont="1" applyFill="1" applyBorder="1" applyAlignment="1" applyProtection="1">
      <alignment horizontal="left" vertical="top" wrapText="1"/>
    </xf>
    <xf numFmtId="0" fontId="5" fillId="0" borderId="0" xfId="6" applyNumberFormat="1" applyFont="1" applyFill="1" applyBorder="1" applyAlignment="1">
      <alignment horizontal="right" vertical="top" wrapText="1"/>
    </xf>
    <xf numFmtId="0" fontId="5" fillId="0" borderId="0" xfId="6" applyFont="1" applyFill="1" applyBorder="1" applyAlignment="1" applyProtection="1">
      <alignment horizontal="left" vertical="center" wrapText="1"/>
    </xf>
    <xf numFmtId="0" fontId="5" fillId="0" borderId="0" xfId="10" applyFont="1" applyFill="1" applyBorder="1" applyAlignment="1" applyProtection="1">
      <alignment horizontal="left" vertical="top" wrapText="1"/>
    </xf>
    <xf numFmtId="0" fontId="5" fillId="0" borderId="4" xfId="1" applyNumberFormat="1" applyFont="1" applyFill="1" applyBorder="1" applyAlignment="1">
      <alignment horizontal="right" wrapText="1"/>
    </xf>
    <xf numFmtId="164" fontId="5" fillId="0" borderId="0" xfId="6" applyNumberFormat="1" applyFont="1" applyFill="1" applyBorder="1" applyAlignment="1">
      <alignment horizontal="left" vertical="top" wrapText="1"/>
    </xf>
    <xf numFmtId="43" fontId="5" fillId="0" borderId="0" xfId="2" applyFont="1" applyFill="1" applyBorder="1" applyAlignment="1">
      <alignment horizontal="right" wrapText="1"/>
    </xf>
    <xf numFmtId="0" fontId="5" fillId="0" borderId="0" xfId="6" applyFont="1" applyFill="1" applyBorder="1"/>
    <xf numFmtId="0" fontId="5" fillId="0" borderId="0" xfId="2" applyNumberFormat="1" applyFont="1" applyFill="1" applyBorder="1" applyAlignment="1">
      <alignment horizontal="right" wrapText="1"/>
    </xf>
    <xf numFmtId="0" fontId="5" fillId="0" borderId="0" xfId="2" applyNumberFormat="1" applyFont="1" applyFill="1" applyBorder="1" applyAlignment="1">
      <alignment horizontal="center" wrapText="1"/>
    </xf>
    <xf numFmtId="1" fontId="5" fillId="0" borderId="0" xfId="6" applyNumberFormat="1" applyFont="1" applyFill="1" applyBorder="1" applyAlignment="1">
      <alignment horizontal="right" wrapText="1"/>
    </xf>
    <xf numFmtId="1" fontId="5" fillId="0" borderId="0" xfId="2" applyNumberFormat="1" applyFont="1" applyFill="1" applyBorder="1" applyAlignment="1">
      <alignment horizontal="right" wrapText="1"/>
    </xf>
    <xf numFmtId="168" fontId="5" fillId="0" borderId="0" xfId="6" applyNumberFormat="1" applyFont="1" applyFill="1" applyBorder="1" applyAlignment="1">
      <alignment horizontal="right" vertical="top" wrapText="1"/>
    </xf>
    <xf numFmtId="0" fontId="4" fillId="0" borderId="0" xfId="5" applyNumberFormat="1" applyFont="1" applyFill="1" applyAlignment="1" applyProtection="1">
      <alignment horizontal="right"/>
    </xf>
    <xf numFmtId="0" fontId="5" fillId="0" borderId="0" xfId="8" applyFont="1" applyFill="1" applyBorder="1" applyAlignment="1" applyProtection="1">
      <alignment horizontal="left" vertical="top" wrapText="1"/>
    </xf>
    <xf numFmtId="0" fontId="5" fillId="0" borderId="0" xfId="7" applyFont="1" applyFill="1" applyBorder="1" applyAlignment="1" applyProtection="1"/>
    <xf numFmtId="0" fontId="1" fillId="0" borderId="0" xfId="0" applyFont="1" applyFill="1" applyAlignment="1"/>
    <xf numFmtId="0" fontId="5" fillId="0" borderId="0" xfId="7" applyNumberFormat="1" applyFont="1" applyFill="1" applyBorder="1" applyAlignment="1" applyProtection="1">
      <alignment horizontal="right" vertical="center"/>
    </xf>
    <xf numFmtId="0" fontId="5" fillId="0" borderId="0" xfId="8" applyFont="1" applyFill="1" applyBorder="1" applyProtection="1"/>
    <xf numFmtId="0" fontId="4" fillId="0" borderId="0" xfId="5" applyFont="1" applyFill="1" applyAlignment="1">
      <alignment horizontal="left" vertical="top" wrapText="1"/>
    </xf>
    <xf numFmtId="0" fontId="4" fillId="0" borderId="0" xfId="5" applyFont="1" applyFill="1" applyAlignment="1">
      <alignment horizontal="right" vertical="top" wrapText="1"/>
    </xf>
    <xf numFmtId="0" fontId="4" fillId="0" borderId="0" xfId="5" applyFont="1" applyFill="1" applyAlignment="1">
      <alignment wrapText="1"/>
    </xf>
    <xf numFmtId="0" fontId="4" fillId="0" borderId="0" xfId="0" applyNumberFormat="1" applyFont="1" applyFill="1" applyBorder="1" applyAlignment="1" applyProtection="1">
      <alignment horizontal="right"/>
    </xf>
    <xf numFmtId="0" fontId="4" fillId="0" borderId="0" xfId="5" applyNumberFormat="1" applyFont="1" applyFill="1" applyBorder="1"/>
    <xf numFmtId="0" fontId="4" fillId="0" borderId="0" xfId="5" applyFont="1" applyFill="1" applyAlignment="1">
      <alignment horizontal="right" wrapText="1"/>
    </xf>
    <xf numFmtId="43" fontId="4" fillId="0" borderId="0" xfId="8" applyNumberFormat="1" applyFont="1" applyFill="1" applyAlignment="1" applyProtection="1">
      <alignment horizontal="right"/>
    </xf>
    <xf numFmtId="0" fontId="4" fillId="0" borderId="0" xfId="8" applyNumberFormat="1" applyFont="1" applyFill="1" applyAlignment="1" applyProtection="1">
      <alignment horizontal="right"/>
    </xf>
    <xf numFmtId="0" fontId="5" fillId="0" borderId="0" xfId="6" applyFont="1" applyFill="1" applyAlignment="1">
      <alignment horizontal="right"/>
    </xf>
    <xf numFmtId="0" fontId="5" fillId="0" borderId="2" xfId="8" applyNumberFormat="1" applyFont="1" applyFill="1" applyBorder="1" applyAlignment="1" applyProtection="1">
      <alignment horizontal="left" vertical="top" wrapText="1"/>
    </xf>
    <xf numFmtId="167" fontId="5" fillId="0" borderId="2" xfId="5" applyNumberFormat="1" applyFont="1" applyFill="1" applyBorder="1" applyAlignment="1">
      <alignment horizontal="right" vertical="top" wrapText="1"/>
    </xf>
    <xf numFmtId="170" fontId="5" fillId="0" borderId="2" xfId="5" applyNumberFormat="1" applyFont="1" applyFill="1" applyBorder="1" applyAlignment="1">
      <alignment horizontal="right" vertical="top" wrapText="1"/>
    </xf>
    <xf numFmtId="169" fontId="4" fillId="0" borderId="2" xfId="5" applyNumberFormat="1" applyFont="1" applyFill="1" applyBorder="1" applyAlignment="1">
      <alignment horizontal="right" vertical="top" wrapText="1"/>
    </xf>
    <xf numFmtId="0" fontId="4" fillId="0" borderId="2" xfId="5" applyFont="1" applyFill="1" applyBorder="1" applyAlignment="1" applyProtection="1">
      <alignment horizontal="left" vertical="top" wrapText="1"/>
    </xf>
    <xf numFmtId="0" fontId="5" fillId="0" borderId="2" xfId="6" applyFont="1" applyFill="1" applyBorder="1" applyAlignment="1">
      <alignment horizontal="center" vertical="top" wrapText="1"/>
    </xf>
    <xf numFmtId="164" fontId="5" fillId="0" borderId="2" xfId="6" applyNumberFormat="1" applyFont="1" applyFill="1" applyBorder="1" applyAlignment="1">
      <alignment horizontal="right" vertical="top" wrapText="1"/>
    </xf>
    <xf numFmtId="0" fontId="5" fillId="0" borderId="2" xfId="6" applyFont="1" applyFill="1" applyBorder="1" applyAlignment="1">
      <alignment vertical="top"/>
    </xf>
    <xf numFmtId="0" fontId="5" fillId="0" borderId="0" xfId="1" applyNumberFormat="1" applyFont="1" applyFill="1" applyAlignment="1" applyProtection="1">
      <alignment horizontal="right" wrapText="1"/>
    </xf>
    <xf numFmtId="43" fontId="5" fillId="0" borderId="3" xfId="1" applyNumberFormat="1" applyFont="1" applyFill="1" applyBorder="1" applyAlignment="1">
      <alignment horizontal="right" wrapText="1"/>
    </xf>
    <xf numFmtId="0" fontId="5" fillId="0" borderId="2" xfId="6" applyNumberFormat="1" applyFont="1" applyFill="1" applyBorder="1" applyAlignment="1">
      <alignment horizontal="right" wrapText="1"/>
    </xf>
    <xf numFmtId="0" fontId="5" fillId="0" borderId="3" xfId="2" applyNumberFormat="1" applyFont="1" applyFill="1" applyBorder="1" applyAlignment="1">
      <alignment horizontal="right" wrapText="1"/>
    </xf>
    <xf numFmtId="0" fontId="5" fillId="0" borderId="3" xfId="6" applyNumberFormat="1" applyFont="1" applyFill="1" applyBorder="1" applyAlignment="1">
      <alignment horizontal="right" wrapText="1"/>
    </xf>
    <xf numFmtId="0" fontId="5" fillId="0" borderId="2" xfId="2" applyNumberFormat="1" applyFont="1" applyFill="1" applyBorder="1" applyAlignment="1">
      <alignment horizontal="right" wrapText="1"/>
    </xf>
    <xf numFmtId="0" fontId="5" fillId="0" borderId="0" xfId="5" applyFont="1" applyFill="1" applyBorder="1" applyAlignment="1">
      <alignment horizontal="left" vertical="top" wrapText="1"/>
    </xf>
    <xf numFmtId="0" fontId="5" fillId="0" borderId="4" xfId="7" applyNumberFormat="1" applyFont="1" applyFill="1" applyBorder="1" applyAlignment="1" applyProtection="1">
      <alignment horizontal="right" vertical="top" wrapText="1"/>
    </xf>
    <xf numFmtId="0" fontId="5" fillId="0" borderId="4" xfId="7" applyNumberFormat="1" applyFont="1" applyFill="1" applyBorder="1" applyAlignment="1" applyProtection="1">
      <alignment horizontal="right" vertical="top" wrapText="1"/>
    </xf>
    <xf numFmtId="0" fontId="5" fillId="0" borderId="0" xfId="5" applyFont="1" applyFill="1" applyBorder="1" applyAlignment="1">
      <alignment horizontal="left" vertical="top" wrapText="1"/>
    </xf>
    <xf numFmtId="0" fontId="5" fillId="0" borderId="0" xfId="5" applyFont="1" applyFill="1" applyBorder="1" applyAlignment="1"/>
    <xf numFmtId="0" fontId="4" fillId="0" borderId="0" xfId="5" applyFont="1" applyFill="1" applyBorder="1"/>
  </cellXfs>
  <cellStyles count="11">
    <cellStyle name="Comma" xfId="1" builtinId="3"/>
    <cellStyle name="Comma 10" xfId="2"/>
    <cellStyle name="Normal" xfId="0" builtinId="0"/>
    <cellStyle name="Normal_BUDGET FOR  03-04" xfId="3"/>
    <cellStyle name="Normal_BUDGET FOR  03-04..." xfId="4"/>
    <cellStyle name="Normal_budget for 03-04" xfId="5"/>
    <cellStyle name="Normal_budget for 03-04 2" xfId="6"/>
    <cellStyle name="Normal_BUDGET-2000" xfId="7"/>
    <cellStyle name="Normal_budgetDocNIC02-03" xfId="8"/>
    <cellStyle name="Normal_DEMAND17" xfId="9"/>
    <cellStyle name="Normal_DEMAND17 2" xfId="10"/>
  </cellStyles>
  <dxfs count="0"/>
  <tableStyles count="0" defaultTableStyle="TableStyleMedium9" defaultPivotStyle="PivotStyleLight16"/>
  <colors>
    <mruColors>
      <color rgb="FFFF0066"/>
      <color rgb="FFFFCCFF"/>
      <color rgb="FFFF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syncVertical="1" syncRef="A782" transitionEvaluation="1" codeName="Sheet1">
    <tabColor rgb="FFC00000"/>
  </sheetPr>
  <dimension ref="A1:G873"/>
  <sheetViews>
    <sheetView tabSelected="1" view="pageBreakPreview" topLeftCell="A782" zoomScale="115" zoomScaleNormal="130" zoomScaleSheetLayoutView="115" workbookViewId="0">
      <selection activeCell="L235" sqref="L235"/>
    </sheetView>
  </sheetViews>
  <sheetFormatPr defaultColWidth="8.85546875" defaultRowHeight="12.75"/>
  <cols>
    <col min="1" max="1" width="5.7109375" style="9" customWidth="1"/>
    <col min="2" max="2" width="8.28515625" style="21" customWidth="1"/>
    <col min="3" max="3" width="41.7109375" style="117" customWidth="1"/>
    <col min="4" max="4" width="10.7109375" style="6" customWidth="1"/>
    <col min="5" max="5" width="10.7109375" style="5" customWidth="1"/>
    <col min="6" max="6" width="10.7109375" style="6" customWidth="1"/>
    <col min="7" max="7" width="10.7109375" style="19" customWidth="1"/>
    <col min="8" max="16384" width="8.85546875" style="20"/>
  </cols>
  <sheetData>
    <row r="1" spans="1:7" s="5" customFormat="1">
      <c r="A1" s="9"/>
      <c r="B1" s="127"/>
      <c r="C1" s="6"/>
      <c r="D1" s="121" t="s">
        <v>165</v>
      </c>
      <c r="F1" s="10"/>
      <c r="G1" s="10"/>
    </row>
    <row r="2" spans="1:7" s="5" customFormat="1">
      <c r="A2" s="9"/>
      <c r="B2" s="128"/>
      <c r="C2" s="6"/>
      <c r="D2" s="122" t="s">
        <v>166</v>
      </c>
      <c r="F2" s="11"/>
      <c r="G2" s="11"/>
    </row>
    <row r="3" spans="1:7" s="5" customFormat="1">
      <c r="A3" s="212"/>
      <c r="B3" s="12"/>
      <c r="C3" s="14"/>
      <c r="D3" s="15"/>
      <c r="F3" s="13"/>
      <c r="G3" s="13"/>
    </row>
    <row r="4" spans="1:7" s="5" customFormat="1">
      <c r="A4" s="212"/>
      <c r="B4" s="12"/>
      <c r="C4" s="16" t="s">
        <v>110</v>
      </c>
      <c r="D4" s="17">
        <v>2059</v>
      </c>
      <c r="E4" s="18" t="s">
        <v>0</v>
      </c>
      <c r="F4" s="13"/>
      <c r="G4" s="13"/>
    </row>
    <row r="5" spans="1:7" s="5" customFormat="1">
      <c r="A5" s="212"/>
      <c r="B5" s="12"/>
      <c r="C5" s="16" t="s">
        <v>111</v>
      </c>
      <c r="D5" s="17">
        <v>2216</v>
      </c>
      <c r="E5" s="18" t="s">
        <v>1</v>
      </c>
      <c r="F5" s="13"/>
      <c r="G5" s="13"/>
    </row>
    <row r="6" spans="1:7" s="5" customFormat="1">
      <c r="A6" s="212"/>
      <c r="B6" s="12"/>
      <c r="C6" s="16" t="s">
        <v>2</v>
      </c>
      <c r="D6" s="19"/>
      <c r="E6" s="20"/>
      <c r="F6" s="13"/>
      <c r="G6" s="13"/>
    </row>
    <row r="7" spans="1:7" s="5" customFormat="1">
      <c r="A7" s="9"/>
      <c r="B7" s="21"/>
      <c r="C7" s="22" t="s">
        <v>109</v>
      </c>
      <c r="D7" s="23">
        <v>2801</v>
      </c>
      <c r="E7" s="24" t="s">
        <v>3</v>
      </c>
      <c r="F7" s="25"/>
      <c r="G7" s="13"/>
    </row>
    <row r="8" spans="1:7" s="5" customFormat="1">
      <c r="A8" s="9"/>
      <c r="B8" s="21"/>
      <c r="C8" s="22"/>
      <c r="D8" s="23">
        <v>2810</v>
      </c>
      <c r="E8" s="26" t="s">
        <v>134</v>
      </c>
      <c r="F8" s="25"/>
      <c r="G8" s="13"/>
    </row>
    <row r="9" spans="1:7" s="5" customFormat="1">
      <c r="A9" s="9"/>
      <c r="B9" s="21"/>
      <c r="C9" s="27" t="s">
        <v>4</v>
      </c>
      <c r="D9" s="23">
        <v>4801</v>
      </c>
      <c r="E9" s="26" t="s">
        <v>5</v>
      </c>
      <c r="F9" s="25"/>
      <c r="G9" s="13"/>
    </row>
    <row r="10" spans="1:7" s="5" customFormat="1" ht="10.15" customHeight="1">
      <c r="A10" s="9"/>
      <c r="B10" s="21"/>
      <c r="C10" s="23"/>
      <c r="D10" s="6"/>
      <c r="E10" s="26"/>
      <c r="F10" s="25"/>
      <c r="G10" s="13"/>
    </row>
    <row r="11" spans="1:7" s="51" customFormat="1" ht="15" customHeight="1">
      <c r="A11" s="145" t="s">
        <v>392</v>
      </c>
      <c r="B11" s="145"/>
      <c r="C11" s="145"/>
      <c r="D11" s="145"/>
      <c r="E11" s="145"/>
      <c r="F11" s="145"/>
      <c r="G11" s="145"/>
    </row>
    <row r="12" spans="1:7" s="51" customFormat="1">
      <c r="A12" s="145"/>
      <c r="B12" s="145"/>
      <c r="C12" s="145"/>
      <c r="D12" s="145"/>
      <c r="E12" s="145"/>
      <c r="F12" s="145"/>
      <c r="G12" s="145"/>
    </row>
    <row r="13" spans="1:7" s="5" customFormat="1">
      <c r="A13" s="9"/>
      <c r="B13" s="21"/>
      <c r="C13" s="6"/>
      <c r="D13" s="28" t="s">
        <v>104</v>
      </c>
      <c r="E13" s="28" t="s">
        <v>105</v>
      </c>
      <c r="F13" s="28" t="s">
        <v>8</v>
      </c>
      <c r="G13" s="19"/>
    </row>
    <row r="14" spans="1:7" s="5" customFormat="1">
      <c r="A14" s="9"/>
      <c r="B14" s="21"/>
      <c r="C14" s="183" t="s">
        <v>6</v>
      </c>
      <c r="D14" s="23">
        <f>G477</f>
        <v>4574447</v>
      </c>
      <c r="E14" s="29">
        <f>G821</f>
        <v>1628855</v>
      </c>
      <c r="F14" s="144">
        <f>SUM(D14:E14)</f>
        <v>6203302</v>
      </c>
      <c r="G14" s="19"/>
    </row>
    <row r="15" spans="1:7" s="5" customFormat="1">
      <c r="A15" s="9"/>
      <c r="B15" s="21"/>
      <c r="C15" s="25"/>
      <c r="D15" s="29"/>
      <c r="E15" s="29"/>
      <c r="F15" s="29"/>
      <c r="G15" s="19"/>
    </row>
    <row r="16" spans="1:7" s="5" customFormat="1">
      <c r="A16" s="125" t="s">
        <v>103</v>
      </c>
      <c r="B16" s="21"/>
      <c r="C16" s="30"/>
      <c r="D16" s="6"/>
      <c r="E16" s="6"/>
      <c r="F16" s="6"/>
      <c r="G16" s="19"/>
    </row>
    <row r="17" spans="1:7" s="5" customFormat="1">
      <c r="A17" s="9"/>
      <c r="B17" s="21"/>
      <c r="C17" s="31"/>
      <c r="D17" s="32"/>
      <c r="E17" s="32"/>
      <c r="F17" s="32"/>
      <c r="G17" s="33" t="s">
        <v>113</v>
      </c>
    </row>
    <row r="18" spans="1:7" s="135" customFormat="1" ht="26.45" customHeight="1">
      <c r="A18" s="131"/>
      <c r="B18" s="132"/>
      <c r="C18" s="133"/>
      <c r="D18" s="134" t="s">
        <v>169</v>
      </c>
      <c r="E18" s="213" t="s">
        <v>170</v>
      </c>
      <c r="F18" s="213" t="s">
        <v>171</v>
      </c>
      <c r="G18" s="214" t="s">
        <v>170</v>
      </c>
    </row>
    <row r="19" spans="1:7" s="188" customFormat="1">
      <c r="A19" s="184"/>
      <c r="B19" s="185" t="s">
        <v>7</v>
      </c>
      <c r="C19" s="186"/>
      <c r="D19" s="187" t="s">
        <v>181</v>
      </c>
      <c r="E19" s="187" t="s">
        <v>237</v>
      </c>
      <c r="F19" s="187" t="s">
        <v>237</v>
      </c>
      <c r="G19" s="187" t="s">
        <v>393</v>
      </c>
    </row>
    <row r="20" spans="1:7" s="135" customFormat="1" ht="12" customHeight="1">
      <c r="A20" s="136"/>
      <c r="B20" s="137"/>
      <c r="C20" s="138"/>
      <c r="D20" s="139"/>
      <c r="E20" s="139"/>
      <c r="F20" s="139"/>
      <c r="G20" s="140"/>
    </row>
    <row r="21" spans="1:7" s="5" customFormat="1" ht="13.5" customHeight="1">
      <c r="A21" s="9"/>
      <c r="B21" s="21"/>
      <c r="C21" s="34" t="s">
        <v>9</v>
      </c>
      <c r="D21" s="16"/>
      <c r="E21" s="16"/>
      <c r="F21" s="16"/>
      <c r="G21" s="16"/>
    </row>
    <row r="22" spans="1:7" s="5" customFormat="1" ht="14.45" customHeight="1">
      <c r="A22" s="9" t="s">
        <v>10</v>
      </c>
      <c r="B22" s="35">
        <v>2059</v>
      </c>
      <c r="C22" s="36" t="s">
        <v>0</v>
      </c>
      <c r="D22" s="37"/>
      <c r="E22" s="37"/>
      <c r="F22" s="37"/>
      <c r="G22" s="37"/>
    </row>
    <row r="23" spans="1:7" s="5" customFormat="1" ht="14.45" customHeight="1">
      <c r="A23" s="39"/>
      <c r="B23" s="40">
        <v>80</v>
      </c>
      <c r="C23" s="41" t="s">
        <v>11</v>
      </c>
      <c r="D23" s="42"/>
      <c r="E23" s="42"/>
      <c r="F23" s="42"/>
      <c r="G23" s="44"/>
    </row>
    <row r="24" spans="1:7" s="5" customFormat="1" ht="14.45" customHeight="1">
      <c r="A24" s="212"/>
      <c r="B24" s="45">
        <v>80.052999999999997</v>
      </c>
      <c r="C24" s="46" t="s">
        <v>12</v>
      </c>
      <c r="D24" s="42"/>
      <c r="E24" s="42"/>
      <c r="F24" s="42"/>
      <c r="G24" s="44"/>
    </row>
    <row r="25" spans="1:7" s="5" customFormat="1" ht="14.45" customHeight="1">
      <c r="A25" s="212"/>
      <c r="B25" s="12">
        <v>60</v>
      </c>
      <c r="C25" s="41" t="s">
        <v>112</v>
      </c>
      <c r="D25" s="47"/>
      <c r="E25" s="47"/>
      <c r="F25" s="47"/>
      <c r="G25" s="8"/>
    </row>
    <row r="26" spans="1:7" s="5" customFormat="1" ht="26.25" customHeight="1">
      <c r="A26" s="212"/>
      <c r="B26" s="48">
        <v>83</v>
      </c>
      <c r="C26" s="41" t="s">
        <v>185</v>
      </c>
      <c r="D26" s="47"/>
      <c r="E26" s="47"/>
      <c r="F26" s="47"/>
      <c r="G26" s="8"/>
    </row>
    <row r="27" spans="1:7" s="5" customFormat="1" ht="14.45" customHeight="1">
      <c r="A27" s="212"/>
      <c r="B27" s="48" t="s">
        <v>84</v>
      </c>
      <c r="C27" s="49" t="s">
        <v>83</v>
      </c>
      <c r="D27" s="43">
        <v>219</v>
      </c>
      <c r="E27" s="43">
        <v>219</v>
      </c>
      <c r="F27" s="43">
        <v>219</v>
      </c>
      <c r="G27" s="44">
        <v>219</v>
      </c>
    </row>
    <row r="28" spans="1:7" s="5" customFormat="1">
      <c r="A28" s="212"/>
      <c r="B28" s="52"/>
      <c r="C28" s="46"/>
      <c r="D28" s="47"/>
      <c r="E28" s="47"/>
      <c r="F28" s="47"/>
      <c r="G28" s="8"/>
    </row>
    <row r="29" spans="1:7" s="5" customFormat="1" ht="28.9" customHeight="1">
      <c r="A29" s="212"/>
      <c r="B29" s="48">
        <v>84</v>
      </c>
      <c r="C29" s="41" t="s">
        <v>186</v>
      </c>
      <c r="D29" s="47"/>
      <c r="E29" s="47"/>
      <c r="F29" s="47"/>
      <c r="G29" s="8"/>
    </row>
    <row r="30" spans="1:7" s="5" customFormat="1" ht="14.45" customHeight="1">
      <c r="A30" s="212"/>
      <c r="B30" s="48" t="s">
        <v>85</v>
      </c>
      <c r="C30" s="49" t="s">
        <v>83</v>
      </c>
      <c r="D30" s="43">
        <v>110</v>
      </c>
      <c r="E30" s="43">
        <v>110</v>
      </c>
      <c r="F30" s="43">
        <v>110</v>
      </c>
      <c r="G30" s="44">
        <v>110</v>
      </c>
    </row>
    <row r="31" spans="1:7" s="5" customFormat="1">
      <c r="A31" s="212"/>
      <c r="B31" s="52"/>
      <c r="C31" s="46"/>
      <c r="D31" s="47"/>
      <c r="E31" s="47"/>
      <c r="F31" s="47"/>
      <c r="G31" s="8"/>
    </row>
    <row r="32" spans="1:7" s="5" customFormat="1" ht="28.9" customHeight="1">
      <c r="A32" s="212"/>
      <c r="B32" s="53">
        <v>85</v>
      </c>
      <c r="C32" s="41" t="s">
        <v>190</v>
      </c>
      <c r="D32" s="47"/>
      <c r="E32" s="47"/>
      <c r="F32" s="47"/>
      <c r="G32" s="8"/>
    </row>
    <row r="33" spans="1:7" s="5" customFormat="1" ht="14.45" customHeight="1">
      <c r="A33" s="212"/>
      <c r="B33" s="48" t="s">
        <v>86</v>
      </c>
      <c r="C33" s="49" t="s">
        <v>83</v>
      </c>
      <c r="D33" s="97">
        <v>219</v>
      </c>
      <c r="E33" s="97">
        <v>219</v>
      </c>
      <c r="F33" s="97">
        <v>219</v>
      </c>
      <c r="G33" s="44">
        <v>219</v>
      </c>
    </row>
    <row r="34" spans="1:7" s="5" customFormat="1" ht="14.85" customHeight="1">
      <c r="A34" s="212" t="s">
        <v>8</v>
      </c>
      <c r="B34" s="12">
        <v>60</v>
      </c>
      <c r="C34" s="41" t="s">
        <v>112</v>
      </c>
      <c r="D34" s="59">
        <f t="shared" ref="D34:F34" si="0">SUM(D27:D33)</f>
        <v>548</v>
      </c>
      <c r="E34" s="59">
        <f t="shared" si="0"/>
        <v>548</v>
      </c>
      <c r="F34" s="59">
        <f t="shared" si="0"/>
        <v>548</v>
      </c>
      <c r="G34" s="59">
        <v>548</v>
      </c>
    </row>
    <row r="35" spans="1:7" s="5" customFormat="1">
      <c r="A35" s="212"/>
      <c r="B35" s="53"/>
      <c r="C35" s="46"/>
      <c r="D35" s="47"/>
      <c r="E35" s="47"/>
      <c r="F35" s="47"/>
      <c r="G35" s="8"/>
    </row>
    <row r="36" spans="1:7" s="5" customFormat="1" ht="14.85" customHeight="1">
      <c r="A36" s="212"/>
      <c r="B36" s="48">
        <v>61</v>
      </c>
      <c r="C36" s="41" t="s">
        <v>87</v>
      </c>
      <c r="D36" s="47"/>
      <c r="E36" s="47"/>
      <c r="F36" s="47"/>
      <c r="G36" s="8"/>
    </row>
    <row r="37" spans="1:7" s="5" customFormat="1" ht="28.9" customHeight="1">
      <c r="A37" s="212"/>
      <c r="B37" s="48">
        <v>83</v>
      </c>
      <c r="C37" s="41" t="s">
        <v>185</v>
      </c>
      <c r="D37" s="47"/>
      <c r="E37" s="47"/>
      <c r="F37" s="47"/>
      <c r="G37" s="8"/>
    </row>
    <row r="38" spans="1:7" s="5" customFormat="1" ht="14.85" customHeight="1">
      <c r="A38" s="212"/>
      <c r="B38" s="48" t="s">
        <v>88</v>
      </c>
      <c r="C38" s="49" t="s">
        <v>240</v>
      </c>
      <c r="D38" s="43">
        <v>627</v>
      </c>
      <c r="E38" s="43">
        <v>627</v>
      </c>
      <c r="F38" s="43">
        <v>627</v>
      </c>
      <c r="G38" s="44">
        <v>627</v>
      </c>
    </row>
    <row r="39" spans="1:7" s="5" customFormat="1">
      <c r="A39" s="212"/>
      <c r="B39" s="52"/>
      <c r="C39" s="46"/>
      <c r="D39" s="47"/>
      <c r="E39" s="47"/>
      <c r="F39" s="47"/>
      <c r="G39" s="8"/>
    </row>
    <row r="40" spans="1:7" s="5" customFormat="1" ht="25.5">
      <c r="A40" s="212"/>
      <c r="B40" s="48">
        <v>84</v>
      </c>
      <c r="C40" s="41" t="s">
        <v>186</v>
      </c>
      <c r="D40" s="47"/>
      <c r="E40" s="47"/>
      <c r="F40" s="47"/>
      <c r="G40" s="8"/>
    </row>
    <row r="41" spans="1:7" ht="14.85" customHeight="1">
      <c r="A41" s="212"/>
      <c r="B41" s="48" t="s">
        <v>89</v>
      </c>
      <c r="C41" s="49" t="s">
        <v>240</v>
      </c>
      <c r="D41" s="97">
        <v>1859</v>
      </c>
      <c r="E41" s="97">
        <v>1859</v>
      </c>
      <c r="F41" s="97">
        <v>1859</v>
      </c>
      <c r="G41" s="44">
        <v>1859</v>
      </c>
    </row>
    <row r="42" spans="1:7" s="5" customFormat="1" ht="13.9" customHeight="1">
      <c r="A42" s="212"/>
      <c r="B42" s="52"/>
      <c r="C42" s="46"/>
      <c r="D42" s="47"/>
      <c r="E42" s="47"/>
      <c r="F42" s="47"/>
      <c r="G42" s="8"/>
    </row>
    <row r="43" spans="1:7" s="5" customFormat="1" ht="25.5">
      <c r="A43" s="212"/>
      <c r="B43" s="53">
        <v>85</v>
      </c>
      <c r="C43" s="41" t="s">
        <v>190</v>
      </c>
      <c r="D43" s="8"/>
      <c r="E43" s="8"/>
      <c r="F43" s="8"/>
      <c r="G43" s="8"/>
    </row>
    <row r="44" spans="1:7" ht="14.85" customHeight="1">
      <c r="A44" s="212"/>
      <c r="B44" s="48" t="s">
        <v>90</v>
      </c>
      <c r="C44" s="49" t="s">
        <v>240</v>
      </c>
      <c r="D44" s="97">
        <v>109</v>
      </c>
      <c r="E44" s="97">
        <v>110</v>
      </c>
      <c r="F44" s="97">
        <v>110</v>
      </c>
      <c r="G44" s="44">
        <v>110</v>
      </c>
    </row>
    <row r="45" spans="1:7" s="5" customFormat="1">
      <c r="A45" s="212"/>
      <c r="B45" s="48"/>
      <c r="C45" s="41"/>
      <c r="D45" s="47"/>
      <c r="E45" s="47"/>
      <c r="F45" s="47"/>
      <c r="G45" s="8"/>
    </row>
    <row r="46" spans="1:7" s="5" customFormat="1" ht="25.5">
      <c r="A46" s="212"/>
      <c r="B46" s="53">
        <v>86</v>
      </c>
      <c r="C46" s="41" t="s">
        <v>191</v>
      </c>
      <c r="D46" s="8"/>
      <c r="E46" s="8"/>
      <c r="F46" s="8"/>
      <c r="G46" s="8"/>
    </row>
    <row r="47" spans="1:7" s="5" customFormat="1" ht="14.85" customHeight="1">
      <c r="A47" s="56"/>
      <c r="B47" s="153" t="s">
        <v>91</v>
      </c>
      <c r="C47" s="154" t="s">
        <v>240</v>
      </c>
      <c r="D47" s="93">
        <v>55</v>
      </c>
      <c r="E47" s="93">
        <v>55</v>
      </c>
      <c r="F47" s="93">
        <v>55</v>
      </c>
      <c r="G47" s="119">
        <v>55</v>
      </c>
    </row>
    <row r="48" spans="1:7" s="5" customFormat="1" hidden="1">
      <c r="A48" s="212"/>
      <c r="B48" s="48"/>
      <c r="C48" s="41"/>
      <c r="D48" s="47"/>
      <c r="E48" s="47"/>
      <c r="F48" s="47"/>
      <c r="G48" s="8"/>
    </row>
    <row r="49" spans="1:7" s="5" customFormat="1" ht="28.9" customHeight="1">
      <c r="A49" s="212"/>
      <c r="B49" s="53">
        <v>87</v>
      </c>
      <c r="C49" s="41" t="s">
        <v>195</v>
      </c>
      <c r="D49" s="8"/>
      <c r="E49" s="8"/>
      <c r="F49" s="8"/>
      <c r="G49" s="8"/>
    </row>
    <row r="50" spans="1:7" s="5" customFormat="1" ht="14.85" customHeight="1">
      <c r="A50" s="212"/>
      <c r="B50" s="48" t="s">
        <v>92</v>
      </c>
      <c r="C50" s="49" t="s">
        <v>240</v>
      </c>
      <c r="D50" s="97">
        <v>66</v>
      </c>
      <c r="E50" s="97">
        <v>66</v>
      </c>
      <c r="F50" s="97">
        <v>66</v>
      </c>
      <c r="G50" s="44">
        <v>66</v>
      </c>
    </row>
    <row r="51" spans="1:7" s="5" customFormat="1">
      <c r="A51" s="212"/>
      <c r="B51" s="48"/>
      <c r="C51" s="41"/>
      <c r="D51" s="8"/>
      <c r="E51" s="8"/>
      <c r="F51" s="8"/>
      <c r="G51" s="8"/>
    </row>
    <row r="52" spans="1:7" s="5" customFormat="1" ht="25.5">
      <c r="A52" s="212"/>
      <c r="B52" s="53">
        <v>88</v>
      </c>
      <c r="C52" s="41" t="s">
        <v>196</v>
      </c>
      <c r="D52" s="8"/>
      <c r="E52" s="8"/>
      <c r="F52" s="8"/>
      <c r="G52" s="8"/>
    </row>
    <row r="53" spans="1:7" s="5" customFormat="1" ht="14.85" customHeight="1">
      <c r="A53" s="212"/>
      <c r="B53" s="48" t="s">
        <v>93</v>
      </c>
      <c r="C53" s="49" t="s">
        <v>240</v>
      </c>
      <c r="D53" s="97">
        <v>66</v>
      </c>
      <c r="E53" s="97">
        <v>66</v>
      </c>
      <c r="F53" s="97">
        <v>66</v>
      </c>
      <c r="G53" s="44">
        <v>66</v>
      </c>
    </row>
    <row r="54" spans="1:7" s="5" customFormat="1" ht="10.15" customHeight="1">
      <c r="A54" s="212"/>
      <c r="B54" s="48"/>
      <c r="C54" s="41"/>
      <c r="D54" s="47"/>
      <c r="E54" s="47"/>
      <c r="F54" s="47"/>
      <c r="G54" s="8"/>
    </row>
    <row r="55" spans="1:7" s="5" customFormat="1" ht="27" customHeight="1">
      <c r="A55" s="212"/>
      <c r="B55" s="53">
        <v>89</v>
      </c>
      <c r="C55" s="49" t="s">
        <v>200</v>
      </c>
      <c r="D55" s="47"/>
      <c r="E55" s="47"/>
      <c r="F55" s="47"/>
      <c r="G55" s="8"/>
    </row>
    <row r="56" spans="1:7" s="5" customFormat="1" ht="14.85" customHeight="1">
      <c r="A56" s="212"/>
      <c r="B56" s="48" t="s">
        <v>94</v>
      </c>
      <c r="C56" s="49" t="s">
        <v>240</v>
      </c>
      <c r="D56" s="43">
        <v>110</v>
      </c>
      <c r="E56" s="43">
        <v>110</v>
      </c>
      <c r="F56" s="43">
        <v>110</v>
      </c>
      <c r="G56" s="44">
        <v>110</v>
      </c>
    </row>
    <row r="57" spans="1:7" s="5" customFormat="1" ht="13.15" customHeight="1">
      <c r="A57" s="212"/>
      <c r="B57" s="48"/>
      <c r="C57" s="41"/>
      <c r="D57" s="47"/>
      <c r="E57" s="47"/>
      <c r="F57" s="47"/>
      <c r="G57" s="8"/>
    </row>
    <row r="58" spans="1:7" s="5" customFormat="1" ht="25.5">
      <c r="A58" s="212"/>
      <c r="B58" s="53">
        <v>90</v>
      </c>
      <c r="C58" s="41" t="s">
        <v>201</v>
      </c>
      <c r="D58" s="47"/>
      <c r="E58" s="47"/>
      <c r="F58" s="47"/>
      <c r="G58" s="8"/>
    </row>
    <row r="59" spans="1:7" s="5" customFormat="1" ht="14.85" customHeight="1">
      <c r="A59" s="212"/>
      <c r="B59" s="48" t="s">
        <v>95</v>
      </c>
      <c r="C59" s="49" t="s">
        <v>240</v>
      </c>
      <c r="D59" s="43">
        <v>219</v>
      </c>
      <c r="E59" s="43">
        <v>220</v>
      </c>
      <c r="F59" s="43">
        <v>220</v>
      </c>
      <c r="G59" s="44">
        <v>220</v>
      </c>
    </row>
    <row r="60" spans="1:7" s="5" customFormat="1">
      <c r="A60" s="212"/>
      <c r="B60" s="48"/>
      <c r="C60" s="4"/>
      <c r="D60" s="54"/>
      <c r="E60" s="54"/>
      <c r="F60" s="97"/>
      <c r="G60" s="54"/>
    </row>
    <row r="61" spans="1:7" s="5" customFormat="1">
      <c r="A61" s="212"/>
      <c r="B61" s="48">
        <v>91</v>
      </c>
      <c r="C61" s="4" t="s">
        <v>436</v>
      </c>
      <c r="D61" s="54"/>
      <c r="E61" s="97"/>
      <c r="F61" s="97"/>
      <c r="G61" s="54"/>
    </row>
    <row r="62" spans="1:7" s="5" customFormat="1">
      <c r="A62" s="212"/>
      <c r="B62" s="48" t="s">
        <v>442</v>
      </c>
      <c r="C62" s="4" t="s">
        <v>443</v>
      </c>
      <c r="D62" s="54">
        <v>0</v>
      </c>
      <c r="E62" s="54">
        <v>0</v>
      </c>
      <c r="F62" s="54">
        <v>0</v>
      </c>
      <c r="G62" s="93">
        <v>2000</v>
      </c>
    </row>
    <row r="63" spans="1:7" s="5" customFormat="1" ht="14.85" customHeight="1">
      <c r="A63" s="212" t="s">
        <v>8</v>
      </c>
      <c r="B63" s="48">
        <v>61</v>
      </c>
      <c r="C63" s="41" t="s">
        <v>87</v>
      </c>
      <c r="D63" s="59">
        <f>SUM(D38:D62)</f>
        <v>3111</v>
      </c>
      <c r="E63" s="59">
        <f t="shared" ref="E63:F63" si="1">SUM(E38:E62)</f>
        <v>3113</v>
      </c>
      <c r="F63" s="59">
        <f t="shared" si="1"/>
        <v>3113</v>
      </c>
      <c r="G63" s="59">
        <v>5113</v>
      </c>
    </row>
    <row r="64" spans="1:7" s="5" customFormat="1" ht="14.85" customHeight="1">
      <c r="A64" s="212" t="s">
        <v>8</v>
      </c>
      <c r="B64" s="45">
        <v>80.052999999999997</v>
      </c>
      <c r="C64" s="46" t="s">
        <v>12</v>
      </c>
      <c r="D64" s="38">
        <f t="shared" ref="D64:F64" si="2">D63+D34</f>
        <v>3659</v>
      </c>
      <c r="E64" s="38">
        <f t="shared" si="2"/>
        <v>3661</v>
      </c>
      <c r="F64" s="38">
        <f t="shared" si="2"/>
        <v>3661</v>
      </c>
      <c r="G64" s="38">
        <v>5661</v>
      </c>
    </row>
    <row r="65" spans="1:7" s="5" customFormat="1" ht="14.85" customHeight="1">
      <c r="A65" s="212" t="s">
        <v>8</v>
      </c>
      <c r="B65" s="40">
        <v>80</v>
      </c>
      <c r="C65" s="41" t="s">
        <v>11</v>
      </c>
      <c r="D65" s="84">
        <f t="shared" ref="D65:F66" si="3">D64</f>
        <v>3659</v>
      </c>
      <c r="E65" s="84">
        <f t="shared" si="3"/>
        <v>3661</v>
      </c>
      <c r="F65" s="84">
        <f t="shared" si="3"/>
        <v>3661</v>
      </c>
      <c r="G65" s="63">
        <v>5661</v>
      </c>
    </row>
    <row r="66" spans="1:7" s="5" customFormat="1" ht="14.85" customHeight="1">
      <c r="A66" s="212" t="s">
        <v>8</v>
      </c>
      <c r="B66" s="64">
        <v>2059</v>
      </c>
      <c r="C66" s="65" t="s">
        <v>0</v>
      </c>
      <c r="D66" s="59">
        <f t="shared" si="3"/>
        <v>3659</v>
      </c>
      <c r="E66" s="59">
        <f t="shared" si="3"/>
        <v>3661</v>
      </c>
      <c r="F66" s="59">
        <f t="shared" si="3"/>
        <v>3661</v>
      </c>
      <c r="G66" s="60">
        <v>5661</v>
      </c>
    </row>
    <row r="67" spans="1:7" s="5" customFormat="1" ht="14.85" customHeight="1">
      <c r="A67" s="212"/>
      <c r="B67" s="12"/>
      <c r="C67" s="66"/>
      <c r="D67" s="7"/>
      <c r="E67" s="7"/>
      <c r="F67" s="7"/>
      <c r="G67" s="7"/>
    </row>
    <row r="68" spans="1:7" s="5" customFormat="1" ht="14.85" customHeight="1">
      <c r="A68" s="212" t="s">
        <v>10</v>
      </c>
      <c r="B68" s="68">
        <v>2216</v>
      </c>
      <c r="C68" s="46" t="s">
        <v>1</v>
      </c>
      <c r="D68" s="7"/>
      <c r="E68" s="7"/>
      <c r="F68" s="7"/>
      <c r="G68" s="7"/>
    </row>
    <row r="69" spans="1:7" s="5" customFormat="1" ht="14.85" customHeight="1">
      <c r="A69" s="212"/>
      <c r="B69" s="69">
        <v>5</v>
      </c>
      <c r="C69" s="41" t="s">
        <v>115</v>
      </c>
      <c r="D69" s="7"/>
      <c r="E69" s="7"/>
      <c r="F69" s="7"/>
      <c r="G69" s="7"/>
    </row>
    <row r="70" spans="1:7" s="5" customFormat="1" ht="14.85" customHeight="1">
      <c r="A70" s="212"/>
      <c r="B70" s="45" t="s">
        <v>106</v>
      </c>
      <c r="C70" s="46" t="s">
        <v>12</v>
      </c>
      <c r="D70" s="7"/>
      <c r="E70" s="7"/>
      <c r="F70" s="7"/>
      <c r="G70" s="7"/>
    </row>
    <row r="71" spans="1:7" s="5" customFormat="1" ht="14.85" customHeight="1">
      <c r="A71" s="212"/>
      <c r="B71" s="48">
        <v>60</v>
      </c>
      <c r="C71" s="41" t="s">
        <v>112</v>
      </c>
      <c r="D71" s="7"/>
      <c r="E71" s="7"/>
      <c r="F71" s="7"/>
      <c r="G71" s="7"/>
    </row>
    <row r="72" spans="1:7" s="5" customFormat="1" ht="14.45" customHeight="1">
      <c r="A72" s="212"/>
      <c r="B72" s="40">
        <v>78</v>
      </c>
      <c r="C72" s="41" t="s">
        <v>188</v>
      </c>
      <c r="D72" s="7"/>
      <c r="E72" s="7"/>
      <c r="F72" s="7"/>
      <c r="G72" s="7"/>
    </row>
    <row r="73" spans="1:7" s="5" customFormat="1" ht="14.85" customHeight="1">
      <c r="A73" s="212"/>
      <c r="B73" s="48" t="s">
        <v>96</v>
      </c>
      <c r="C73" s="49" t="s">
        <v>83</v>
      </c>
      <c r="D73" s="38">
        <v>110</v>
      </c>
      <c r="E73" s="38">
        <v>110</v>
      </c>
      <c r="F73" s="38">
        <v>110</v>
      </c>
      <c r="G73" s="37">
        <v>110</v>
      </c>
    </row>
    <row r="74" spans="1:7" s="5" customFormat="1" ht="14.45" customHeight="1">
      <c r="A74" s="212" t="s">
        <v>8</v>
      </c>
      <c r="B74" s="48">
        <v>60</v>
      </c>
      <c r="C74" s="41" t="s">
        <v>82</v>
      </c>
      <c r="D74" s="84">
        <f t="shared" ref="D74:F74" si="4">SUM(D73:D73)</f>
        <v>110</v>
      </c>
      <c r="E74" s="84">
        <f t="shared" si="4"/>
        <v>110</v>
      </c>
      <c r="F74" s="84">
        <f t="shared" si="4"/>
        <v>110</v>
      </c>
      <c r="G74" s="84">
        <v>110</v>
      </c>
    </row>
    <row r="75" spans="1:7" s="5" customFormat="1" ht="12" customHeight="1">
      <c r="A75" s="212"/>
      <c r="B75" s="68"/>
      <c r="C75" s="41"/>
      <c r="D75" s="7"/>
      <c r="E75" s="7"/>
      <c r="F75" s="7"/>
      <c r="G75" s="7"/>
    </row>
    <row r="76" spans="1:7" s="5" customFormat="1" ht="14.45" customHeight="1">
      <c r="A76" s="212"/>
      <c r="B76" s="48">
        <v>61</v>
      </c>
      <c r="C76" s="41" t="s">
        <v>87</v>
      </c>
      <c r="D76" s="7"/>
      <c r="E76" s="7"/>
      <c r="F76" s="7"/>
      <c r="G76" s="7"/>
    </row>
    <row r="77" spans="1:7" s="5" customFormat="1" ht="27" customHeight="1">
      <c r="A77" s="212"/>
      <c r="B77" s="40">
        <v>77</v>
      </c>
      <c r="C77" s="41" t="s">
        <v>187</v>
      </c>
      <c r="D77" s="7"/>
      <c r="E77" s="7"/>
      <c r="F77" s="7"/>
      <c r="G77" s="7"/>
    </row>
    <row r="78" spans="1:7" s="5" customFormat="1" ht="14.45" customHeight="1">
      <c r="A78" s="212"/>
      <c r="B78" s="48" t="s">
        <v>97</v>
      </c>
      <c r="C78" s="49" t="s">
        <v>240</v>
      </c>
      <c r="D78" s="38">
        <v>787</v>
      </c>
      <c r="E78" s="38">
        <v>787</v>
      </c>
      <c r="F78" s="38">
        <v>787</v>
      </c>
      <c r="G78" s="37">
        <v>787</v>
      </c>
    </row>
    <row r="79" spans="1:7" s="5" customFormat="1" ht="12" customHeight="1">
      <c r="A79" s="212"/>
      <c r="B79" s="48"/>
      <c r="C79" s="41"/>
      <c r="D79" s="7"/>
      <c r="E79" s="7"/>
      <c r="F79" s="7"/>
      <c r="G79" s="7"/>
    </row>
    <row r="80" spans="1:7" s="5" customFormat="1" ht="14.45" customHeight="1">
      <c r="A80" s="212"/>
      <c r="B80" s="40">
        <v>78</v>
      </c>
      <c r="C80" s="41" t="s">
        <v>188</v>
      </c>
      <c r="D80" s="7"/>
      <c r="E80" s="7"/>
      <c r="F80" s="7"/>
      <c r="G80" s="7"/>
    </row>
    <row r="81" spans="1:7" ht="14.45" customHeight="1">
      <c r="A81" s="212"/>
      <c r="B81" s="48" t="s">
        <v>98</v>
      </c>
      <c r="C81" s="49" t="s">
        <v>240</v>
      </c>
      <c r="D81" s="38">
        <v>1367</v>
      </c>
      <c r="E81" s="38">
        <v>1370</v>
      </c>
      <c r="F81" s="38">
        <v>1370</v>
      </c>
      <c r="G81" s="37">
        <v>1370</v>
      </c>
    </row>
    <row r="82" spans="1:7" s="5" customFormat="1" ht="12" customHeight="1">
      <c r="A82" s="212"/>
      <c r="B82" s="68"/>
      <c r="C82" s="41"/>
      <c r="D82" s="7"/>
      <c r="E82" s="7"/>
      <c r="F82" s="7"/>
      <c r="G82" s="7"/>
    </row>
    <row r="83" spans="1:7" s="5" customFormat="1" ht="27" customHeight="1">
      <c r="A83" s="212"/>
      <c r="B83" s="40">
        <v>79</v>
      </c>
      <c r="C83" s="41" t="s">
        <v>192</v>
      </c>
      <c r="D83" s="7"/>
      <c r="E83" s="7"/>
      <c r="F83" s="7"/>
      <c r="G83" s="7"/>
    </row>
    <row r="84" spans="1:7" s="5" customFormat="1" ht="14.45" customHeight="1">
      <c r="A84" s="212"/>
      <c r="B84" s="48" t="s">
        <v>99</v>
      </c>
      <c r="C84" s="49" t="s">
        <v>240</v>
      </c>
      <c r="D84" s="38">
        <v>127</v>
      </c>
      <c r="E84" s="38">
        <v>127</v>
      </c>
      <c r="F84" s="38">
        <v>127</v>
      </c>
      <c r="G84" s="37">
        <v>127</v>
      </c>
    </row>
    <row r="85" spans="1:7" s="5" customFormat="1">
      <c r="A85" s="212"/>
      <c r="B85" s="48"/>
      <c r="C85" s="41"/>
      <c r="D85" s="7"/>
      <c r="E85" s="7"/>
      <c r="F85" s="7"/>
      <c r="G85" s="7"/>
    </row>
    <row r="86" spans="1:7" s="5" customFormat="1" ht="14.45" customHeight="1">
      <c r="A86" s="212"/>
      <c r="B86" s="40">
        <v>80</v>
      </c>
      <c r="C86" s="41" t="s">
        <v>193</v>
      </c>
      <c r="D86" s="7"/>
      <c r="E86" s="7"/>
      <c r="F86" s="7"/>
      <c r="G86" s="7"/>
    </row>
    <row r="87" spans="1:7" ht="14.45" customHeight="1">
      <c r="A87" s="212"/>
      <c r="B87" s="48" t="s">
        <v>100</v>
      </c>
      <c r="C87" s="49" t="s">
        <v>240</v>
      </c>
      <c r="D87" s="38">
        <v>50</v>
      </c>
      <c r="E87" s="38">
        <v>50</v>
      </c>
      <c r="F87" s="38">
        <v>50</v>
      </c>
      <c r="G87" s="37">
        <v>50</v>
      </c>
    </row>
    <row r="88" spans="1:7" s="5" customFormat="1" ht="12" customHeight="1">
      <c r="A88" s="212"/>
      <c r="B88" s="68"/>
      <c r="C88" s="41"/>
      <c r="D88" s="7"/>
      <c r="E88" s="7"/>
      <c r="F88" s="7"/>
      <c r="G88" s="7"/>
    </row>
    <row r="89" spans="1:7" s="5" customFormat="1" ht="27" customHeight="1">
      <c r="A89" s="212"/>
      <c r="B89" s="40">
        <v>81</v>
      </c>
      <c r="C89" s="41" t="s">
        <v>197</v>
      </c>
      <c r="D89" s="7"/>
      <c r="E89" s="7"/>
      <c r="F89" s="7"/>
      <c r="G89" s="7"/>
    </row>
    <row r="90" spans="1:7" s="5" customFormat="1" ht="14.45" customHeight="1">
      <c r="A90" s="56"/>
      <c r="B90" s="153" t="s">
        <v>101</v>
      </c>
      <c r="C90" s="154" t="s">
        <v>240</v>
      </c>
      <c r="D90" s="83">
        <v>85</v>
      </c>
      <c r="E90" s="83">
        <v>86</v>
      </c>
      <c r="F90" s="83">
        <v>86</v>
      </c>
      <c r="G90" s="73">
        <v>86</v>
      </c>
    </row>
    <row r="91" spans="1:7" s="5" customFormat="1" ht="12" customHeight="1">
      <c r="A91" s="212"/>
      <c r="B91" s="48"/>
      <c r="C91" s="41"/>
      <c r="D91" s="7"/>
      <c r="E91" s="7"/>
      <c r="F91" s="7"/>
      <c r="G91" s="7"/>
    </row>
    <row r="92" spans="1:7" s="5" customFormat="1" ht="15" customHeight="1">
      <c r="A92" s="212"/>
      <c r="B92" s="40">
        <v>82</v>
      </c>
      <c r="C92" s="41" t="s">
        <v>198</v>
      </c>
      <c r="D92" s="7"/>
      <c r="E92" s="7"/>
      <c r="F92" s="7"/>
      <c r="G92" s="7"/>
    </row>
    <row r="93" spans="1:7" s="5" customFormat="1" ht="14.45" customHeight="1">
      <c r="A93" s="212"/>
      <c r="B93" s="48" t="s">
        <v>102</v>
      </c>
      <c r="C93" s="49" t="s">
        <v>240</v>
      </c>
      <c r="D93" s="38">
        <v>50</v>
      </c>
      <c r="E93" s="38">
        <v>50</v>
      </c>
      <c r="F93" s="38">
        <v>50</v>
      </c>
      <c r="G93" s="37">
        <v>50</v>
      </c>
    </row>
    <row r="94" spans="1:7" s="5" customFormat="1" ht="12" customHeight="1">
      <c r="A94" s="212"/>
      <c r="B94" s="68"/>
      <c r="C94" s="41"/>
      <c r="D94" s="7"/>
      <c r="E94" s="7"/>
      <c r="F94" s="7"/>
      <c r="G94" s="7"/>
    </row>
    <row r="95" spans="1:7" s="5" customFormat="1" ht="27" customHeight="1">
      <c r="A95" s="212"/>
      <c r="B95" s="40">
        <v>83</v>
      </c>
      <c r="C95" s="49" t="s">
        <v>202</v>
      </c>
      <c r="D95" s="7"/>
      <c r="E95" s="7"/>
      <c r="F95" s="7"/>
      <c r="G95" s="7"/>
    </row>
    <row r="96" spans="1:7" s="5" customFormat="1" ht="14.45" customHeight="1">
      <c r="A96" s="212"/>
      <c r="B96" s="48" t="s">
        <v>88</v>
      </c>
      <c r="C96" s="49" t="s">
        <v>240</v>
      </c>
      <c r="D96" s="38">
        <v>168</v>
      </c>
      <c r="E96" s="38">
        <v>168</v>
      </c>
      <c r="F96" s="38">
        <v>168</v>
      </c>
      <c r="G96" s="37">
        <v>168</v>
      </c>
    </row>
    <row r="97" spans="1:7" s="5" customFormat="1">
      <c r="A97" s="212"/>
      <c r="B97" s="48"/>
      <c r="C97" s="41"/>
      <c r="D97" s="7"/>
      <c r="E97" s="7"/>
      <c r="F97" s="7"/>
      <c r="G97" s="7"/>
    </row>
    <row r="98" spans="1:7" s="5" customFormat="1" ht="15" customHeight="1">
      <c r="A98" s="212"/>
      <c r="B98" s="40">
        <v>84</v>
      </c>
      <c r="C98" s="41" t="s">
        <v>203</v>
      </c>
      <c r="D98" s="7"/>
      <c r="E98" s="7"/>
      <c r="F98" s="7"/>
      <c r="G98" s="7"/>
    </row>
    <row r="99" spans="1:7" s="5" customFormat="1" ht="13.9" customHeight="1">
      <c r="A99" s="212"/>
      <c r="B99" s="48" t="s">
        <v>89</v>
      </c>
      <c r="C99" s="49" t="s">
        <v>240</v>
      </c>
      <c r="D99" s="38">
        <v>258</v>
      </c>
      <c r="E99" s="38">
        <v>260</v>
      </c>
      <c r="F99" s="38">
        <v>260</v>
      </c>
      <c r="G99" s="37">
        <v>260</v>
      </c>
    </row>
    <row r="100" spans="1:7" s="5" customFormat="1" ht="13.9" customHeight="1">
      <c r="A100" s="212" t="s">
        <v>8</v>
      </c>
      <c r="B100" s="48">
        <v>61</v>
      </c>
      <c r="C100" s="41" t="s">
        <v>87</v>
      </c>
      <c r="D100" s="84">
        <f t="shared" ref="D100:F100" si="5">SUM(D78:D99)</f>
        <v>2892</v>
      </c>
      <c r="E100" s="84">
        <f t="shared" si="5"/>
        <v>2898</v>
      </c>
      <c r="F100" s="84">
        <f t="shared" si="5"/>
        <v>2898</v>
      </c>
      <c r="G100" s="84">
        <v>2898</v>
      </c>
    </row>
    <row r="101" spans="1:7" s="5" customFormat="1" ht="13.9" customHeight="1">
      <c r="A101" s="212" t="s">
        <v>8</v>
      </c>
      <c r="B101" s="45" t="s">
        <v>106</v>
      </c>
      <c r="C101" s="46" t="s">
        <v>12</v>
      </c>
      <c r="D101" s="83">
        <f t="shared" ref="D101:F101" si="6">D100+D74</f>
        <v>3002</v>
      </c>
      <c r="E101" s="83">
        <f t="shared" si="6"/>
        <v>3008</v>
      </c>
      <c r="F101" s="83">
        <f t="shared" si="6"/>
        <v>3008</v>
      </c>
      <c r="G101" s="73">
        <v>3008</v>
      </c>
    </row>
    <row r="102" spans="1:7" s="5" customFormat="1" ht="13.9" customHeight="1">
      <c r="A102" s="212" t="s">
        <v>8</v>
      </c>
      <c r="B102" s="69">
        <v>5</v>
      </c>
      <c r="C102" s="41" t="s">
        <v>115</v>
      </c>
      <c r="D102" s="84">
        <f t="shared" ref="D102:F103" si="7">D101</f>
        <v>3002</v>
      </c>
      <c r="E102" s="84">
        <f t="shared" si="7"/>
        <v>3008</v>
      </c>
      <c r="F102" s="84">
        <f t="shared" si="7"/>
        <v>3008</v>
      </c>
      <c r="G102" s="72">
        <v>3008</v>
      </c>
    </row>
    <row r="103" spans="1:7" s="5" customFormat="1" ht="13.9" customHeight="1">
      <c r="A103" s="212" t="s">
        <v>8</v>
      </c>
      <c r="B103" s="68">
        <v>2216</v>
      </c>
      <c r="C103" s="46" t="s">
        <v>1</v>
      </c>
      <c r="D103" s="84">
        <f t="shared" si="7"/>
        <v>3002</v>
      </c>
      <c r="E103" s="84">
        <f t="shared" si="7"/>
        <v>3008</v>
      </c>
      <c r="F103" s="84">
        <f t="shared" si="7"/>
        <v>3008</v>
      </c>
      <c r="G103" s="72">
        <v>3008</v>
      </c>
    </row>
    <row r="104" spans="1:7" s="5" customFormat="1">
      <c r="A104" s="212"/>
      <c r="B104" s="68"/>
      <c r="C104" s="46"/>
      <c r="D104" s="7"/>
      <c r="E104" s="7"/>
      <c r="F104" s="7"/>
      <c r="G104" s="7"/>
    </row>
    <row r="105" spans="1:7" s="5" customFormat="1" ht="13.9" customHeight="1">
      <c r="A105" s="212" t="s">
        <v>10</v>
      </c>
      <c r="B105" s="64">
        <v>2801</v>
      </c>
      <c r="C105" s="74" t="s">
        <v>3</v>
      </c>
      <c r="D105" s="7"/>
      <c r="E105" s="7"/>
      <c r="F105" s="7"/>
      <c r="G105" s="7"/>
    </row>
    <row r="106" spans="1:7" s="5" customFormat="1" ht="13.9" customHeight="1">
      <c r="A106" s="212"/>
      <c r="B106" s="48">
        <v>1</v>
      </c>
      <c r="C106" s="4" t="s">
        <v>13</v>
      </c>
      <c r="D106" s="47"/>
      <c r="E106" s="47"/>
      <c r="F106" s="47"/>
      <c r="G106" s="8"/>
    </row>
    <row r="107" spans="1:7" s="5" customFormat="1" ht="13.9" customHeight="1">
      <c r="A107" s="212"/>
      <c r="B107" s="75">
        <v>1.052</v>
      </c>
      <c r="C107" s="74" t="s">
        <v>14</v>
      </c>
      <c r="D107" s="7"/>
      <c r="E107" s="7"/>
      <c r="F107" s="7"/>
      <c r="G107" s="7"/>
    </row>
    <row r="108" spans="1:7" s="5" customFormat="1" ht="13.9" customHeight="1">
      <c r="A108" s="212"/>
      <c r="B108" s="12">
        <v>45</v>
      </c>
      <c r="C108" s="41" t="s">
        <v>189</v>
      </c>
      <c r="D108" s="7"/>
      <c r="E108" s="7"/>
      <c r="F108" s="7"/>
      <c r="G108" s="7"/>
    </row>
    <row r="109" spans="1:7" s="5" customFormat="1" ht="13.9" customHeight="1">
      <c r="A109" s="212"/>
      <c r="B109" s="77" t="s">
        <v>286</v>
      </c>
      <c r="C109" s="41" t="s">
        <v>272</v>
      </c>
      <c r="D109" s="61">
        <v>0</v>
      </c>
      <c r="E109" s="38">
        <v>1</v>
      </c>
      <c r="F109" s="38">
        <v>1</v>
      </c>
      <c r="G109" s="37">
        <v>4901</v>
      </c>
    </row>
    <row r="110" spans="1:7" s="5" customFormat="1" ht="13.9" customHeight="1">
      <c r="A110" s="212" t="s">
        <v>8</v>
      </c>
      <c r="B110" s="75">
        <v>1.052</v>
      </c>
      <c r="C110" s="74" t="s">
        <v>14</v>
      </c>
      <c r="D110" s="62">
        <f t="shared" ref="D110:F110" si="8">SUM(D109:D109)</f>
        <v>0</v>
      </c>
      <c r="E110" s="84">
        <f t="shared" si="8"/>
        <v>1</v>
      </c>
      <c r="F110" s="84">
        <f t="shared" si="8"/>
        <v>1</v>
      </c>
      <c r="G110" s="84">
        <v>4901</v>
      </c>
    </row>
    <row r="111" spans="1:7" s="5" customFormat="1">
      <c r="A111" s="212"/>
      <c r="B111" s="77"/>
      <c r="C111" s="4"/>
      <c r="D111" s="78"/>
      <c r="E111" s="78"/>
      <c r="F111" s="78"/>
      <c r="G111" s="7"/>
    </row>
    <row r="112" spans="1:7" s="5" customFormat="1" ht="13.9" customHeight="1">
      <c r="A112" s="212"/>
      <c r="B112" s="75">
        <v>1.101</v>
      </c>
      <c r="C112" s="74" t="s">
        <v>15</v>
      </c>
      <c r="D112" s="7"/>
      <c r="E112" s="7"/>
      <c r="F112" s="7"/>
      <c r="G112" s="7"/>
    </row>
    <row r="113" spans="1:7" s="5" customFormat="1" ht="13.9" customHeight="1">
      <c r="A113" s="212"/>
      <c r="B113" s="87" t="s">
        <v>287</v>
      </c>
      <c r="C113" s="41" t="s">
        <v>189</v>
      </c>
      <c r="D113" s="7"/>
      <c r="E113" s="7"/>
      <c r="F113" s="7"/>
      <c r="G113" s="7"/>
    </row>
    <row r="114" spans="1:7" s="5" customFormat="1" ht="13.9" customHeight="1">
      <c r="A114" s="212"/>
      <c r="B114" s="77" t="s">
        <v>16</v>
      </c>
      <c r="C114" s="79" t="s">
        <v>17</v>
      </c>
      <c r="D114" s="83">
        <v>1600000</v>
      </c>
      <c r="E114" s="70">
        <v>0</v>
      </c>
      <c r="F114" s="70">
        <v>0</v>
      </c>
      <c r="G114" s="70">
        <v>0</v>
      </c>
    </row>
    <row r="115" spans="1:7" s="5" customFormat="1" ht="13.9" customHeight="1">
      <c r="A115" s="212" t="s">
        <v>8</v>
      </c>
      <c r="B115" s="87" t="s">
        <v>287</v>
      </c>
      <c r="C115" s="41" t="s">
        <v>189</v>
      </c>
      <c r="D115" s="84">
        <f t="shared" ref="D115:F115" si="9">SUM(D114)</f>
        <v>1600000</v>
      </c>
      <c r="E115" s="62">
        <f t="shared" si="9"/>
        <v>0</v>
      </c>
      <c r="F115" s="62">
        <f t="shared" si="9"/>
        <v>0</v>
      </c>
      <c r="G115" s="62">
        <v>0</v>
      </c>
    </row>
    <row r="116" spans="1:7" s="5" customFormat="1" ht="13.9" customHeight="1">
      <c r="A116" s="212"/>
      <c r="B116" s="77"/>
      <c r="C116" s="79"/>
      <c r="D116" s="38"/>
      <c r="E116" s="38"/>
      <c r="F116" s="38"/>
      <c r="G116" s="37"/>
    </row>
    <row r="117" spans="1:7" s="5" customFormat="1" ht="13.9" customHeight="1">
      <c r="A117" s="212"/>
      <c r="B117" s="87" t="s">
        <v>288</v>
      </c>
      <c r="C117" s="79" t="s">
        <v>17</v>
      </c>
      <c r="D117" s="38"/>
      <c r="E117" s="38"/>
      <c r="F117" s="38"/>
      <c r="G117" s="37"/>
    </row>
    <row r="118" spans="1:7" s="5" customFormat="1" ht="13.9" customHeight="1">
      <c r="A118" s="212"/>
      <c r="B118" s="77" t="s">
        <v>289</v>
      </c>
      <c r="C118" s="79" t="s">
        <v>270</v>
      </c>
      <c r="D118" s="61">
        <v>0</v>
      </c>
      <c r="E118" s="38">
        <v>1300000</v>
      </c>
      <c r="F118" s="38">
        <f>1300000+300000</f>
        <v>1600000</v>
      </c>
      <c r="G118" s="83">
        <v>1800000</v>
      </c>
    </row>
    <row r="119" spans="1:7" s="5" customFormat="1" ht="13.9" customHeight="1">
      <c r="A119" s="212" t="s">
        <v>8</v>
      </c>
      <c r="B119" s="87" t="s">
        <v>288</v>
      </c>
      <c r="C119" s="79" t="s">
        <v>17</v>
      </c>
      <c r="D119" s="62">
        <f t="shared" ref="D119:F119" si="10">SUM(D118)</f>
        <v>0</v>
      </c>
      <c r="E119" s="84">
        <f t="shared" si="10"/>
        <v>1300000</v>
      </c>
      <c r="F119" s="84">
        <f t="shared" si="10"/>
        <v>1600000</v>
      </c>
      <c r="G119" s="84">
        <v>1800000</v>
      </c>
    </row>
    <row r="120" spans="1:7" s="5" customFormat="1" ht="13.9" customHeight="1">
      <c r="A120" s="212" t="s">
        <v>8</v>
      </c>
      <c r="B120" s="75">
        <v>1.101</v>
      </c>
      <c r="C120" s="74" t="s">
        <v>15</v>
      </c>
      <c r="D120" s="84">
        <f t="shared" ref="D120:F120" si="11">D115+D119</f>
        <v>1600000</v>
      </c>
      <c r="E120" s="84">
        <f t="shared" si="11"/>
        <v>1300000</v>
      </c>
      <c r="F120" s="84">
        <f t="shared" si="11"/>
        <v>1600000</v>
      </c>
      <c r="G120" s="84">
        <v>1800000</v>
      </c>
    </row>
    <row r="121" spans="1:7" s="5" customFormat="1">
      <c r="A121" s="212"/>
      <c r="B121" s="48"/>
      <c r="C121" s="4"/>
      <c r="D121" s="47"/>
      <c r="E121" s="47"/>
      <c r="F121" s="47"/>
      <c r="G121" s="8"/>
    </row>
    <row r="122" spans="1:7" s="5" customFormat="1" ht="13.9" customHeight="1">
      <c r="A122" s="212"/>
      <c r="B122" s="75">
        <v>1.8</v>
      </c>
      <c r="C122" s="74" t="s">
        <v>18</v>
      </c>
      <c r="D122" s="47"/>
      <c r="E122" s="47"/>
      <c r="F122" s="47"/>
      <c r="G122" s="8"/>
    </row>
    <row r="123" spans="1:7" s="5" customFormat="1" ht="15" customHeight="1">
      <c r="A123" s="212"/>
      <c r="B123" s="80">
        <v>60</v>
      </c>
      <c r="C123" s="4" t="s">
        <v>291</v>
      </c>
      <c r="D123" s="47"/>
      <c r="E123" s="47"/>
      <c r="F123" s="47"/>
      <c r="G123" s="8"/>
    </row>
    <row r="124" spans="1:7" s="5" customFormat="1" ht="14.45" customHeight="1">
      <c r="A124" s="212"/>
      <c r="B124" s="80" t="s">
        <v>148</v>
      </c>
      <c r="C124" s="41" t="s">
        <v>83</v>
      </c>
      <c r="D124" s="43">
        <v>110</v>
      </c>
      <c r="E124" s="43">
        <v>110</v>
      </c>
      <c r="F124" s="43">
        <v>110</v>
      </c>
      <c r="G124" s="44">
        <v>110</v>
      </c>
    </row>
    <row r="125" spans="1:7" s="5" customFormat="1" ht="14.45" customHeight="1">
      <c r="A125" s="212"/>
      <c r="B125" s="12" t="s">
        <v>290</v>
      </c>
      <c r="C125" s="41" t="s">
        <v>272</v>
      </c>
      <c r="D125" s="50">
        <v>0</v>
      </c>
      <c r="E125" s="43">
        <v>14</v>
      </c>
      <c r="F125" s="43">
        <v>14</v>
      </c>
      <c r="G125" s="44">
        <v>14</v>
      </c>
    </row>
    <row r="126" spans="1:7" ht="13.9" customHeight="1">
      <c r="A126" s="212" t="s">
        <v>8</v>
      </c>
      <c r="B126" s="80">
        <v>60</v>
      </c>
      <c r="C126" s="4" t="s">
        <v>291</v>
      </c>
      <c r="D126" s="84">
        <f t="shared" ref="D126:F126" si="12">SUM(D124:D125)</f>
        <v>110</v>
      </c>
      <c r="E126" s="84">
        <f t="shared" si="12"/>
        <v>124</v>
      </c>
      <c r="F126" s="84">
        <f t="shared" si="12"/>
        <v>124</v>
      </c>
      <c r="G126" s="84">
        <v>124</v>
      </c>
    </row>
    <row r="127" spans="1:7" s="5" customFormat="1">
      <c r="A127" s="212"/>
      <c r="B127" s="12"/>
      <c r="C127" s="4"/>
      <c r="D127" s="7"/>
      <c r="E127" s="7"/>
      <c r="F127" s="7"/>
      <c r="G127" s="7"/>
    </row>
    <row r="128" spans="1:7" s="5" customFormat="1" ht="15" customHeight="1">
      <c r="A128" s="212"/>
      <c r="B128" s="80">
        <v>61</v>
      </c>
      <c r="C128" s="4" t="s">
        <v>21</v>
      </c>
      <c r="D128" s="7"/>
      <c r="E128" s="7"/>
      <c r="F128" s="7"/>
      <c r="G128" s="7"/>
    </row>
    <row r="129" spans="1:7" s="5" customFormat="1" ht="14.45" customHeight="1">
      <c r="A129" s="212"/>
      <c r="B129" s="12" t="s">
        <v>292</v>
      </c>
      <c r="C129" s="41" t="s">
        <v>272</v>
      </c>
      <c r="D129" s="50">
        <v>0</v>
      </c>
      <c r="E129" s="43">
        <v>1</v>
      </c>
      <c r="F129" s="43">
        <v>1</v>
      </c>
      <c r="G129" s="44">
        <v>1</v>
      </c>
    </row>
    <row r="130" spans="1:7" ht="13.9" customHeight="1">
      <c r="A130" s="212" t="s">
        <v>8</v>
      </c>
      <c r="B130" s="80">
        <v>61</v>
      </c>
      <c r="C130" s="4" t="s">
        <v>21</v>
      </c>
      <c r="D130" s="62">
        <f t="shared" ref="D130:F130" si="13">SUM(D129:D129)</f>
        <v>0</v>
      </c>
      <c r="E130" s="84">
        <f t="shared" si="13"/>
        <v>1</v>
      </c>
      <c r="F130" s="84">
        <f t="shared" si="13"/>
        <v>1</v>
      </c>
      <c r="G130" s="84">
        <v>1</v>
      </c>
    </row>
    <row r="131" spans="1:7" s="5" customFormat="1" ht="15" customHeight="1">
      <c r="A131" s="212"/>
      <c r="B131" s="12"/>
      <c r="C131" s="4"/>
      <c r="D131" s="67"/>
      <c r="E131" s="67"/>
      <c r="F131" s="67"/>
      <c r="G131" s="7"/>
    </row>
    <row r="132" spans="1:7" s="5" customFormat="1" ht="15" customHeight="1">
      <c r="A132" s="212"/>
      <c r="B132" s="80">
        <v>62</v>
      </c>
      <c r="C132" s="4" t="s">
        <v>23</v>
      </c>
      <c r="D132" s="7"/>
      <c r="E132" s="7"/>
      <c r="F132" s="7"/>
      <c r="G132" s="7"/>
    </row>
    <row r="133" spans="1:7" s="5" customFormat="1" ht="15" customHeight="1">
      <c r="A133" s="212"/>
      <c r="B133" s="12" t="s">
        <v>152</v>
      </c>
      <c r="C133" s="76" t="s">
        <v>151</v>
      </c>
      <c r="D133" s="38">
        <v>453</v>
      </c>
      <c r="E133" s="38">
        <v>453</v>
      </c>
      <c r="F133" s="38">
        <v>453</v>
      </c>
      <c r="G133" s="37">
        <v>343</v>
      </c>
    </row>
    <row r="134" spans="1:7" s="5" customFormat="1" ht="14.45" customHeight="1">
      <c r="A134" s="212"/>
      <c r="B134" s="12" t="s">
        <v>293</v>
      </c>
      <c r="C134" s="41" t="s">
        <v>272</v>
      </c>
      <c r="D134" s="50">
        <v>0</v>
      </c>
      <c r="E134" s="43">
        <v>727</v>
      </c>
      <c r="F134" s="43">
        <v>727</v>
      </c>
      <c r="G134" s="44">
        <v>727</v>
      </c>
    </row>
    <row r="135" spans="1:7" s="5" customFormat="1" ht="15" customHeight="1">
      <c r="A135" s="212"/>
      <c r="B135" s="12" t="s">
        <v>24</v>
      </c>
      <c r="C135" s="76" t="s">
        <v>20</v>
      </c>
      <c r="D135" s="83">
        <f>727-1</f>
        <v>726</v>
      </c>
      <c r="E135" s="70">
        <v>0</v>
      </c>
      <c r="F135" s="70">
        <v>0</v>
      </c>
      <c r="G135" s="70">
        <v>0</v>
      </c>
    </row>
    <row r="136" spans="1:7" s="5" customFormat="1" ht="15" customHeight="1">
      <c r="A136" s="56" t="s">
        <v>8</v>
      </c>
      <c r="B136" s="167">
        <v>62</v>
      </c>
      <c r="C136" s="124" t="s">
        <v>23</v>
      </c>
      <c r="D136" s="84">
        <f t="shared" ref="D136:F136" si="14">SUM(D133:D135)</f>
        <v>1179</v>
      </c>
      <c r="E136" s="84">
        <f t="shared" si="14"/>
        <v>1180</v>
      </c>
      <c r="F136" s="84">
        <f t="shared" si="14"/>
        <v>1180</v>
      </c>
      <c r="G136" s="84">
        <v>1070</v>
      </c>
    </row>
    <row r="137" spans="1:7" s="5" customFormat="1" ht="15" customHeight="1">
      <c r="A137" s="212"/>
      <c r="B137" s="12"/>
      <c r="C137" s="4"/>
      <c r="D137" s="67"/>
      <c r="E137" s="67"/>
      <c r="F137" s="67"/>
      <c r="G137" s="7"/>
    </row>
    <row r="138" spans="1:7" s="5" customFormat="1" ht="15" customHeight="1">
      <c r="A138" s="212"/>
      <c r="B138" s="80">
        <v>63</v>
      </c>
      <c r="C138" s="4" t="s">
        <v>25</v>
      </c>
      <c r="D138" s="7"/>
      <c r="E138" s="7"/>
      <c r="F138" s="7"/>
      <c r="G138" s="7"/>
    </row>
    <row r="139" spans="1:7" s="5" customFormat="1" ht="15" customHeight="1">
      <c r="A139" s="212"/>
      <c r="B139" s="12" t="s">
        <v>149</v>
      </c>
      <c r="C139" s="4" t="s">
        <v>151</v>
      </c>
      <c r="D139" s="38">
        <f>2684</f>
        <v>2684</v>
      </c>
      <c r="E139" s="38">
        <v>3205</v>
      </c>
      <c r="F139" s="38">
        <v>3205</v>
      </c>
      <c r="G139" s="37">
        <v>3082</v>
      </c>
    </row>
    <row r="140" spans="1:7" s="5" customFormat="1" ht="14.45" customHeight="1">
      <c r="A140" s="212"/>
      <c r="B140" s="12" t="s">
        <v>294</v>
      </c>
      <c r="C140" s="41" t="s">
        <v>272</v>
      </c>
      <c r="D140" s="50">
        <v>0</v>
      </c>
      <c r="E140" s="43">
        <v>1999</v>
      </c>
      <c r="F140" s="43">
        <v>1999</v>
      </c>
      <c r="G140" s="44">
        <v>1999</v>
      </c>
    </row>
    <row r="141" spans="1:7" s="5" customFormat="1" ht="15" customHeight="1">
      <c r="A141" s="212"/>
      <c r="B141" s="12" t="s">
        <v>26</v>
      </c>
      <c r="C141" s="4" t="s">
        <v>20</v>
      </c>
      <c r="D141" s="38">
        <v>1999</v>
      </c>
      <c r="E141" s="61">
        <v>0</v>
      </c>
      <c r="F141" s="61">
        <v>0</v>
      </c>
      <c r="G141" s="61">
        <v>0</v>
      </c>
    </row>
    <row r="142" spans="1:7" s="5" customFormat="1" ht="15" customHeight="1">
      <c r="A142" s="212" t="s">
        <v>8</v>
      </c>
      <c r="B142" s="80">
        <v>63</v>
      </c>
      <c r="C142" s="4" t="s">
        <v>25</v>
      </c>
      <c r="D142" s="84">
        <f t="shared" ref="D142:F142" si="15">SUM(D139:D141)</f>
        <v>4683</v>
      </c>
      <c r="E142" s="84">
        <f t="shared" si="15"/>
        <v>5204</v>
      </c>
      <c r="F142" s="84">
        <f t="shared" si="15"/>
        <v>5204</v>
      </c>
      <c r="G142" s="84">
        <v>5081</v>
      </c>
    </row>
    <row r="143" spans="1:7" s="5" customFormat="1" ht="15" customHeight="1">
      <c r="A143" s="212"/>
      <c r="B143" s="77"/>
      <c r="C143" s="81"/>
      <c r="D143" s="78"/>
      <c r="E143" s="78"/>
      <c r="F143" s="78"/>
      <c r="G143" s="7"/>
    </row>
    <row r="144" spans="1:7" s="5" customFormat="1" ht="15" customHeight="1">
      <c r="A144" s="212"/>
      <c r="B144" s="80">
        <v>64</v>
      </c>
      <c r="C144" s="4" t="s">
        <v>27</v>
      </c>
      <c r="D144" s="78"/>
      <c r="E144" s="78"/>
      <c r="F144" s="78"/>
      <c r="G144" s="7"/>
    </row>
    <row r="145" spans="1:7" s="5" customFormat="1" ht="15" customHeight="1">
      <c r="A145" s="212"/>
      <c r="B145" s="12" t="s">
        <v>153</v>
      </c>
      <c r="C145" s="4" t="s">
        <v>83</v>
      </c>
      <c r="D145" s="206">
        <v>110</v>
      </c>
      <c r="E145" s="206">
        <v>110</v>
      </c>
      <c r="F145" s="206">
        <v>110</v>
      </c>
      <c r="G145" s="37">
        <v>110</v>
      </c>
    </row>
    <row r="146" spans="1:7" s="5" customFormat="1" ht="14.45" customHeight="1">
      <c r="A146" s="212"/>
      <c r="B146" s="12" t="s">
        <v>295</v>
      </c>
      <c r="C146" s="41" t="s">
        <v>272</v>
      </c>
      <c r="D146" s="50">
        <v>0</v>
      </c>
      <c r="E146" s="43">
        <v>2557</v>
      </c>
      <c r="F146" s="43">
        <v>2557</v>
      </c>
      <c r="G146" s="44">
        <v>2557</v>
      </c>
    </row>
    <row r="147" spans="1:7" s="5" customFormat="1" ht="15" customHeight="1">
      <c r="A147" s="212"/>
      <c r="B147" s="12" t="s">
        <v>28</v>
      </c>
      <c r="C147" s="4" t="s">
        <v>20</v>
      </c>
      <c r="D147" s="206">
        <v>2557</v>
      </c>
      <c r="E147" s="82">
        <v>0</v>
      </c>
      <c r="F147" s="82">
        <v>0</v>
      </c>
      <c r="G147" s="61">
        <v>0</v>
      </c>
    </row>
    <row r="148" spans="1:7" s="5" customFormat="1" ht="15" customHeight="1">
      <c r="A148" s="212" t="s">
        <v>8</v>
      </c>
      <c r="B148" s="80">
        <v>64</v>
      </c>
      <c r="C148" s="4" t="s">
        <v>27</v>
      </c>
      <c r="D148" s="84">
        <f t="shared" ref="D148:F148" si="16">SUM(D145:D147)</f>
        <v>2667</v>
      </c>
      <c r="E148" s="84">
        <f t="shared" si="16"/>
        <v>2667</v>
      </c>
      <c r="F148" s="84">
        <f t="shared" si="16"/>
        <v>2667</v>
      </c>
      <c r="G148" s="84">
        <v>2667</v>
      </c>
    </row>
    <row r="149" spans="1:7" s="5" customFormat="1" ht="12.95" customHeight="1">
      <c r="A149" s="212"/>
      <c r="B149" s="80"/>
      <c r="C149" s="4"/>
      <c r="D149" s="7"/>
      <c r="E149" s="7"/>
      <c r="F149" s="7"/>
      <c r="G149" s="7"/>
    </row>
    <row r="150" spans="1:7" s="5" customFormat="1" ht="15" customHeight="1">
      <c r="A150" s="212"/>
      <c r="B150" s="80">
        <v>65</v>
      </c>
      <c r="C150" s="4" t="s">
        <v>29</v>
      </c>
      <c r="D150" s="78"/>
      <c r="E150" s="78"/>
      <c r="F150" s="78"/>
      <c r="G150" s="7"/>
    </row>
    <row r="151" spans="1:7" s="5" customFormat="1" ht="14.45" customHeight="1">
      <c r="A151" s="212"/>
      <c r="B151" s="12" t="s">
        <v>296</v>
      </c>
      <c r="C151" s="41" t="s">
        <v>272</v>
      </c>
      <c r="D151" s="50">
        <v>0</v>
      </c>
      <c r="E151" s="43">
        <v>1</v>
      </c>
      <c r="F151" s="43">
        <v>1</v>
      </c>
      <c r="G151" s="44">
        <v>1</v>
      </c>
    </row>
    <row r="152" spans="1:7" s="5" customFormat="1" ht="15" customHeight="1">
      <c r="A152" s="212" t="s">
        <v>8</v>
      </c>
      <c r="B152" s="80">
        <v>65</v>
      </c>
      <c r="C152" s="4" t="s">
        <v>29</v>
      </c>
      <c r="D152" s="62">
        <f t="shared" ref="D152:F152" si="17">SUM(D151:D151)</f>
        <v>0</v>
      </c>
      <c r="E152" s="84">
        <f t="shared" si="17"/>
        <v>1</v>
      </c>
      <c r="F152" s="84">
        <f t="shared" si="17"/>
        <v>1</v>
      </c>
      <c r="G152" s="84">
        <v>1</v>
      </c>
    </row>
    <row r="153" spans="1:7" s="5" customFormat="1" ht="12.95" customHeight="1">
      <c r="A153" s="212"/>
      <c r="B153" s="12"/>
      <c r="C153" s="4"/>
      <c r="D153" s="7"/>
      <c r="E153" s="7"/>
      <c r="F153" s="7"/>
      <c r="G153" s="7"/>
    </row>
    <row r="154" spans="1:7" s="5" customFormat="1" ht="15" customHeight="1">
      <c r="A154" s="212"/>
      <c r="B154" s="80">
        <v>66</v>
      </c>
      <c r="C154" s="4" t="s">
        <v>164</v>
      </c>
      <c r="D154" s="7"/>
      <c r="E154" s="7"/>
      <c r="F154" s="7"/>
      <c r="G154" s="7"/>
    </row>
    <row r="155" spans="1:7" s="5" customFormat="1" ht="14.45" customHeight="1">
      <c r="A155" s="212"/>
      <c r="B155" s="12" t="s">
        <v>297</v>
      </c>
      <c r="C155" s="41" t="s">
        <v>272</v>
      </c>
      <c r="D155" s="50">
        <v>0</v>
      </c>
      <c r="E155" s="43">
        <v>456</v>
      </c>
      <c r="F155" s="43">
        <v>456</v>
      </c>
      <c r="G155" s="44">
        <v>456</v>
      </c>
    </row>
    <row r="156" spans="1:7" s="5" customFormat="1" ht="15" customHeight="1">
      <c r="A156" s="212"/>
      <c r="B156" s="12" t="s">
        <v>30</v>
      </c>
      <c r="C156" s="4" t="s">
        <v>20</v>
      </c>
      <c r="D156" s="38">
        <v>456</v>
      </c>
      <c r="E156" s="61">
        <v>0</v>
      </c>
      <c r="F156" s="61">
        <v>0</v>
      </c>
      <c r="G156" s="61">
        <v>0</v>
      </c>
    </row>
    <row r="157" spans="1:7" s="5" customFormat="1" ht="15" customHeight="1">
      <c r="A157" s="212" t="s">
        <v>8</v>
      </c>
      <c r="B157" s="80">
        <v>66</v>
      </c>
      <c r="C157" s="4" t="s">
        <v>164</v>
      </c>
      <c r="D157" s="84">
        <f>SUM(D155:D156)</f>
        <v>456</v>
      </c>
      <c r="E157" s="84">
        <f t="shared" ref="E157:F157" si="18">SUM(E155:E156)</f>
        <v>456</v>
      </c>
      <c r="F157" s="84">
        <f t="shared" si="18"/>
        <v>456</v>
      </c>
      <c r="G157" s="84">
        <v>456</v>
      </c>
    </row>
    <row r="158" spans="1:7" s="5" customFormat="1" ht="12.95" customHeight="1">
      <c r="A158" s="212"/>
      <c r="B158" s="12"/>
      <c r="C158" s="4"/>
      <c r="D158" s="7"/>
      <c r="E158" s="7"/>
      <c r="F158" s="7"/>
      <c r="G158" s="7"/>
    </row>
    <row r="159" spans="1:7" s="5" customFormat="1" ht="15" customHeight="1">
      <c r="A159" s="212"/>
      <c r="B159" s="12">
        <v>67</v>
      </c>
      <c r="C159" s="4" t="s">
        <v>31</v>
      </c>
      <c r="D159" s="7"/>
      <c r="E159" s="7"/>
      <c r="F159" s="7"/>
      <c r="G159" s="7"/>
    </row>
    <row r="160" spans="1:7" s="5" customFormat="1" ht="15" customHeight="1">
      <c r="A160" s="212"/>
      <c r="B160" s="12" t="s">
        <v>154</v>
      </c>
      <c r="C160" s="4" t="s">
        <v>83</v>
      </c>
      <c r="D160" s="38">
        <v>1021</v>
      </c>
      <c r="E160" s="38">
        <v>1021</v>
      </c>
      <c r="F160" s="38">
        <v>1021</v>
      </c>
      <c r="G160" s="37">
        <v>1021</v>
      </c>
    </row>
    <row r="161" spans="1:7" s="5" customFormat="1" ht="14.45" customHeight="1">
      <c r="A161" s="212"/>
      <c r="B161" s="12" t="s">
        <v>298</v>
      </c>
      <c r="C161" s="41" t="s">
        <v>272</v>
      </c>
      <c r="D161" s="50">
        <v>0</v>
      </c>
      <c r="E161" s="43">
        <v>229</v>
      </c>
      <c r="F161" s="43">
        <v>229</v>
      </c>
      <c r="G161" s="44">
        <v>229</v>
      </c>
    </row>
    <row r="162" spans="1:7" s="5" customFormat="1" ht="13.7" customHeight="1">
      <c r="A162" s="212"/>
      <c r="B162" s="12" t="s">
        <v>32</v>
      </c>
      <c r="C162" s="4" t="s">
        <v>20</v>
      </c>
      <c r="D162" s="83">
        <v>229</v>
      </c>
      <c r="E162" s="70">
        <v>0</v>
      </c>
      <c r="F162" s="70">
        <v>0</v>
      </c>
      <c r="G162" s="70">
        <v>0</v>
      </c>
    </row>
    <row r="163" spans="1:7" s="5" customFormat="1" ht="15" customHeight="1">
      <c r="A163" s="212" t="s">
        <v>8</v>
      </c>
      <c r="B163" s="12">
        <v>67</v>
      </c>
      <c r="C163" s="4" t="s">
        <v>31</v>
      </c>
      <c r="D163" s="83">
        <f t="shared" ref="D163:F163" si="19">SUM(D160:D162)</f>
        <v>1250</v>
      </c>
      <c r="E163" s="83">
        <f t="shared" si="19"/>
        <v>1250</v>
      </c>
      <c r="F163" s="83">
        <f t="shared" si="19"/>
        <v>1250</v>
      </c>
      <c r="G163" s="83">
        <v>1250</v>
      </c>
    </row>
    <row r="164" spans="1:7" s="5" customFormat="1" ht="18" customHeight="1">
      <c r="A164" s="212"/>
      <c r="B164" s="12"/>
      <c r="C164" s="4"/>
      <c r="D164" s="78"/>
      <c r="E164" s="78"/>
      <c r="F164" s="78"/>
      <c r="G164" s="7"/>
    </row>
    <row r="165" spans="1:7" s="5" customFormat="1" ht="15" customHeight="1">
      <c r="A165" s="212"/>
      <c r="B165" s="12">
        <v>68</v>
      </c>
      <c r="C165" s="4" t="s">
        <v>33</v>
      </c>
      <c r="D165" s="78"/>
      <c r="E165" s="78"/>
      <c r="F165" s="78"/>
      <c r="G165" s="7"/>
    </row>
    <row r="166" spans="1:7" s="5" customFormat="1" ht="15" customHeight="1">
      <c r="A166" s="212"/>
      <c r="B166" s="12" t="s">
        <v>155</v>
      </c>
      <c r="C166" s="4" t="s">
        <v>83</v>
      </c>
      <c r="D166" s="206">
        <v>505</v>
      </c>
      <c r="E166" s="206">
        <v>451</v>
      </c>
      <c r="F166" s="206">
        <v>451</v>
      </c>
      <c r="G166" s="37">
        <v>451</v>
      </c>
    </row>
    <row r="167" spans="1:7" s="5" customFormat="1" ht="15" customHeight="1">
      <c r="A167" s="212"/>
      <c r="B167" s="12" t="s">
        <v>299</v>
      </c>
      <c r="C167" s="41" t="s">
        <v>272</v>
      </c>
      <c r="D167" s="50">
        <v>0</v>
      </c>
      <c r="E167" s="43">
        <v>160</v>
      </c>
      <c r="F167" s="43">
        <v>160</v>
      </c>
      <c r="G167" s="44">
        <v>160</v>
      </c>
    </row>
    <row r="168" spans="1:7" s="5" customFormat="1" ht="15" customHeight="1">
      <c r="A168" s="212"/>
      <c r="B168" s="12" t="s">
        <v>34</v>
      </c>
      <c r="C168" s="4" t="s">
        <v>20</v>
      </c>
      <c r="D168" s="38">
        <v>148</v>
      </c>
      <c r="E168" s="61">
        <v>0</v>
      </c>
      <c r="F168" s="61">
        <v>0</v>
      </c>
      <c r="G168" s="61">
        <v>0</v>
      </c>
    </row>
    <row r="169" spans="1:7" s="5" customFormat="1" ht="15" customHeight="1">
      <c r="A169" s="212" t="s">
        <v>8</v>
      </c>
      <c r="B169" s="12">
        <v>68</v>
      </c>
      <c r="C169" s="4" t="s">
        <v>33</v>
      </c>
      <c r="D169" s="84">
        <f t="shared" ref="D169:F169" si="20">SUM(D166:D168)</f>
        <v>653</v>
      </c>
      <c r="E169" s="84">
        <f t="shared" si="20"/>
        <v>611</v>
      </c>
      <c r="F169" s="84">
        <f t="shared" si="20"/>
        <v>611</v>
      </c>
      <c r="G169" s="84">
        <v>611</v>
      </c>
    </row>
    <row r="170" spans="1:7" s="5" customFormat="1">
      <c r="A170" s="212"/>
      <c r="B170" s="12"/>
      <c r="C170" s="4"/>
      <c r="D170" s="7"/>
      <c r="E170" s="7"/>
      <c r="F170" s="7"/>
      <c r="G170" s="7"/>
    </row>
    <row r="171" spans="1:7" s="5" customFormat="1" ht="15" customHeight="1">
      <c r="A171" s="212"/>
      <c r="B171" s="12">
        <v>69</v>
      </c>
      <c r="C171" s="4" t="s">
        <v>35</v>
      </c>
      <c r="D171" s="7"/>
      <c r="E171" s="7"/>
      <c r="F171" s="7"/>
      <c r="G171" s="7"/>
    </row>
    <row r="172" spans="1:7" s="5" customFormat="1" ht="15" customHeight="1">
      <c r="A172" s="212"/>
      <c r="B172" s="12" t="s">
        <v>156</v>
      </c>
      <c r="C172" s="4" t="s">
        <v>83</v>
      </c>
      <c r="D172" s="38">
        <v>1168</v>
      </c>
      <c r="E172" s="38">
        <v>1058</v>
      </c>
      <c r="F172" s="38">
        <v>1058</v>
      </c>
      <c r="G172" s="37">
        <v>1059</v>
      </c>
    </row>
    <row r="173" spans="1:7" s="5" customFormat="1" ht="15" customHeight="1">
      <c r="A173" s="212"/>
      <c r="B173" s="12" t="s">
        <v>300</v>
      </c>
      <c r="C173" s="41" t="s">
        <v>272</v>
      </c>
      <c r="D173" s="50">
        <v>0</v>
      </c>
      <c r="E173" s="43">
        <v>44</v>
      </c>
      <c r="F173" s="43">
        <v>44</v>
      </c>
      <c r="G173" s="44">
        <v>44</v>
      </c>
    </row>
    <row r="174" spans="1:7" s="5" customFormat="1" ht="15" customHeight="1">
      <c r="A174" s="212"/>
      <c r="B174" s="12" t="s">
        <v>36</v>
      </c>
      <c r="C174" s="4" t="s">
        <v>20</v>
      </c>
      <c r="D174" s="38">
        <v>44</v>
      </c>
      <c r="E174" s="61">
        <v>0</v>
      </c>
      <c r="F174" s="61">
        <v>0</v>
      </c>
      <c r="G174" s="61">
        <v>0</v>
      </c>
    </row>
    <row r="175" spans="1:7" ht="15" customHeight="1">
      <c r="A175" s="212" t="s">
        <v>8</v>
      </c>
      <c r="B175" s="12">
        <v>69</v>
      </c>
      <c r="C175" s="4" t="s">
        <v>35</v>
      </c>
      <c r="D175" s="84">
        <f t="shared" ref="D175:F175" si="21">SUM(D172:D174)</f>
        <v>1212</v>
      </c>
      <c r="E175" s="84">
        <f t="shared" si="21"/>
        <v>1102</v>
      </c>
      <c r="F175" s="84">
        <f t="shared" si="21"/>
        <v>1102</v>
      </c>
      <c r="G175" s="84">
        <v>1103</v>
      </c>
    </row>
    <row r="176" spans="1:7" s="5" customFormat="1">
      <c r="A176" s="212"/>
      <c r="B176" s="12"/>
      <c r="C176" s="4"/>
      <c r="D176" s="78"/>
      <c r="E176" s="78"/>
      <c r="F176" s="78"/>
      <c r="G176" s="7"/>
    </row>
    <row r="177" spans="1:7" s="5" customFormat="1" ht="15" customHeight="1">
      <c r="A177" s="212"/>
      <c r="B177" s="12">
        <v>70</v>
      </c>
      <c r="C177" s="4" t="s">
        <v>37</v>
      </c>
      <c r="D177" s="78"/>
      <c r="E177" s="78"/>
      <c r="F177" s="78"/>
      <c r="G177" s="7"/>
    </row>
    <row r="178" spans="1:7" s="5" customFormat="1" ht="15" customHeight="1">
      <c r="A178" s="212"/>
      <c r="B178" s="12" t="s">
        <v>157</v>
      </c>
      <c r="C178" s="4" t="s">
        <v>83</v>
      </c>
      <c r="D178" s="206">
        <v>656</v>
      </c>
      <c r="E178" s="206">
        <v>657</v>
      </c>
      <c r="F178" s="206">
        <v>657</v>
      </c>
      <c r="G178" s="37">
        <v>657</v>
      </c>
    </row>
    <row r="179" spans="1:7" s="5" customFormat="1" ht="15" customHeight="1">
      <c r="A179" s="212"/>
      <c r="B179" s="12" t="s">
        <v>388</v>
      </c>
      <c r="C179" s="41" t="s">
        <v>272</v>
      </c>
      <c r="D179" s="50">
        <v>0</v>
      </c>
      <c r="E179" s="43">
        <v>1295</v>
      </c>
      <c r="F179" s="43">
        <v>1295</v>
      </c>
      <c r="G179" s="44">
        <v>1295</v>
      </c>
    </row>
    <row r="180" spans="1:7" s="5" customFormat="1" ht="15" customHeight="1">
      <c r="A180" s="212"/>
      <c r="B180" s="12" t="s">
        <v>38</v>
      </c>
      <c r="C180" s="4" t="s">
        <v>20</v>
      </c>
      <c r="D180" s="206">
        <v>1295</v>
      </c>
      <c r="E180" s="82">
        <v>0</v>
      </c>
      <c r="F180" s="82">
        <v>0</v>
      </c>
      <c r="G180" s="61">
        <v>0</v>
      </c>
    </row>
    <row r="181" spans="1:7" s="5" customFormat="1" ht="15" customHeight="1">
      <c r="A181" s="56" t="s">
        <v>8</v>
      </c>
      <c r="B181" s="123">
        <v>70</v>
      </c>
      <c r="C181" s="124" t="s">
        <v>37</v>
      </c>
      <c r="D181" s="84">
        <f t="shared" ref="D181:F181" si="22">SUM(D178:D180)</f>
        <v>1951</v>
      </c>
      <c r="E181" s="84">
        <f t="shared" si="22"/>
        <v>1952</v>
      </c>
      <c r="F181" s="84">
        <f t="shared" si="22"/>
        <v>1952</v>
      </c>
      <c r="G181" s="84">
        <v>1952</v>
      </c>
    </row>
    <row r="182" spans="1:7" s="5" customFormat="1">
      <c r="A182" s="212"/>
      <c r="B182" s="12"/>
      <c r="C182" s="4"/>
      <c r="D182" s="78"/>
      <c r="E182" s="78"/>
      <c r="F182" s="78"/>
      <c r="G182" s="7"/>
    </row>
    <row r="183" spans="1:7" s="5" customFormat="1" ht="15" customHeight="1">
      <c r="A183" s="212"/>
      <c r="B183" s="12">
        <v>71</v>
      </c>
      <c r="C183" s="4" t="s">
        <v>108</v>
      </c>
      <c r="D183" s="78"/>
      <c r="E183" s="78"/>
      <c r="F183" s="78"/>
      <c r="G183" s="7"/>
    </row>
    <row r="184" spans="1:7" s="5" customFormat="1" ht="15" customHeight="1">
      <c r="A184" s="212"/>
      <c r="B184" s="12" t="s">
        <v>158</v>
      </c>
      <c r="C184" s="4" t="s">
        <v>83</v>
      </c>
      <c r="D184" s="83">
        <v>998</v>
      </c>
      <c r="E184" s="83">
        <v>998</v>
      </c>
      <c r="F184" s="83">
        <v>998</v>
      </c>
      <c r="G184" s="73">
        <v>998</v>
      </c>
    </row>
    <row r="185" spans="1:7" s="5" customFormat="1" ht="15" customHeight="1">
      <c r="A185" s="212" t="s">
        <v>8</v>
      </c>
      <c r="B185" s="12">
        <v>71</v>
      </c>
      <c r="C185" s="4" t="s">
        <v>108</v>
      </c>
      <c r="D185" s="83">
        <f t="shared" ref="D185:F185" si="23">D184</f>
        <v>998</v>
      </c>
      <c r="E185" s="83">
        <f t="shared" si="23"/>
        <v>998</v>
      </c>
      <c r="F185" s="83">
        <f t="shared" si="23"/>
        <v>998</v>
      </c>
      <c r="G185" s="83">
        <v>998</v>
      </c>
    </row>
    <row r="186" spans="1:7" s="5" customFormat="1" ht="15" customHeight="1">
      <c r="A186" s="212"/>
      <c r="B186" s="12"/>
      <c r="C186" s="4"/>
      <c r="D186" s="38"/>
      <c r="E186" s="38"/>
      <c r="F186" s="38"/>
      <c r="G186" s="38"/>
    </row>
    <row r="187" spans="1:7" s="5" customFormat="1" ht="15" customHeight="1">
      <c r="A187" s="212"/>
      <c r="B187" s="12">
        <v>72</v>
      </c>
      <c r="C187" s="4" t="s">
        <v>449</v>
      </c>
      <c r="D187" s="7"/>
      <c r="E187" s="7"/>
      <c r="F187" s="7"/>
      <c r="G187" s="7"/>
    </row>
    <row r="188" spans="1:7" s="5" customFormat="1" ht="15" customHeight="1">
      <c r="A188" s="212"/>
      <c r="B188" s="12" t="s">
        <v>450</v>
      </c>
      <c r="C188" s="4" t="s">
        <v>451</v>
      </c>
      <c r="D188" s="70">
        <v>0</v>
      </c>
      <c r="E188" s="70">
        <v>0</v>
      </c>
      <c r="F188" s="70">
        <v>0</v>
      </c>
      <c r="G188" s="73">
        <v>4800</v>
      </c>
    </row>
    <row r="189" spans="1:7" s="5" customFormat="1" ht="15" customHeight="1">
      <c r="A189" s="212" t="s">
        <v>8</v>
      </c>
      <c r="B189" s="12">
        <v>72</v>
      </c>
      <c r="C189" s="4" t="s">
        <v>449</v>
      </c>
      <c r="D189" s="70">
        <f t="shared" ref="D189:F189" si="24">D188</f>
        <v>0</v>
      </c>
      <c r="E189" s="70">
        <f t="shared" si="24"/>
        <v>0</v>
      </c>
      <c r="F189" s="70">
        <f t="shared" si="24"/>
        <v>0</v>
      </c>
      <c r="G189" s="83">
        <v>4800</v>
      </c>
    </row>
    <row r="190" spans="1:7" s="5" customFormat="1" ht="15" customHeight="1">
      <c r="A190" s="212" t="s">
        <v>8</v>
      </c>
      <c r="B190" s="75">
        <v>1.8</v>
      </c>
      <c r="C190" s="74" t="s">
        <v>18</v>
      </c>
      <c r="D190" s="83">
        <f t="shared" ref="D190:F190" si="25">D126+D130+D136+D142+D148+D152+D157+D163+D169+D175+D181+D185+D189</f>
        <v>15159</v>
      </c>
      <c r="E190" s="83">
        <f t="shared" si="25"/>
        <v>15546</v>
      </c>
      <c r="F190" s="83">
        <f t="shared" si="25"/>
        <v>15546</v>
      </c>
      <c r="G190" s="83">
        <v>20114</v>
      </c>
    </row>
    <row r="191" spans="1:7" s="5" customFormat="1">
      <c r="A191" s="212" t="s">
        <v>8</v>
      </c>
      <c r="B191" s="48">
        <v>1</v>
      </c>
      <c r="C191" s="4" t="s">
        <v>13</v>
      </c>
      <c r="D191" s="84">
        <f t="shared" ref="D191:F191" si="26">D190+D120+D110</f>
        <v>1615159</v>
      </c>
      <c r="E191" s="84">
        <f t="shared" si="26"/>
        <v>1315547</v>
      </c>
      <c r="F191" s="84">
        <f t="shared" si="26"/>
        <v>1615547</v>
      </c>
      <c r="G191" s="84">
        <v>1825015</v>
      </c>
    </row>
    <row r="192" spans="1:7" s="5" customFormat="1">
      <c r="A192" s="212"/>
      <c r="B192" s="48"/>
      <c r="C192" s="4"/>
      <c r="D192" s="7"/>
      <c r="E192" s="7"/>
      <c r="F192" s="7"/>
      <c r="G192" s="7"/>
    </row>
    <row r="193" spans="1:7" s="5" customFormat="1" ht="15" customHeight="1">
      <c r="A193" s="212"/>
      <c r="B193" s="48">
        <v>4</v>
      </c>
      <c r="C193" s="4" t="s">
        <v>39</v>
      </c>
      <c r="D193" s="47"/>
      <c r="E193" s="47"/>
      <c r="F193" s="47"/>
      <c r="G193" s="8"/>
    </row>
    <row r="194" spans="1:7" s="5" customFormat="1" ht="15" customHeight="1">
      <c r="A194" s="212"/>
      <c r="B194" s="75">
        <v>4.8</v>
      </c>
      <c r="C194" s="74" t="s">
        <v>18</v>
      </c>
      <c r="D194" s="8"/>
      <c r="E194" s="8"/>
      <c r="F194" s="8"/>
      <c r="G194" s="8"/>
    </row>
    <row r="195" spans="1:7" s="5" customFormat="1" ht="15" customHeight="1">
      <c r="A195" s="212"/>
      <c r="B195" s="12">
        <v>60</v>
      </c>
      <c r="C195" s="4" t="s">
        <v>40</v>
      </c>
      <c r="D195" s="8"/>
      <c r="E195" s="8"/>
      <c r="F195" s="8"/>
      <c r="G195" s="8"/>
    </row>
    <row r="196" spans="1:7" s="5" customFormat="1" ht="15" customHeight="1">
      <c r="A196" s="212"/>
      <c r="B196" s="12" t="s">
        <v>148</v>
      </c>
      <c r="C196" s="41" t="s">
        <v>83</v>
      </c>
      <c r="D196" s="97">
        <v>103</v>
      </c>
      <c r="E196" s="97">
        <v>226</v>
      </c>
      <c r="F196" s="97">
        <v>226</v>
      </c>
      <c r="G196" s="37">
        <v>226</v>
      </c>
    </row>
    <row r="197" spans="1:7" s="5" customFormat="1" ht="15" customHeight="1">
      <c r="A197" s="212"/>
      <c r="B197" s="12" t="s">
        <v>290</v>
      </c>
      <c r="C197" s="41" t="s">
        <v>272</v>
      </c>
      <c r="D197" s="54">
        <v>0</v>
      </c>
      <c r="E197" s="97">
        <v>1100</v>
      </c>
      <c r="F197" s="97">
        <v>1100</v>
      </c>
      <c r="G197" s="37">
        <v>1100</v>
      </c>
    </row>
    <row r="198" spans="1:7" s="5" customFormat="1" ht="15" customHeight="1">
      <c r="A198" s="212"/>
      <c r="B198" s="12" t="s">
        <v>19</v>
      </c>
      <c r="C198" s="4" t="s">
        <v>20</v>
      </c>
      <c r="D198" s="38">
        <v>1100</v>
      </c>
      <c r="E198" s="61">
        <v>0</v>
      </c>
      <c r="F198" s="61">
        <v>0</v>
      </c>
      <c r="G198" s="61">
        <v>0</v>
      </c>
    </row>
    <row r="199" spans="1:7" s="5" customFormat="1" ht="15" customHeight="1">
      <c r="A199" s="212" t="s">
        <v>8</v>
      </c>
      <c r="B199" s="12">
        <v>60</v>
      </c>
      <c r="C199" s="4" t="s">
        <v>40</v>
      </c>
      <c r="D199" s="84">
        <f t="shared" ref="D199:F199" si="27">SUM(D196:D198)</f>
        <v>1203</v>
      </c>
      <c r="E199" s="84">
        <f t="shared" si="27"/>
        <v>1326</v>
      </c>
      <c r="F199" s="84">
        <f t="shared" si="27"/>
        <v>1326</v>
      </c>
      <c r="G199" s="84">
        <v>1326</v>
      </c>
    </row>
    <row r="200" spans="1:7" s="5" customFormat="1">
      <c r="A200" s="212"/>
      <c r="B200" s="12"/>
      <c r="C200" s="4"/>
      <c r="D200" s="67"/>
      <c r="E200" s="67"/>
      <c r="F200" s="67"/>
      <c r="G200" s="7"/>
    </row>
    <row r="201" spans="1:7" s="5" customFormat="1" ht="13.9" customHeight="1">
      <c r="A201" s="212"/>
      <c r="B201" s="12">
        <v>61</v>
      </c>
      <c r="C201" s="4" t="s">
        <v>172</v>
      </c>
      <c r="D201" s="7"/>
      <c r="E201" s="7"/>
      <c r="F201" s="7"/>
      <c r="G201" s="7"/>
    </row>
    <row r="202" spans="1:7" s="5" customFormat="1" ht="13.7" customHeight="1">
      <c r="A202" s="212"/>
      <c r="B202" s="12" t="s">
        <v>292</v>
      </c>
      <c r="C202" s="41" t="s">
        <v>272</v>
      </c>
      <c r="D202" s="54">
        <v>0</v>
      </c>
      <c r="E202" s="97">
        <v>321</v>
      </c>
      <c r="F202" s="97">
        <v>321</v>
      </c>
      <c r="G202" s="37">
        <v>321</v>
      </c>
    </row>
    <row r="203" spans="1:7" s="5" customFormat="1">
      <c r="A203" s="212"/>
      <c r="B203" s="12" t="s">
        <v>22</v>
      </c>
      <c r="C203" s="4" t="s">
        <v>20</v>
      </c>
      <c r="D203" s="83">
        <v>321</v>
      </c>
      <c r="E203" s="70">
        <v>0</v>
      </c>
      <c r="F203" s="70">
        <v>0</v>
      </c>
      <c r="G203" s="70">
        <v>0</v>
      </c>
    </row>
    <row r="204" spans="1:7" s="5" customFormat="1" ht="13.9" customHeight="1">
      <c r="A204" s="212" t="s">
        <v>8</v>
      </c>
      <c r="B204" s="12">
        <v>61</v>
      </c>
      <c r="C204" s="4" t="s">
        <v>172</v>
      </c>
      <c r="D204" s="83">
        <f t="shared" ref="D204:F204" si="28">SUM(D202:D203)</f>
        <v>321</v>
      </c>
      <c r="E204" s="83">
        <f t="shared" si="28"/>
        <v>321</v>
      </c>
      <c r="F204" s="83">
        <f t="shared" si="28"/>
        <v>321</v>
      </c>
      <c r="G204" s="83">
        <v>321</v>
      </c>
    </row>
    <row r="205" spans="1:7" s="5" customFormat="1">
      <c r="A205" s="212" t="s">
        <v>8</v>
      </c>
      <c r="B205" s="75">
        <v>4.8</v>
      </c>
      <c r="C205" s="74" t="s">
        <v>18</v>
      </c>
      <c r="D205" s="38">
        <f t="shared" ref="D205:F205" si="29">D204+D199</f>
        <v>1524</v>
      </c>
      <c r="E205" s="38">
        <f t="shared" si="29"/>
        <v>1647</v>
      </c>
      <c r="F205" s="38">
        <f t="shared" si="29"/>
        <v>1647</v>
      </c>
      <c r="G205" s="37">
        <v>1647</v>
      </c>
    </row>
    <row r="206" spans="1:7" s="5" customFormat="1" ht="14.25" customHeight="1">
      <c r="A206" s="212" t="s">
        <v>8</v>
      </c>
      <c r="B206" s="48">
        <v>4</v>
      </c>
      <c r="C206" s="4" t="s">
        <v>173</v>
      </c>
      <c r="D206" s="84">
        <f t="shared" ref="D206:F206" si="30">D205</f>
        <v>1524</v>
      </c>
      <c r="E206" s="84">
        <f t="shared" si="30"/>
        <v>1647</v>
      </c>
      <c r="F206" s="84">
        <f t="shared" si="30"/>
        <v>1647</v>
      </c>
      <c r="G206" s="72">
        <v>1647</v>
      </c>
    </row>
    <row r="207" spans="1:7" s="5" customFormat="1" ht="15" customHeight="1">
      <c r="A207" s="212"/>
      <c r="B207" s="48"/>
      <c r="C207" s="4"/>
      <c r="D207" s="67"/>
      <c r="E207" s="67"/>
      <c r="F207" s="67"/>
      <c r="G207" s="7"/>
    </row>
    <row r="208" spans="1:7" s="5" customFormat="1" ht="15" customHeight="1">
      <c r="A208" s="212"/>
      <c r="B208" s="48">
        <v>5</v>
      </c>
      <c r="C208" s="4" t="s">
        <v>41</v>
      </c>
      <c r="D208" s="47"/>
      <c r="E208" s="47"/>
      <c r="F208" s="47"/>
      <c r="G208" s="8"/>
    </row>
    <row r="209" spans="1:7" s="5" customFormat="1" ht="15" customHeight="1">
      <c r="A209" s="212"/>
      <c r="B209" s="75">
        <v>5.0010000000000003</v>
      </c>
      <c r="C209" s="4" t="s">
        <v>301</v>
      </c>
      <c r="D209" s="47"/>
      <c r="E209" s="47"/>
      <c r="F209" s="47"/>
      <c r="G209" s="8"/>
    </row>
    <row r="210" spans="1:7" s="5" customFormat="1" ht="15" customHeight="1">
      <c r="A210" s="212"/>
      <c r="B210" s="48">
        <v>45</v>
      </c>
      <c r="C210" s="4" t="s">
        <v>189</v>
      </c>
      <c r="D210" s="8"/>
      <c r="E210" s="8"/>
      <c r="F210" s="8"/>
      <c r="G210" s="8"/>
    </row>
    <row r="211" spans="1:7" s="5" customFormat="1" ht="15" customHeight="1">
      <c r="A211" s="212"/>
      <c r="B211" s="48" t="s">
        <v>302</v>
      </c>
      <c r="C211" s="49" t="s">
        <v>83</v>
      </c>
      <c r="D211" s="54">
        <v>0</v>
      </c>
      <c r="E211" s="97">
        <v>95560</v>
      </c>
      <c r="F211" s="97">
        <f>95560-8931</f>
        <v>86629</v>
      </c>
      <c r="G211" s="37">
        <v>107504</v>
      </c>
    </row>
    <row r="212" spans="1:7" s="5" customFormat="1" ht="15" customHeight="1">
      <c r="A212" s="212" t="s">
        <v>8</v>
      </c>
      <c r="B212" s="48">
        <v>45</v>
      </c>
      <c r="C212" s="4" t="s">
        <v>189</v>
      </c>
      <c r="D212" s="58">
        <f t="shared" ref="D212:F212" si="31">SUM(D211)</f>
        <v>0</v>
      </c>
      <c r="E212" s="59">
        <f t="shared" si="31"/>
        <v>95560</v>
      </c>
      <c r="F212" s="59">
        <f t="shared" si="31"/>
        <v>86629</v>
      </c>
      <c r="G212" s="60">
        <v>107504</v>
      </c>
    </row>
    <row r="213" spans="1:7" s="5" customFormat="1" ht="15" customHeight="1">
      <c r="A213" s="212"/>
      <c r="B213" s="48"/>
      <c r="C213" s="4"/>
      <c r="D213" s="47"/>
      <c r="E213" s="47"/>
      <c r="F213" s="47"/>
      <c r="G213" s="8"/>
    </row>
    <row r="214" spans="1:7" s="5" customFormat="1" ht="14.45" customHeight="1">
      <c r="A214" s="212"/>
      <c r="B214" s="85">
        <v>46</v>
      </c>
      <c r="C214" s="4" t="s">
        <v>194</v>
      </c>
      <c r="D214" s="78"/>
      <c r="E214" s="78"/>
      <c r="F214" s="78"/>
      <c r="G214" s="7"/>
    </row>
    <row r="215" spans="1:7" s="5" customFormat="1">
      <c r="A215" s="212"/>
      <c r="B215" s="48" t="s">
        <v>303</v>
      </c>
      <c r="C215" s="41" t="s">
        <v>83</v>
      </c>
      <c r="D215" s="54">
        <v>0</v>
      </c>
      <c r="E215" s="97">
        <v>24795</v>
      </c>
      <c r="F215" s="97">
        <v>24795</v>
      </c>
      <c r="G215" s="37">
        <v>27497</v>
      </c>
    </row>
    <row r="216" spans="1:7" s="5" customFormat="1" ht="14.45" customHeight="1">
      <c r="A216" s="212" t="s">
        <v>8</v>
      </c>
      <c r="B216" s="85">
        <v>46</v>
      </c>
      <c r="C216" s="4" t="s">
        <v>194</v>
      </c>
      <c r="D216" s="62">
        <f t="shared" ref="D216:F216" si="32">D215</f>
        <v>0</v>
      </c>
      <c r="E216" s="84">
        <f t="shared" si="32"/>
        <v>24795</v>
      </c>
      <c r="F216" s="84">
        <f t="shared" si="32"/>
        <v>24795</v>
      </c>
      <c r="G216" s="72">
        <v>27497</v>
      </c>
    </row>
    <row r="217" spans="1:7" s="5" customFormat="1" ht="15" customHeight="1">
      <c r="A217" s="212"/>
      <c r="B217" s="48"/>
      <c r="C217" s="4"/>
      <c r="D217" s="47"/>
      <c r="E217" s="47"/>
      <c r="F217" s="47"/>
      <c r="G217" s="8"/>
    </row>
    <row r="218" spans="1:7" s="5" customFormat="1" ht="14.45" customHeight="1">
      <c r="A218" s="212"/>
      <c r="B218" s="85">
        <v>47</v>
      </c>
      <c r="C218" s="4" t="s">
        <v>199</v>
      </c>
      <c r="D218" s="7"/>
      <c r="E218" s="7"/>
      <c r="F218" s="7"/>
      <c r="G218" s="7"/>
    </row>
    <row r="219" spans="1:7" s="5" customFormat="1">
      <c r="A219" s="212"/>
      <c r="B219" s="48" t="s">
        <v>304</v>
      </c>
      <c r="C219" s="41" t="s">
        <v>83</v>
      </c>
      <c r="D219" s="57">
        <v>0</v>
      </c>
      <c r="E219" s="93">
        <v>17242</v>
      </c>
      <c r="F219" s="93">
        <v>17242</v>
      </c>
      <c r="G219" s="73">
        <v>21470</v>
      </c>
    </row>
    <row r="220" spans="1:7" s="5" customFormat="1" ht="14.45" customHeight="1">
      <c r="A220" s="212" t="s">
        <v>8</v>
      </c>
      <c r="B220" s="85">
        <v>47</v>
      </c>
      <c r="C220" s="4" t="s">
        <v>199</v>
      </c>
      <c r="D220" s="70">
        <f t="shared" ref="D220:F220" si="33">SUM(D219:D219)</f>
        <v>0</v>
      </c>
      <c r="E220" s="83">
        <f t="shared" si="33"/>
        <v>17242</v>
      </c>
      <c r="F220" s="83">
        <f t="shared" si="33"/>
        <v>17242</v>
      </c>
      <c r="G220" s="73">
        <v>21470</v>
      </c>
    </row>
    <row r="221" spans="1:7" s="5" customFormat="1">
      <c r="A221" s="212"/>
      <c r="B221" s="77"/>
      <c r="C221" s="4"/>
      <c r="D221" s="78"/>
      <c r="E221" s="78"/>
      <c r="F221" s="78"/>
      <c r="G221" s="7"/>
    </row>
    <row r="222" spans="1:7" s="5" customFormat="1" ht="14.45" customHeight="1">
      <c r="A222" s="212"/>
      <c r="B222" s="85">
        <v>48</v>
      </c>
      <c r="C222" s="4" t="s">
        <v>204</v>
      </c>
      <c r="D222" s="78"/>
      <c r="E222" s="78"/>
      <c r="F222" s="78"/>
      <c r="G222" s="7"/>
    </row>
    <row r="223" spans="1:7" s="5" customFormat="1">
      <c r="A223" s="212"/>
      <c r="B223" s="48" t="s">
        <v>305</v>
      </c>
      <c r="C223" s="41" t="s">
        <v>83</v>
      </c>
      <c r="D223" s="57">
        <v>0</v>
      </c>
      <c r="E223" s="93">
        <v>36167</v>
      </c>
      <c r="F223" s="93">
        <v>36167</v>
      </c>
      <c r="G223" s="73">
        <v>43205</v>
      </c>
    </row>
    <row r="224" spans="1:7" s="5" customFormat="1" ht="14.45" customHeight="1">
      <c r="A224" s="212" t="s">
        <v>8</v>
      </c>
      <c r="B224" s="85">
        <v>48</v>
      </c>
      <c r="C224" s="4" t="s">
        <v>204</v>
      </c>
      <c r="D224" s="70">
        <f t="shared" ref="D224:F224" si="34">SUM(D223:D223)</f>
        <v>0</v>
      </c>
      <c r="E224" s="83">
        <f t="shared" si="34"/>
        <v>36167</v>
      </c>
      <c r="F224" s="83">
        <f t="shared" si="34"/>
        <v>36167</v>
      </c>
      <c r="G224" s="73">
        <v>43205</v>
      </c>
    </row>
    <row r="225" spans="1:7" s="5" customFormat="1" ht="14.45" customHeight="1">
      <c r="A225" s="212"/>
      <c r="B225" s="85"/>
      <c r="C225" s="4"/>
      <c r="D225" s="37"/>
      <c r="E225" s="37"/>
      <c r="F225" s="37"/>
      <c r="G225" s="37"/>
    </row>
    <row r="226" spans="1:7" s="5" customFormat="1">
      <c r="A226" s="212"/>
      <c r="B226" s="85">
        <v>49</v>
      </c>
      <c r="C226" s="4" t="s">
        <v>205</v>
      </c>
      <c r="D226" s="7"/>
      <c r="E226" s="7"/>
      <c r="F226" s="7"/>
      <c r="G226" s="7"/>
    </row>
    <row r="227" spans="1:7" s="5" customFormat="1">
      <c r="A227" s="212"/>
      <c r="B227" s="48" t="s">
        <v>211</v>
      </c>
      <c r="C227" s="41" t="s">
        <v>83</v>
      </c>
      <c r="D227" s="70">
        <v>0</v>
      </c>
      <c r="E227" s="83">
        <v>1</v>
      </c>
      <c r="F227" s="83">
        <v>1</v>
      </c>
      <c r="G227" s="73">
        <v>1</v>
      </c>
    </row>
    <row r="228" spans="1:7">
      <c r="A228" s="56" t="s">
        <v>8</v>
      </c>
      <c r="B228" s="168">
        <v>49</v>
      </c>
      <c r="C228" s="124" t="s">
        <v>205</v>
      </c>
      <c r="D228" s="70">
        <f t="shared" ref="D228:F228" si="35">SUM(D227:D227)</f>
        <v>0</v>
      </c>
      <c r="E228" s="83">
        <f t="shared" si="35"/>
        <v>1</v>
      </c>
      <c r="F228" s="83">
        <f t="shared" si="35"/>
        <v>1</v>
      </c>
      <c r="G228" s="73">
        <v>1</v>
      </c>
    </row>
    <row r="229" spans="1:7">
      <c r="A229" s="212"/>
      <c r="B229" s="85"/>
      <c r="C229" s="4"/>
      <c r="D229" s="7"/>
      <c r="E229" s="7"/>
      <c r="F229" s="7"/>
      <c r="G229" s="7"/>
    </row>
    <row r="230" spans="1:7">
      <c r="A230" s="212"/>
      <c r="B230" s="85">
        <v>50</v>
      </c>
      <c r="C230" s="4" t="s">
        <v>206</v>
      </c>
      <c r="D230" s="7"/>
      <c r="E230" s="7"/>
      <c r="F230" s="7"/>
      <c r="G230" s="7"/>
    </row>
    <row r="231" spans="1:7">
      <c r="A231" s="212"/>
      <c r="B231" s="48" t="s">
        <v>306</v>
      </c>
      <c r="C231" s="41" t="s">
        <v>83</v>
      </c>
      <c r="D231" s="70">
        <v>0</v>
      </c>
      <c r="E231" s="83">
        <v>21367</v>
      </c>
      <c r="F231" s="83">
        <v>21367</v>
      </c>
      <c r="G231" s="73">
        <v>26910</v>
      </c>
    </row>
    <row r="232" spans="1:7">
      <c r="A232" s="212" t="s">
        <v>8</v>
      </c>
      <c r="B232" s="85">
        <v>50</v>
      </c>
      <c r="C232" s="4" t="s">
        <v>206</v>
      </c>
      <c r="D232" s="70">
        <f t="shared" ref="D232:F232" si="36">SUM(D231:D231)</f>
        <v>0</v>
      </c>
      <c r="E232" s="83">
        <f t="shared" si="36"/>
        <v>21367</v>
      </c>
      <c r="F232" s="83">
        <f t="shared" si="36"/>
        <v>21367</v>
      </c>
      <c r="G232" s="73">
        <v>26910</v>
      </c>
    </row>
    <row r="233" spans="1:7" ht="14.45" customHeight="1">
      <c r="A233" s="212" t="s">
        <v>8</v>
      </c>
      <c r="B233" s="75">
        <v>5.0010000000000003</v>
      </c>
      <c r="C233" s="4" t="s">
        <v>301</v>
      </c>
      <c r="D233" s="62">
        <f t="shared" ref="D233:F233" si="37">D212+D216+D220+D224+D228+D232</f>
        <v>0</v>
      </c>
      <c r="E233" s="84">
        <f t="shared" si="37"/>
        <v>195132</v>
      </c>
      <c r="F233" s="84">
        <f t="shared" si="37"/>
        <v>186201</v>
      </c>
      <c r="G233" s="72">
        <v>226587</v>
      </c>
    </row>
    <row r="234" spans="1:7" ht="14.45" customHeight="1">
      <c r="A234" s="212"/>
      <c r="B234" s="85"/>
      <c r="C234" s="4"/>
      <c r="D234" s="37"/>
      <c r="E234" s="37"/>
      <c r="F234" s="37"/>
      <c r="G234" s="37"/>
    </row>
    <row r="235" spans="1:7" ht="14.45" customHeight="1">
      <c r="A235" s="212"/>
      <c r="B235" s="75">
        <v>5.0519999999999996</v>
      </c>
      <c r="C235" s="74" t="s">
        <v>307</v>
      </c>
      <c r="D235" s="37"/>
      <c r="E235" s="37"/>
      <c r="F235" s="37"/>
      <c r="G235" s="37"/>
    </row>
    <row r="236" spans="1:7" ht="14.45" customHeight="1">
      <c r="A236" s="143"/>
      <c r="B236" s="100">
        <v>44</v>
      </c>
      <c r="C236" s="101" t="s">
        <v>42</v>
      </c>
      <c r="D236" s="37"/>
      <c r="E236" s="37"/>
      <c r="F236" s="37"/>
      <c r="G236" s="37"/>
    </row>
    <row r="237" spans="1:7" ht="14.45" customHeight="1">
      <c r="A237" s="143"/>
      <c r="B237" s="171">
        <v>63</v>
      </c>
      <c r="C237" s="172" t="s">
        <v>394</v>
      </c>
      <c r="D237" s="37"/>
      <c r="E237" s="37"/>
      <c r="F237" s="37"/>
      <c r="G237" s="37"/>
    </row>
    <row r="238" spans="1:7" ht="14.45" customHeight="1">
      <c r="A238" s="143"/>
      <c r="B238" s="171" t="s">
        <v>395</v>
      </c>
      <c r="C238" s="173" t="s">
        <v>396</v>
      </c>
      <c r="D238" s="61">
        <v>0</v>
      </c>
      <c r="E238" s="61">
        <v>0</v>
      </c>
      <c r="F238" s="37">
        <v>7983</v>
      </c>
      <c r="G238" s="83">
        <v>600</v>
      </c>
    </row>
    <row r="239" spans="1:7" ht="14.45" customHeight="1">
      <c r="A239" s="143" t="s">
        <v>8</v>
      </c>
      <c r="B239" s="171">
        <v>63</v>
      </c>
      <c r="C239" s="172" t="s">
        <v>394</v>
      </c>
      <c r="D239" s="62">
        <f t="shared" ref="D239:F240" si="38">D238</f>
        <v>0</v>
      </c>
      <c r="E239" s="62">
        <f t="shared" si="38"/>
        <v>0</v>
      </c>
      <c r="F239" s="72">
        <f t="shared" si="38"/>
        <v>7983</v>
      </c>
      <c r="G239" s="84">
        <v>600</v>
      </c>
    </row>
    <row r="240" spans="1:7" ht="14.45" customHeight="1">
      <c r="A240" s="143" t="s">
        <v>8</v>
      </c>
      <c r="B240" s="100">
        <v>44</v>
      </c>
      <c r="C240" s="101" t="s">
        <v>42</v>
      </c>
      <c r="D240" s="62">
        <f t="shared" si="38"/>
        <v>0</v>
      </c>
      <c r="E240" s="62">
        <f t="shared" si="38"/>
        <v>0</v>
      </c>
      <c r="F240" s="72">
        <f t="shared" si="38"/>
        <v>7983</v>
      </c>
      <c r="G240" s="84">
        <v>600</v>
      </c>
    </row>
    <row r="241" spans="1:7" ht="14.45" customHeight="1">
      <c r="A241" s="212"/>
      <c r="B241" s="75"/>
      <c r="C241" s="74"/>
      <c r="D241" s="37"/>
      <c r="E241" s="37"/>
      <c r="F241" s="37"/>
      <c r="G241" s="37"/>
    </row>
    <row r="242" spans="1:7" ht="15" customHeight="1">
      <c r="A242" s="212"/>
      <c r="B242" s="48">
        <v>45</v>
      </c>
      <c r="C242" s="4" t="s">
        <v>189</v>
      </c>
      <c r="D242" s="8"/>
      <c r="E242" s="8"/>
      <c r="F242" s="8"/>
      <c r="G242" s="8"/>
    </row>
    <row r="243" spans="1:7" ht="14.45" customHeight="1">
      <c r="A243" s="212"/>
      <c r="B243" s="85">
        <v>71</v>
      </c>
      <c r="C243" s="76" t="s">
        <v>138</v>
      </c>
      <c r="D243" s="37"/>
      <c r="E243" s="37"/>
      <c r="F243" s="37"/>
      <c r="G243" s="37"/>
    </row>
    <row r="244" spans="1:7" ht="14.45" customHeight="1">
      <c r="A244" s="212"/>
      <c r="B244" s="85" t="s">
        <v>308</v>
      </c>
      <c r="C244" s="41" t="s">
        <v>272</v>
      </c>
      <c r="D244" s="61">
        <v>0</v>
      </c>
      <c r="E244" s="38">
        <v>71235</v>
      </c>
      <c r="F244" s="38">
        <f>71235+20000</f>
        <v>91235</v>
      </c>
      <c r="G244" s="37">
        <v>71235</v>
      </c>
    </row>
    <row r="245" spans="1:7" ht="14.45" customHeight="1">
      <c r="A245" s="212" t="s">
        <v>8</v>
      </c>
      <c r="B245" s="85">
        <v>71</v>
      </c>
      <c r="C245" s="76" t="s">
        <v>138</v>
      </c>
      <c r="D245" s="62">
        <f t="shared" ref="D245:F245" si="39">D244</f>
        <v>0</v>
      </c>
      <c r="E245" s="84">
        <f t="shared" si="39"/>
        <v>71235</v>
      </c>
      <c r="F245" s="84">
        <f t="shared" si="39"/>
        <v>91235</v>
      </c>
      <c r="G245" s="72">
        <v>71235</v>
      </c>
    </row>
    <row r="246" spans="1:7" ht="14.45" customHeight="1">
      <c r="A246" s="212"/>
      <c r="B246" s="85"/>
      <c r="C246" s="41"/>
      <c r="D246" s="37"/>
      <c r="E246" s="37"/>
      <c r="F246" s="37"/>
      <c r="G246" s="37"/>
    </row>
    <row r="247" spans="1:7" ht="14.45" customHeight="1">
      <c r="A247" s="212"/>
      <c r="B247" s="85">
        <v>72</v>
      </c>
      <c r="C247" s="76" t="s">
        <v>45</v>
      </c>
      <c r="D247" s="37"/>
      <c r="E247" s="37"/>
      <c r="F247" s="37"/>
      <c r="G247" s="37"/>
    </row>
    <row r="248" spans="1:7" ht="14.45" customHeight="1">
      <c r="A248" s="212"/>
      <c r="B248" s="85" t="s">
        <v>309</v>
      </c>
      <c r="C248" s="41" t="s">
        <v>272</v>
      </c>
      <c r="D248" s="61">
        <v>0</v>
      </c>
      <c r="E248" s="38">
        <v>1156</v>
      </c>
      <c r="F248" s="38">
        <v>1156</v>
      </c>
      <c r="G248" s="37">
        <v>1156</v>
      </c>
    </row>
    <row r="249" spans="1:7" ht="14.45" customHeight="1">
      <c r="A249" s="212" t="s">
        <v>8</v>
      </c>
      <c r="B249" s="85">
        <v>72</v>
      </c>
      <c r="C249" s="76" t="s">
        <v>45</v>
      </c>
      <c r="D249" s="62">
        <f t="shared" ref="D249:F249" si="40">D248</f>
        <v>0</v>
      </c>
      <c r="E249" s="84">
        <f t="shared" si="40"/>
        <v>1156</v>
      </c>
      <c r="F249" s="84">
        <f t="shared" si="40"/>
        <v>1156</v>
      </c>
      <c r="G249" s="72">
        <v>1156</v>
      </c>
    </row>
    <row r="250" spans="1:7" ht="14.45" customHeight="1">
      <c r="A250" s="212"/>
      <c r="B250" s="85"/>
      <c r="C250" s="41"/>
      <c r="D250" s="37"/>
      <c r="E250" s="37"/>
      <c r="F250" s="37"/>
      <c r="G250" s="37"/>
    </row>
    <row r="251" spans="1:7" ht="14.45" customHeight="1">
      <c r="A251" s="212"/>
      <c r="B251" s="85">
        <v>73</v>
      </c>
      <c r="C251" s="76" t="s">
        <v>107</v>
      </c>
      <c r="D251" s="37"/>
      <c r="E251" s="37"/>
      <c r="F251" s="37"/>
      <c r="G251" s="37"/>
    </row>
    <row r="252" spans="1:7" ht="14.45" customHeight="1">
      <c r="A252" s="212"/>
      <c r="B252" s="85" t="s">
        <v>310</v>
      </c>
      <c r="C252" s="41" t="s">
        <v>272</v>
      </c>
      <c r="D252" s="61">
        <v>0</v>
      </c>
      <c r="E252" s="38">
        <v>855</v>
      </c>
      <c r="F252" s="38">
        <v>855</v>
      </c>
      <c r="G252" s="37">
        <v>855</v>
      </c>
    </row>
    <row r="253" spans="1:7" ht="14.45" customHeight="1">
      <c r="A253" s="212" t="s">
        <v>8</v>
      </c>
      <c r="B253" s="85">
        <v>73</v>
      </c>
      <c r="C253" s="76" t="s">
        <v>107</v>
      </c>
      <c r="D253" s="62">
        <f t="shared" ref="D253:F253" si="41">D252</f>
        <v>0</v>
      </c>
      <c r="E253" s="84">
        <f t="shared" si="41"/>
        <v>855</v>
      </c>
      <c r="F253" s="84">
        <f t="shared" si="41"/>
        <v>855</v>
      </c>
      <c r="G253" s="72">
        <v>855</v>
      </c>
    </row>
    <row r="254" spans="1:7" ht="14.45" customHeight="1">
      <c r="A254" s="212"/>
      <c r="B254" s="85"/>
      <c r="C254" s="41"/>
      <c r="D254" s="37"/>
      <c r="E254" s="37"/>
      <c r="F254" s="37"/>
      <c r="G254" s="37"/>
    </row>
    <row r="255" spans="1:7" ht="27.95" customHeight="1">
      <c r="A255" s="212"/>
      <c r="B255" s="85">
        <v>74</v>
      </c>
      <c r="C255" s="79" t="s">
        <v>139</v>
      </c>
      <c r="D255" s="37"/>
      <c r="E255" s="37"/>
      <c r="F255" s="37"/>
      <c r="G255" s="37"/>
    </row>
    <row r="256" spans="1:7" ht="14.45" customHeight="1">
      <c r="A256" s="212"/>
      <c r="B256" s="85" t="s">
        <v>473</v>
      </c>
      <c r="C256" s="41" t="s">
        <v>272</v>
      </c>
      <c r="D256" s="61">
        <v>0</v>
      </c>
      <c r="E256" s="38">
        <v>1702</v>
      </c>
      <c r="F256" s="38">
        <v>1702</v>
      </c>
      <c r="G256" s="37">
        <v>1702</v>
      </c>
    </row>
    <row r="257" spans="1:7" ht="27.95" customHeight="1">
      <c r="A257" s="212" t="s">
        <v>8</v>
      </c>
      <c r="B257" s="85">
        <v>74</v>
      </c>
      <c r="C257" s="79" t="s">
        <v>139</v>
      </c>
      <c r="D257" s="62">
        <f t="shared" ref="D257:F257" si="42">D256</f>
        <v>0</v>
      </c>
      <c r="E257" s="84">
        <f t="shared" si="42"/>
        <v>1702</v>
      </c>
      <c r="F257" s="84">
        <f t="shared" si="42"/>
        <v>1702</v>
      </c>
      <c r="G257" s="72">
        <v>1702</v>
      </c>
    </row>
    <row r="258" spans="1:7" ht="14.45" customHeight="1">
      <c r="A258" s="212"/>
      <c r="B258" s="85"/>
      <c r="C258" s="79"/>
      <c r="D258" s="37"/>
      <c r="E258" s="37"/>
      <c r="F258" s="37"/>
      <c r="G258" s="37"/>
    </row>
    <row r="259" spans="1:7" ht="14.45" customHeight="1">
      <c r="A259" s="212"/>
      <c r="B259" s="85">
        <v>75</v>
      </c>
      <c r="C259" s="76" t="s">
        <v>51</v>
      </c>
      <c r="D259" s="37"/>
      <c r="E259" s="37"/>
      <c r="F259" s="37"/>
      <c r="G259" s="37"/>
    </row>
    <row r="260" spans="1:7" ht="14.45" customHeight="1">
      <c r="A260" s="212"/>
      <c r="B260" s="85" t="s">
        <v>313</v>
      </c>
      <c r="C260" s="41" t="s">
        <v>272</v>
      </c>
      <c r="D260" s="61">
        <v>0</v>
      </c>
      <c r="E260" s="38">
        <v>600</v>
      </c>
      <c r="F260" s="38">
        <v>600</v>
      </c>
      <c r="G260" s="37">
        <v>600</v>
      </c>
    </row>
    <row r="261" spans="1:7" ht="14.45" customHeight="1">
      <c r="A261" s="212" t="s">
        <v>8</v>
      </c>
      <c r="B261" s="85">
        <v>75</v>
      </c>
      <c r="C261" s="76" t="s">
        <v>51</v>
      </c>
      <c r="D261" s="62">
        <f t="shared" ref="D261:F261" si="43">D260</f>
        <v>0</v>
      </c>
      <c r="E261" s="84">
        <f t="shared" si="43"/>
        <v>600</v>
      </c>
      <c r="F261" s="84">
        <f t="shared" si="43"/>
        <v>600</v>
      </c>
      <c r="G261" s="72">
        <v>600</v>
      </c>
    </row>
    <row r="262" spans="1:7" ht="14.45" customHeight="1">
      <c r="A262" s="212"/>
      <c r="B262" s="85"/>
      <c r="C262" s="4"/>
      <c r="D262" s="37"/>
      <c r="E262" s="37"/>
      <c r="F262" s="37"/>
      <c r="G262" s="37"/>
    </row>
    <row r="263" spans="1:7" ht="14.45" customHeight="1">
      <c r="A263" s="212"/>
      <c r="B263" s="85">
        <v>76</v>
      </c>
      <c r="C263" s="76" t="s">
        <v>53</v>
      </c>
      <c r="D263" s="37"/>
      <c r="E263" s="37"/>
      <c r="F263" s="37"/>
      <c r="G263" s="37"/>
    </row>
    <row r="264" spans="1:7" ht="14.45" customHeight="1">
      <c r="A264" s="212"/>
      <c r="B264" s="85" t="s">
        <v>314</v>
      </c>
      <c r="C264" s="41" t="s">
        <v>272</v>
      </c>
      <c r="D264" s="61">
        <v>0</v>
      </c>
      <c r="E264" s="38">
        <v>762</v>
      </c>
      <c r="F264" s="38">
        <v>762</v>
      </c>
      <c r="G264" s="37">
        <v>762</v>
      </c>
    </row>
    <row r="265" spans="1:7" ht="14.45" customHeight="1">
      <c r="A265" s="212" t="s">
        <v>8</v>
      </c>
      <c r="B265" s="85">
        <v>76</v>
      </c>
      <c r="C265" s="76" t="s">
        <v>53</v>
      </c>
      <c r="D265" s="62">
        <f t="shared" ref="D265:F265" si="44">D264</f>
        <v>0</v>
      </c>
      <c r="E265" s="84">
        <f t="shared" si="44"/>
        <v>762</v>
      </c>
      <c r="F265" s="84">
        <f t="shared" si="44"/>
        <v>762</v>
      </c>
      <c r="G265" s="72">
        <v>762</v>
      </c>
    </row>
    <row r="266" spans="1:7" ht="15" customHeight="1">
      <c r="A266" s="212" t="s">
        <v>8</v>
      </c>
      <c r="B266" s="48">
        <v>45</v>
      </c>
      <c r="C266" s="4" t="s">
        <v>189</v>
      </c>
      <c r="D266" s="58">
        <f t="shared" ref="D266:F266" si="45">D245+D249+D253+D257+D261+D265</f>
        <v>0</v>
      </c>
      <c r="E266" s="59">
        <f t="shared" si="45"/>
        <v>76310</v>
      </c>
      <c r="F266" s="59">
        <f t="shared" si="45"/>
        <v>96310</v>
      </c>
      <c r="G266" s="60">
        <v>76310</v>
      </c>
    </row>
    <row r="267" spans="1:7" ht="15" customHeight="1">
      <c r="A267" s="212"/>
      <c r="B267" s="48"/>
      <c r="C267" s="4"/>
      <c r="D267" s="8"/>
      <c r="E267" s="8"/>
      <c r="F267" s="8"/>
      <c r="G267" s="8"/>
    </row>
    <row r="268" spans="1:7" ht="15" customHeight="1">
      <c r="A268" s="212"/>
      <c r="B268" s="85">
        <v>46</v>
      </c>
      <c r="C268" s="4" t="s">
        <v>194</v>
      </c>
      <c r="D268" s="8"/>
      <c r="E268" s="8"/>
      <c r="F268" s="8"/>
      <c r="G268" s="8"/>
    </row>
    <row r="269" spans="1:7" ht="15" customHeight="1">
      <c r="A269" s="212"/>
      <c r="B269" s="48">
        <v>71</v>
      </c>
      <c r="C269" s="4" t="s">
        <v>315</v>
      </c>
      <c r="D269" s="8"/>
      <c r="E269" s="8"/>
      <c r="F269" s="8"/>
      <c r="G269" s="8"/>
    </row>
    <row r="270" spans="1:7" ht="15" customHeight="1">
      <c r="A270" s="212"/>
      <c r="B270" s="48" t="s">
        <v>316</v>
      </c>
      <c r="C270" s="41" t="s">
        <v>272</v>
      </c>
      <c r="D270" s="54">
        <v>0</v>
      </c>
      <c r="E270" s="97">
        <v>1992</v>
      </c>
      <c r="F270" s="97">
        <v>1992</v>
      </c>
      <c r="G270" s="37">
        <v>1992</v>
      </c>
    </row>
    <row r="271" spans="1:7" ht="15" customHeight="1">
      <c r="A271" s="212" t="s">
        <v>8</v>
      </c>
      <c r="B271" s="48">
        <v>71</v>
      </c>
      <c r="C271" s="4" t="s">
        <v>315</v>
      </c>
      <c r="D271" s="58">
        <f t="shared" ref="D271:F272" si="46">D270</f>
        <v>0</v>
      </c>
      <c r="E271" s="59">
        <f t="shared" si="46"/>
        <v>1992</v>
      </c>
      <c r="F271" s="59">
        <f t="shared" si="46"/>
        <v>1992</v>
      </c>
      <c r="G271" s="60">
        <v>1992</v>
      </c>
    </row>
    <row r="272" spans="1:7" ht="15" customHeight="1">
      <c r="A272" s="56" t="s">
        <v>8</v>
      </c>
      <c r="B272" s="168">
        <v>46</v>
      </c>
      <c r="C272" s="124" t="s">
        <v>194</v>
      </c>
      <c r="D272" s="58">
        <f t="shared" si="46"/>
        <v>0</v>
      </c>
      <c r="E272" s="59">
        <f t="shared" si="46"/>
        <v>1992</v>
      </c>
      <c r="F272" s="59">
        <f t="shared" si="46"/>
        <v>1992</v>
      </c>
      <c r="G272" s="60">
        <v>1992</v>
      </c>
    </row>
    <row r="273" spans="1:7">
      <c r="A273" s="212"/>
      <c r="B273" s="48"/>
      <c r="C273" s="4"/>
      <c r="D273" s="8"/>
      <c r="E273" s="8"/>
      <c r="F273" s="8"/>
      <c r="G273" s="8"/>
    </row>
    <row r="274" spans="1:7" ht="15" customHeight="1">
      <c r="A274" s="212"/>
      <c r="B274" s="48">
        <v>47</v>
      </c>
      <c r="C274" s="4" t="s">
        <v>199</v>
      </c>
      <c r="D274" s="8"/>
      <c r="E274" s="8"/>
      <c r="F274" s="8"/>
      <c r="G274" s="8"/>
    </row>
    <row r="275" spans="1:7" ht="15" customHeight="1">
      <c r="A275" s="212"/>
      <c r="B275" s="48">
        <v>71</v>
      </c>
      <c r="C275" s="4" t="s">
        <v>311</v>
      </c>
      <c r="D275" s="8"/>
      <c r="E275" s="8"/>
      <c r="F275" s="8"/>
      <c r="G275" s="8"/>
    </row>
    <row r="276" spans="1:7" ht="15" customHeight="1">
      <c r="A276" s="212"/>
      <c r="B276" s="48" t="s">
        <v>317</v>
      </c>
      <c r="C276" s="41" t="s">
        <v>272</v>
      </c>
      <c r="D276" s="54">
        <v>0</v>
      </c>
      <c r="E276" s="97">
        <v>1960</v>
      </c>
      <c r="F276" s="97">
        <v>1960</v>
      </c>
      <c r="G276" s="37">
        <v>5160</v>
      </c>
    </row>
    <row r="277" spans="1:7" ht="15" customHeight="1">
      <c r="A277" s="212" t="s">
        <v>8</v>
      </c>
      <c r="B277" s="48">
        <v>71</v>
      </c>
      <c r="C277" s="4" t="s">
        <v>311</v>
      </c>
      <c r="D277" s="58">
        <f t="shared" ref="D277:F278" si="47">D276</f>
        <v>0</v>
      </c>
      <c r="E277" s="59">
        <f t="shared" si="47"/>
        <v>1960</v>
      </c>
      <c r="F277" s="59">
        <f t="shared" si="47"/>
        <v>1960</v>
      </c>
      <c r="G277" s="60">
        <v>5160</v>
      </c>
    </row>
    <row r="278" spans="1:7" ht="15" customHeight="1">
      <c r="A278" s="212" t="s">
        <v>8</v>
      </c>
      <c r="B278" s="48">
        <v>47</v>
      </c>
      <c r="C278" s="4" t="s">
        <v>199</v>
      </c>
      <c r="D278" s="58">
        <f t="shared" si="47"/>
        <v>0</v>
      </c>
      <c r="E278" s="59">
        <f t="shared" si="47"/>
        <v>1960</v>
      </c>
      <c r="F278" s="59">
        <f t="shared" si="47"/>
        <v>1960</v>
      </c>
      <c r="G278" s="60">
        <v>5160</v>
      </c>
    </row>
    <row r="279" spans="1:7">
      <c r="A279" s="212"/>
      <c r="B279" s="48"/>
      <c r="C279" s="4"/>
      <c r="D279" s="8"/>
      <c r="E279" s="8"/>
      <c r="F279" s="8"/>
      <c r="G279" s="8"/>
    </row>
    <row r="280" spans="1:7" ht="15" customHeight="1">
      <c r="A280" s="212"/>
      <c r="B280" s="85">
        <v>48</v>
      </c>
      <c r="C280" s="4" t="s">
        <v>204</v>
      </c>
      <c r="D280" s="8"/>
      <c r="E280" s="8"/>
      <c r="F280" s="8"/>
      <c r="G280" s="8"/>
    </row>
    <row r="281" spans="1:7" ht="15" customHeight="1">
      <c r="A281" s="212"/>
      <c r="B281" s="48">
        <v>71</v>
      </c>
      <c r="C281" s="4" t="s">
        <v>315</v>
      </c>
      <c r="D281" s="8"/>
      <c r="E281" s="8"/>
      <c r="F281" s="8"/>
      <c r="G281" s="8"/>
    </row>
    <row r="282" spans="1:7" ht="15" customHeight="1">
      <c r="A282" s="212"/>
      <c r="B282" s="48" t="s">
        <v>318</v>
      </c>
      <c r="C282" s="41" t="s">
        <v>272</v>
      </c>
      <c r="D282" s="54">
        <v>0</v>
      </c>
      <c r="E282" s="97">
        <v>1501</v>
      </c>
      <c r="F282" s="97">
        <v>1501</v>
      </c>
      <c r="G282" s="37">
        <v>1501</v>
      </c>
    </row>
    <row r="283" spans="1:7" ht="15" customHeight="1">
      <c r="A283" s="212" t="s">
        <v>8</v>
      </c>
      <c r="B283" s="48">
        <v>71</v>
      </c>
      <c r="C283" s="4" t="s">
        <v>315</v>
      </c>
      <c r="D283" s="58">
        <f t="shared" ref="D283:F283" si="48">D282</f>
        <v>0</v>
      </c>
      <c r="E283" s="59">
        <f t="shared" si="48"/>
        <v>1501</v>
      </c>
      <c r="F283" s="59">
        <f t="shared" si="48"/>
        <v>1501</v>
      </c>
      <c r="G283" s="60">
        <v>1501</v>
      </c>
    </row>
    <row r="284" spans="1:7">
      <c r="A284" s="212"/>
      <c r="B284" s="48"/>
      <c r="C284" s="4"/>
      <c r="D284" s="8"/>
      <c r="E284" s="8"/>
      <c r="F284" s="8"/>
      <c r="G284" s="8"/>
    </row>
    <row r="285" spans="1:7" ht="15" customHeight="1">
      <c r="A285" s="212"/>
      <c r="B285" s="48">
        <v>72</v>
      </c>
      <c r="C285" s="4" t="s">
        <v>319</v>
      </c>
      <c r="D285" s="8"/>
      <c r="E285" s="8"/>
      <c r="F285" s="8"/>
      <c r="G285" s="8"/>
    </row>
    <row r="286" spans="1:7" ht="15" customHeight="1">
      <c r="A286" s="212"/>
      <c r="B286" s="48" t="s">
        <v>320</v>
      </c>
      <c r="C286" s="41" t="s">
        <v>272</v>
      </c>
      <c r="D286" s="54">
        <v>0</v>
      </c>
      <c r="E286" s="97">
        <v>643</v>
      </c>
      <c r="F286" s="97">
        <v>643</v>
      </c>
      <c r="G286" s="37">
        <v>643</v>
      </c>
    </row>
    <row r="287" spans="1:7" ht="15" customHeight="1">
      <c r="A287" s="212" t="s">
        <v>8</v>
      </c>
      <c r="B287" s="48">
        <v>72</v>
      </c>
      <c r="C287" s="4" t="s">
        <v>319</v>
      </c>
      <c r="D287" s="58">
        <f t="shared" ref="D287:F287" si="49">D286</f>
        <v>0</v>
      </c>
      <c r="E287" s="59">
        <f t="shared" si="49"/>
        <v>643</v>
      </c>
      <c r="F287" s="59">
        <f t="shared" si="49"/>
        <v>643</v>
      </c>
      <c r="G287" s="60">
        <v>643</v>
      </c>
    </row>
    <row r="288" spans="1:7" ht="15" customHeight="1">
      <c r="A288" s="212" t="s">
        <v>8</v>
      </c>
      <c r="B288" s="85">
        <v>48</v>
      </c>
      <c r="C288" s="4" t="s">
        <v>204</v>
      </c>
      <c r="D288" s="58">
        <f t="shared" ref="D288:F288" si="50">D283+D287</f>
        <v>0</v>
      </c>
      <c r="E288" s="59">
        <f t="shared" si="50"/>
        <v>2144</v>
      </c>
      <c r="F288" s="59">
        <f t="shared" si="50"/>
        <v>2144</v>
      </c>
      <c r="G288" s="60">
        <v>2144</v>
      </c>
    </row>
    <row r="289" spans="1:7" ht="15" customHeight="1">
      <c r="A289" s="212"/>
      <c r="B289" s="48"/>
      <c r="C289" s="4"/>
      <c r="D289" s="47"/>
      <c r="E289" s="47"/>
      <c r="F289" s="47"/>
      <c r="G289" s="8"/>
    </row>
    <row r="290" spans="1:7" ht="15" customHeight="1">
      <c r="A290" s="212"/>
      <c r="B290" s="48">
        <v>49</v>
      </c>
      <c r="C290" s="4" t="s">
        <v>205</v>
      </c>
      <c r="D290" s="47"/>
      <c r="E290" s="47"/>
      <c r="F290" s="47"/>
      <c r="G290" s="8"/>
    </row>
    <row r="291" spans="1:7" ht="15" customHeight="1">
      <c r="A291" s="212"/>
      <c r="B291" s="48">
        <v>71</v>
      </c>
      <c r="C291" s="4" t="s">
        <v>311</v>
      </c>
      <c r="D291" s="47"/>
      <c r="E291" s="47"/>
      <c r="F291" s="47"/>
      <c r="G291" s="8"/>
    </row>
    <row r="292" spans="1:7" ht="15" customHeight="1">
      <c r="A292" s="212"/>
      <c r="B292" s="85" t="s">
        <v>312</v>
      </c>
      <c r="C292" s="41" t="s">
        <v>272</v>
      </c>
      <c r="D292" s="61">
        <v>0</v>
      </c>
      <c r="E292" s="38">
        <v>1247</v>
      </c>
      <c r="F292" s="38">
        <v>1247</v>
      </c>
      <c r="G292" s="37">
        <v>1247</v>
      </c>
    </row>
    <row r="293" spans="1:7" ht="15" customHeight="1">
      <c r="A293" s="212" t="s">
        <v>8</v>
      </c>
      <c r="B293" s="48">
        <v>71</v>
      </c>
      <c r="C293" s="4" t="s">
        <v>311</v>
      </c>
      <c r="D293" s="62">
        <f t="shared" ref="D293:F293" si="51">D292</f>
        <v>0</v>
      </c>
      <c r="E293" s="84">
        <f t="shared" si="51"/>
        <v>1247</v>
      </c>
      <c r="F293" s="84">
        <f t="shared" si="51"/>
        <v>1247</v>
      </c>
      <c r="G293" s="72">
        <v>1247</v>
      </c>
    </row>
    <row r="294" spans="1:7" ht="9" customHeight="1">
      <c r="A294" s="212"/>
      <c r="B294" s="48"/>
      <c r="C294" s="4"/>
      <c r="D294" s="113"/>
      <c r="E294" s="113"/>
      <c r="F294" s="113"/>
      <c r="G294" s="113"/>
    </row>
    <row r="295" spans="1:7" ht="14.45" customHeight="1">
      <c r="A295" s="212"/>
      <c r="B295" s="48">
        <v>72</v>
      </c>
      <c r="C295" s="4" t="s">
        <v>315</v>
      </c>
      <c r="D295" s="37"/>
      <c r="E295" s="37"/>
      <c r="F295" s="37"/>
      <c r="G295" s="37"/>
    </row>
    <row r="296" spans="1:7" ht="14.45" customHeight="1">
      <c r="A296" s="212"/>
      <c r="B296" s="48" t="s">
        <v>321</v>
      </c>
      <c r="C296" s="41" t="s">
        <v>272</v>
      </c>
      <c r="D296" s="61">
        <v>0</v>
      </c>
      <c r="E296" s="38">
        <v>1</v>
      </c>
      <c r="F296" s="38">
        <v>1</v>
      </c>
      <c r="G296" s="37">
        <v>1</v>
      </c>
    </row>
    <row r="297" spans="1:7" ht="14.45" customHeight="1">
      <c r="A297" s="212" t="s">
        <v>8</v>
      </c>
      <c r="B297" s="48">
        <v>72</v>
      </c>
      <c r="C297" s="4" t="s">
        <v>315</v>
      </c>
      <c r="D297" s="62">
        <f t="shared" ref="D297:F297" si="52">D296</f>
        <v>0</v>
      </c>
      <c r="E297" s="84">
        <f t="shared" si="52"/>
        <v>1</v>
      </c>
      <c r="F297" s="84">
        <f t="shared" si="52"/>
        <v>1</v>
      </c>
      <c r="G297" s="72">
        <v>1</v>
      </c>
    </row>
    <row r="298" spans="1:7" ht="15" customHeight="1">
      <c r="A298" s="212" t="s">
        <v>8</v>
      </c>
      <c r="B298" s="48">
        <v>49</v>
      </c>
      <c r="C298" s="4" t="s">
        <v>205</v>
      </c>
      <c r="D298" s="58">
        <f t="shared" ref="D298:F298" si="53">D293+D297</f>
        <v>0</v>
      </c>
      <c r="E298" s="59">
        <f t="shared" si="53"/>
        <v>1248</v>
      </c>
      <c r="F298" s="59">
        <f t="shared" si="53"/>
        <v>1248</v>
      </c>
      <c r="G298" s="60">
        <v>1248</v>
      </c>
    </row>
    <row r="299" spans="1:7" ht="9.75" customHeight="1">
      <c r="A299" s="212"/>
      <c r="B299" s="48"/>
      <c r="C299" s="4"/>
      <c r="D299" s="155"/>
      <c r="E299" s="155"/>
      <c r="F299" s="155"/>
      <c r="G299" s="155"/>
    </row>
    <row r="300" spans="1:7" ht="15" customHeight="1">
      <c r="A300" s="212"/>
      <c r="B300" s="48">
        <v>50</v>
      </c>
      <c r="C300" s="4" t="s">
        <v>206</v>
      </c>
      <c r="D300" s="8"/>
      <c r="E300" s="8"/>
      <c r="F300" s="8"/>
      <c r="G300" s="8"/>
    </row>
    <row r="301" spans="1:7" ht="15" customHeight="1">
      <c r="A301" s="212"/>
      <c r="B301" s="48">
        <v>71</v>
      </c>
      <c r="C301" s="4" t="s">
        <v>322</v>
      </c>
      <c r="D301" s="8"/>
      <c r="E301" s="8"/>
      <c r="F301" s="8"/>
      <c r="G301" s="8"/>
    </row>
    <row r="302" spans="1:7" ht="15" customHeight="1">
      <c r="A302" s="212"/>
      <c r="B302" s="48" t="s">
        <v>323</v>
      </c>
      <c r="C302" s="41" t="s">
        <v>272</v>
      </c>
      <c r="D302" s="54">
        <v>0</v>
      </c>
      <c r="E302" s="97">
        <v>800</v>
      </c>
      <c r="F302" s="97">
        <v>800</v>
      </c>
      <c r="G302" s="37">
        <v>800</v>
      </c>
    </row>
    <row r="303" spans="1:7" ht="15" customHeight="1">
      <c r="A303" s="212" t="s">
        <v>8</v>
      </c>
      <c r="B303" s="48">
        <v>71</v>
      </c>
      <c r="C303" s="4" t="s">
        <v>322</v>
      </c>
      <c r="D303" s="58">
        <f t="shared" ref="D303:F304" si="54">D302</f>
        <v>0</v>
      </c>
      <c r="E303" s="59">
        <f t="shared" si="54"/>
        <v>800</v>
      </c>
      <c r="F303" s="59">
        <f t="shared" si="54"/>
        <v>800</v>
      </c>
      <c r="G303" s="60">
        <v>800</v>
      </c>
    </row>
    <row r="304" spans="1:7" ht="15" customHeight="1">
      <c r="A304" s="212" t="s">
        <v>8</v>
      </c>
      <c r="B304" s="48">
        <v>50</v>
      </c>
      <c r="C304" s="4" t="s">
        <v>206</v>
      </c>
      <c r="D304" s="57">
        <f t="shared" si="54"/>
        <v>0</v>
      </c>
      <c r="E304" s="93">
        <f t="shared" si="54"/>
        <v>800</v>
      </c>
      <c r="F304" s="93">
        <f t="shared" si="54"/>
        <v>800</v>
      </c>
      <c r="G304" s="119">
        <v>800</v>
      </c>
    </row>
    <row r="305" spans="1:7" ht="15" customHeight="1">
      <c r="A305" s="212" t="s">
        <v>8</v>
      </c>
      <c r="B305" s="75">
        <v>5.0519999999999996</v>
      </c>
      <c r="C305" s="74" t="s">
        <v>307</v>
      </c>
      <c r="D305" s="62">
        <f>D240+D266+D272+D278+D288+D298+D304</f>
        <v>0</v>
      </c>
      <c r="E305" s="84">
        <f>E240+E266+E272+E278+E288+E298+E304</f>
        <v>84454</v>
      </c>
      <c r="F305" s="84">
        <f t="shared" ref="F305" si="55">F240+F266+F272+F278+F288+F298+F304</f>
        <v>112437</v>
      </c>
      <c r="G305" s="84">
        <v>88254</v>
      </c>
    </row>
    <row r="306" spans="1:7" ht="9.75" customHeight="1">
      <c r="A306" s="212"/>
      <c r="B306" s="48"/>
      <c r="C306" s="4"/>
      <c r="D306" s="47"/>
      <c r="E306" s="47"/>
      <c r="F306" s="47"/>
      <c r="G306" s="8"/>
    </row>
    <row r="307" spans="1:7" ht="15" customHeight="1">
      <c r="A307" s="212"/>
      <c r="B307" s="75">
        <v>5.8</v>
      </c>
      <c r="C307" s="74" t="s">
        <v>18</v>
      </c>
      <c r="D307" s="47"/>
      <c r="E307" s="47"/>
      <c r="F307" s="47"/>
      <c r="G307" s="8"/>
    </row>
    <row r="308" spans="1:7" ht="15" customHeight="1">
      <c r="A308" s="212"/>
      <c r="B308" s="12">
        <v>63</v>
      </c>
      <c r="C308" s="4" t="s">
        <v>12</v>
      </c>
      <c r="D308" s="8"/>
      <c r="E308" s="8"/>
      <c r="F308" s="8"/>
      <c r="G308" s="8"/>
    </row>
    <row r="309" spans="1:7" ht="15" customHeight="1">
      <c r="A309" s="212"/>
      <c r="B309" s="48">
        <v>45</v>
      </c>
      <c r="C309" s="4" t="s">
        <v>189</v>
      </c>
      <c r="D309" s="8"/>
      <c r="E309" s="8"/>
      <c r="F309" s="8"/>
      <c r="G309" s="8"/>
    </row>
    <row r="310" spans="1:7" ht="15" customHeight="1">
      <c r="A310" s="212"/>
      <c r="B310" s="48" t="s">
        <v>159</v>
      </c>
      <c r="C310" s="49" t="s">
        <v>83</v>
      </c>
      <c r="D310" s="97">
        <f>88474-1</f>
        <v>88473</v>
      </c>
      <c r="E310" s="54">
        <v>0</v>
      </c>
      <c r="F310" s="54">
        <v>0</v>
      </c>
      <c r="G310" s="61">
        <v>0</v>
      </c>
    </row>
    <row r="311" spans="1:7" ht="15" customHeight="1">
      <c r="A311" s="212"/>
      <c r="B311" s="77" t="s">
        <v>43</v>
      </c>
      <c r="C311" s="76" t="s">
        <v>138</v>
      </c>
      <c r="D311" s="37">
        <v>71231</v>
      </c>
      <c r="E311" s="61">
        <v>0</v>
      </c>
      <c r="F311" s="61">
        <v>0</v>
      </c>
      <c r="G311" s="61">
        <v>0</v>
      </c>
    </row>
    <row r="312" spans="1:7" ht="15" customHeight="1">
      <c r="A312" s="212"/>
      <c r="B312" s="77" t="s">
        <v>44</v>
      </c>
      <c r="C312" s="76" t="s">
        <v>45</v>
      </c>
      <c r="D312" s="38">
        <v>1156</v>
      </c>
      <c r="E312" s="61">
        <v>0</v>
      </c>
      <c r="F312" s="61">
        <v>0</v>
      </c>
      <c r="G312" s="61">
        <v>0</v>
      </c>
    </row>
    <row r="313" spans="1:7" ht="15" customHeight="1">
      <c r="A313" s="212"/>
      <c r="B313" s="77" t="s">
        <v>46</v>
      </c>
      <c r="C313" s="76" t="s">
        <v>107</v>
      </c>
      <c r="D313" s="38">
        <v>855</v>
      </c>
      <c r="E313" s="61">
        <v>0</v>
      </c>
      <c r="F313" s="61">
        <v>0</v>
      </c>
      <c r="G313" s="61">
        <v>0</v>
      </c>
    </row>
    <row r="314" spans="1:7" ht="25.5">
      <c r="A314" s="212"/>
      <c r="B314" s="77" t="s">
        <v>47</v>
      </c>
      <c r="C314" s="79" t="s">
        <v>139</v>
      </c>
      <c r="D314" s="38">
        <v>1702</v>
      </c>
      <c r="E314" s="61">
        <v>0</v>
      </c>
      <c r="F314" s="61">
        <v>0</v>
      </c>
      <c r="G314" s="61">
        <v>0</v>
      </c>
    </row>
    <row r="315" spans="1:7" ht="25.5">
      <c r="A315" s="212"/>
      <c r="B315" s="77" t="s">
        <v>48</v>
      </c>
      <c r="C315" s="79" t="s">
        <v>49</v>
      </c>
      <c r="D315" s="38">
        <v>1243</v>
      </c>
      <c r="E315" s="61">
        <v>0</v>
      </c>
      <c r="F315" s="61">
        <v>0</v>
      </c>
      <c r="G315" s="61">
        <v>0</v>
      </c>
    </row>
    <row r="316" spans="1:7" ht="15" customHeight="1">
      <c r="A316" s="212"/>
      <c r="B316" s="77" t="s">
        <v>50</v>
      </c>
      <c r="C316" s="76" t="s">
        <v>51</v>
      </c>
      <c r="D316" s="38">
        <v>597</v>
      </c>
      <c r="E316" s="61">
        <v>0</v>
      </c>
      <c r="F316" s="61">
        <v>0</v>
      </c>
      <c r="G316" s="61">
        <v>0</v>
      </c>
    </row>
    <row r="317" spans="1:7" ht="15" customHeight="1">
      <c r="A317" s="212"/>
      <c r="B317" s="77" t="s">
        <v>52</v>
      </c>
      <c r="C317" s="76" t="s">
        <v>53</v>
      </c>
      <c r="D317" s="206">
        <v>761</v>
      </c>
      <c r="E317" s="82">
        <v>0</v>
      </c>
      <c r="F317" s="82">
        <v>0</v>
      </c>
      <c r="G317" s="61">
        <v>0</v>
      </c>
    </row>
    <row r="318" spans="1:7">
      <c r="A318" s="56" t="s">
        <v>8</v>
      </c>
      <c r="B318" s="153">
        <v>45</v>
      </c>
      <c r="C318" s="124" t="s">
        <v>189</v>
      </c>
      <c r="D318" s="59">
        <f>SUM(D310:D317)</f>
        <v>166018</v>
      </c>
      <c r="E318" s="58">
        <f t="shared" ref="E318:F318" si="56">SUM(E310:E317)</f>
        <v>0</v>
      </c>
      <c r="F318" s="58">
        <f t="shared" si="56"/>
        <v>0</v>
      </c>
      <c r="G318" s="58">
        <v>0</v>
      </c>
    </row>
    <row r="319" spans="1:7" ht="10.15" customHeight="1">
      <c r="A319" s="212"/>
      <c r="B319" s="77"/>
      <c r="C319" s="4"/>
      <c r="D319" s="78"/>
      <c r="E319" s="78"/>
      <c r="F319" s="78"/>
      <c r="G319" s="7"/>
    </row>
    <row r="320" spans="1:7" ht="14.45" customHeight="1">
      <c r="A320" s="212"/>
      <c r="B320" s="85">
        <v>46</v>
      </c>
      <c r="C320" s="4" t="s">
        <v>194</v>
      </c>
      <c r="D320" s="78"/>
      <c r="E320" s="78"/>
      <c r="F320" s="78"/>
      <c r="G320" s="7"/>
    </row>
    <row r="321" spans="1:7">
      <c r="A321" s="212"/>
      <c r="B321" s="48" t="s">
        <v>160</v>
      </c>
      <c r="C321" s="41" t="s">
        <v>83</v>
      </c>
      <c r="D321" s="97">
        <v>25138</v>
      </c>
      <c r="E321" s="54">
        <v>0</v>
      </c>
      <c r="F321" s="54">
        <v>0</v>
      </c>
      <c r="G321" s="61">
        <v>0</v>
      </c>
    </row>
    <row r="322" spans="1:7" ht="25.9" customHeight="1">
      <c r="A322" s="212"/>
      <c r="B322" s="77" t="s">
        <v>54</v>
      </c>
      <c r="C322" s="76" t="s">
        <v>55</v>
      </c>
      <c r="D322" s="37">
        <v>1992</v>
      </c>
      <c r="E322" s="61">
        <v>0</v>
      </c>
      <c r="F322" s="61">
        <v>0</v>
      </c>
      <c r="G322" s="61">
        <v>0</v>
      </c>
    </row>
    <row r="323" spans="1:7" ht="14.45" customHeight="1">
      <c r="A323" s="212" t="s">
        <v>8</v>
      </c>
      <c r="B323" s="85">
        <v>46</v>
      </c>
      <c r="C323" s="4" t="s">
        <v>194</v>
      </c>
      <c r="D323" s="72">
        <f>D322+D321</f>
        <v>27130</v>
      </c>
      <c r="E323" s="62">
        <f t="shared" ref="E323:F323" si="57">E322+E321</f>
        <v>0</v>
      </c>
      <c r="F323" s="62">
        <f t="shared" si="57"/>
        <v>0</v>
      </c>
      <c r="G323" s="62">
        <v>0</v>
      </c>
    </row>
    <row r="324" spans="1:7" ht="9.6" customHeight="1">
      <c r="A324" s="212"/>
      <c r="B324" s="77"/>
      <c r="C324" s="4"/>
      <c r="D324" s="7"/>
      <c r="E324" s="7"/>
      <c r="F324" s="7"/>
      <c r="G324" s="7"/>
    </row>
    <row r="325" spans="1:7" ht="14.45" customHeight="1">
      <c r="A325" s="212"/>
      <c r="B325" s="85">
        <v>47</v>
      </c>
      <c r="C325" s="4" t="s">
        <v>199</v>
      </c>
      <c r="D325" s="7"/>
      <c r="E325" s="7"/>
      <c r="F325" s="7"/>
      <c r="G325" s="7"/>
    </row>
    <row r="326" spans="1:7">
      <c r="A326" s="212"/>
      <c r="B326" s="48" t="s">
        <v>161</v>
      </c>
      <c r="C326" s="41" t="s">
        <v>83</v>
      </c>
      <c r="D326" s="97">
        <v>19585</v>
      </c>
      <c r="E326" s="54">
        <v>0</v>
      </c>
      <c r="F326" s="54">
        <v>0</v>
      </c>
      <c r="G326" s="61">
        <v>0</v>
      </c>
    </row>
    <row r="327" spans="1:7">
      <c r="A327" s="212"/>
      <c r="B327" s="77" t="s">
        <v>56</v>
      </c>
      <c r="C327" s="4" t="s">
        <v>140</v>
      </c>
      <c r="D327" s="73">
        <v>1960</v>
      </c>
      <c r="E327" s="70">
        <v>0</v>
      </c>
      <c r="F327" s="70">
        <v>0</v>
      </c>
      <c r="G327" s="70">
        <v>0</v>
      </c>
    </row>
    <row r="328" spans="1:7" ht="14.45" customHeight="1">
      <c r="A328" s="212" t="s">
        <v>8</v>
      </c>
      <c r="B328" s="85">
        <v>47</v>
      </c>
      <c r="C328" s="4" t="s">
        <v>199</v>
      </c>
      <c r="D328" s="73">
        <f t="shared" ref="D328:F328" si="58">SUM(D326:D327)</f>
        <v>21545</v>
      </c>
      <c r="E328" s="70">
        <f t="shared" si="58"/>
        <v>0</v>
      </c>
      <c r="F328" s="70">
        <f t="shared" si="58"/>
        <v>0</v>
      </c>
      <c r="G328" s="70">
        <v>0</v>
      </c>
    </row>
    <row r="329" spans="1:7">
      <c r="A329" s="212"/>
      <c r="B329" s="77"/>
      <c r="C329" s="4"/>
      <c r="D329" s="78"/>
      <c r="E329" s="78"/>
      <c r="F329" s="78"/>
      <c r="G329" s="7"/>
    </row>
    <row r="330" spans="1:7" ht="14.45" customHeight="1">
      <c r="A330" s="212"/>
      <c r="B330" s="85">
        <v>48</v>
      </c>
      <c r="C330" s="4" t="s">
        <v>204</v>
      </c>
      <c r="D330" s="7"/>
      <c r="E330" s="7"/>
      <c r="F330" s="7"/>
      <c r="G330" s="7"/>
    </row>
    <row r="331" spans="1:7">
      <c r="A331" s="212"/>
      <c r="B331" s="48" t="s">
        <v>162</v>
      </c>
      <c r="C331" s="41" t="s">
        <v>83</v>
      </c>
      <c r="D331" s="97">
        <f>36459-1</f>
        <v>36458</v>
      </c>
      <c r="E331" s="54">
        <v>0</v>
      </c>
      <c r="F331" s="54">
        <v>0</v>
      </c>
      <c r="G331" s="61">
        <v>0</v>
      </c>
    </row>
    <row r="332" spans="1:7" ht="25.9" customHeight="1">
      <c r="A332" s="212"/>
      <c r="B332" s="77" t="s">
        <v>57</v>
      </c>
      <c r="C332" s="76" t="s">
        <v>58</v>
      </c>
      <c r="D332" s="37">
        <v>1501</v>
      </c>
      <c r="E332" s="61">
        <v>0</v>
      </c>
      <c r="F332" s="61">
        <v>0</v>
      </c>
      <c r="G332" s="61">
        <v>0</v>
      </c>
    </row>
    <row r="333" spans="1:7" ht="25.9" customHeight="1">
      <c r="A333" s="212"/>
      <c r="B333" s="77" t="s">
        <v>59</v>
      </c>
      <c r="C333" s="79" t="s">
        <v>145</v>
      </c>
      <c r="D333" s="83">
        <v>643</v>
      </c>
      <c r="E333" s="70">
        <v>0</v>
      </c>
      <c r="F333" s="70">
        <v>0</v>
      </c>
      <c r="G333" s="70">
        <v>0</v>
      </c>
    </row>
    <row r="334" spans="1:7" ht="14.45" customHeight="1">
      <c r="A334" s="212" t="s">
        <v>8</v>
      </c>
      <c r="B334" s="85">
        <v>48</v>
      </c>
      <c r="C334" s="4" t="s">
        <v>204</v>
      </c>
      <c r="D334" s="73">
        <f t="shared" ref="D334:F334" si="59">SUM(D331:D333)</f>
        <v>38602</v>
      </c>
      <c r="E334" s="70">
        <f t="shared" si="59"/>
        <v>0</v>
      </c>
      <c r="F334" s="70">
        <f t="shared" si="59"/>
        <v>0</v>
      </c>
      <c r="G334" s="70">
        <v>0</v>
      </c>
    </row>
    <row r="335" spans="1:7">
      <c r="A335" s="212"/>
      <c r="B335" s="85"/>
      <c r="C335" s="4"/>
      <c r="D335" s="7"/>
      <c r="E335" s="7"/>
      <c r="F335" s="7"/>
      <c r="G335" s="7"/>
    </row>
    <row r="336" spans="1:7">
      <c r="A336" s="212"/>
      <c r="B336" s="85">
        <v>50</v>
      </c>
      <c r="C336" s="4" t="s">
        <v>206</v>
      </c>
      <c r="D336" s="7"/>
      <c r="E336" s="7"/>
      <c r="F336" s="7"/>
      <c r="G336" s="7"/>
    </row>
    <row r="337" spans="1:7">
      <c r="A337" s="212"/>
      <c r="B337" s="48" t="s">
        <v>207</v>
      </c>
      <c r="C337" s="41" t="s">
        <v>83</v>
      </c>
      <c r="D337" s="38">
        <f>20903-1</f>
        <v>20902</v>
      </c>
      <c r="E337" s="61">
        <v>0</v>
      </c>
      <c r="F337" s="61">
        <v>0</v>
      </c>
      <c r="G337" s="61">
        <v>0</v>
      </c>
    </row>
    <row r="338" spans="1:7" ht="25.5">
      <c r="A338" s="212"/>
      <c r="B338" s="77" t="s">
        <v>208</v>
      </c>
      <c r="C338" s="76" t="s">
        <v>209</v>
      </c>
      <c r="D338" s="83">
        <v>799</v>
      </c>
      <c r="E338" s="70">
        <v>0</v>
      </c>
      <c r="F338" s="70">
        <v>0</v>
      </c>
      <c r="G338" s="70">
        <v>0</v>
      </c>
    </row>
    <row r="339" spans="1:7">
      <c r="A339" s="212" t="s">
        <v>8</v>
      </c>
      <c r="B339" s="85">
        <v>50</v>
      </c>
      <c r="C339" s="4" t="s">
        <v>206</v>
      </c>
      <c r="D339" s="83">
        <f t="shared" ref="D339:F339" si="60">SUM(D337:D338)</f>
        <v>21701</v>
      </c>
      <c r="E339" s="70">
        <f t="shared" si="60"/>
        <v>0</v>
      </c>
      <c r="F339" s="70">
        <f t="shared" si="60"/>
        <v>0</v>
      </c>
      <c r="G339" s="70">
        <v>0</v>
      </c>
    </row>
    <row r="340" spans="1:7" ht="14.45" customHeight="1">
      <c r="A340" s="212" t="s">
        <v>8</v>
      </c>
      <c r="B340" s="12">
        <v>63</v>
      </c>
      <c r="C340" s="4" t="s">
        <v>12</v>
      </c>
      <c r="D340" s="72">
        <f>D334+D328+D323+D318+D339</f>
        <v>274996</v>
      </c>
      <c r="E340" s="62">
        <f t="shared" ref="E340:F340" si="61">E334+E328+E323+E318+E339</f>
        <v>0</v>
      </c>
      <c r="F340" s="62">
        <f t="shared" si="61"/>
        <v>0</v>
      </c>
      <c r="G340" s="62">
        <v>0</v>
      </c>
    </row>
    <row r="341" spans="1:7" ht="14.45" customHeight="1">
      <c r="A341" s="212" t="s">
        <v>8</v>
      </c>
      <c r="B341" s="75">
        <v>5.8</v>
      </c>
      <c r="C341" s="74" t="s">
        <v>18</v>
      </c>
      <c r="D341" s="72">
        <f t="shared" ref="D341:F341" si="62">D340</f>
        <v>274996</v>
      </c>
      <c r="E341" s="62">
        <f t="shared" si="62"/>
        <v>0</v>
      </c>
      <c r="F341" s="62">
        <f t="shared" si="62"/>
        <v>0</v>
      </c>
      <c r="G341" s="62">
        <v>0</v>
      </c>
    </row>
    <row r="342" spans="1:7" ht="14.45" customHeight="1">
      <c r="A342" s="212" t="s">
        <v>8</v>
      </c>
      <c r="B342" s="48">
        <v>5</v>
      </c>
      <c r="C342" s="4" t="s">
        <v>41</v>
      </c>
      <c r="D342" s="72">
        <f t="shared" ref="D342:F342" si="63">D341+D305+D233</f>
        <v>274996</v>
      </c>
      <c r="E342" s="72">
        <f t="shared" si="63"/>
        <v>279586</v>
      </c>
      <c r="F342" s="72">
        <f t="shared" si="63"/>
        <v>298638</v>
      </c>
      <c r="G342" s="72">
        <v>314841</v>
      </c>
    </row>
    <row r="343" spans="1:7" ht="10.15" customHeight="1">
      <c r="A343" s="212"/>
      <c r="B343" s="48"/>
      <c r="C343" s="4"/>
      <c r="D343" s="7"/>
      <c r="E343" s="7"/>
      <c r="F343" s="7"/>
      <c r="G343" s="7"/>
    </row>
    <row r="344" spans="1:7" ht="13.5" customHeight="1">
      <c r="A344" s="212"/>
      <c r="B344" s="12">
        <v>80</v>
      </c>
      <c r="C344" s="4" t="s">
        <v>11</v>
      </c>
      <c r="D344" s="8"/>
      <c r="E344" s="8"/>
      <c r="F344" s="8"/>
      <c r="G344" s="8"/>
    </row>
    <row r="345" spans="1:7" ht="14.45" customHeight="1">
      <c r="A345" s="212"/>
      <c r="B345" s="75">
        <v>80.001000000000005</v>
      </c>
      <c r="C345" s="74" t="s">
        <v>60</v>
      </c>
      <c r="D345" s="8"/>
      <c r="E345" s="8"/>
      <c r="F345" s="8"/>
      <c r="G345" s="8"/>
    </row>
    <row r="346" spans="1:7" ht="14.45" customHeight="1">
      <c r="A346" s="212"/>
      <c r="B346" s="86">
        <v>0.44</v>
      </c>
      <c r="C346" s="4" t="s">
        <v>42</v>
      </c>
      <c r="D346" s="8"/>
      <c r="E346" s="8"/>
      <c r="F346" s="8"/>
      <c r="G346" s="8"/>
    </row>
    <row r="347" spans="1:7" ht="14.45" customHeight="1">
      <c r="A347" s="212"/>
      <c r="B347" s="77" t="s">
        <v>61</v>
      </c>
      <c r="C347" s="76" t="s">
        <v>62</v>
      </c>
      <c r="D347" s="44">
        <v>1164624</v>
      </c>
      <c r="E347" s="38">
        <v>1148762</v>
      </c>
      <c r="F347" s="44">
        <f>1148762-60000</f>
        <v>1088762</v>
      </c>
      <c r="G347" s="37">
        <v>632838</v>
      </c>
    </row>
    <row r="348" spans="1:7" ht="14.45" customHeight="1">
      <c r="A348" s="212"/>
      <c r="B348" s="77" t="s">
        <v>163</v>
      </c>
      <c r="C348" s="76" t="s">
        <v>83</v>
      </c>
      <c r="D348" s="97">
        <v>39330</v>
      </c>
      <c r="E348" s="38">
        <v>55024</v>
      </c>
      <c r="F348" s="97">
        <f>55024-6277</f>
        <v>48747</v>
      </c>
      <c r="G348" s="37">
        <v>148789</v>
      </c>
    </row>
    <row r="349" spans="1:7" s="188" customFormat="1" ht="14.65" customHeight="1">
      <c r="A349" s="156"/>
      <c r="B349" s="157" t="s">
        <v>248</v>
      </c>
      <c r="C349" s="156" t="s">
        <v>241</v>
      </c>
      <c r="D349" s="61">
        <v>0</v>
      </c>
      <c r="E349" s="38">
        <v>1</v>
      </c>
      <c r="F349" s="38">
        <v>1</v>
      </c>
      <c r="G349" s="38">
        <v>31642</v>
      </c>
    </row>
    <row r="350" spans="1:7" s="188" customFormat="1" ht="14.65" customHeight="1">
      <c r="A350" s="156"/>
      <c r="B350" s="157" t="s">
        <v>249</v>
      </c>
      <c r="C350" s="156" t="s">
        <v>242</v>
      </c>
      <c r="D350" s="61">
        <v>0</v>
      </c>
      <c r="E350" s="38">
        <v>1</v>
      </c>
      <c r="F350" s="38">
        <v>1</v>
      </c>
      <c r="G350" s="38">
        <v>523823</v>
      </c>
    </row>
    <row r="351" spans="1:7" s="188" customFormat="1" ht="14.65" customHeight="1">
      <c r="A351" s="156"/>
      <c r="B351" s="157" t="s">
        <v>250</v>
      </c>
      <c r="C351" s="156" t="s">
        <v>243</v>
      </c>
      <c r="D351" s="61">
        <v>0</v>
      </c>
      <c r="E351" s="38">
        <v>1</v>
      </c>
      <c r="F351" s="38">
        <v>1</v>
      </c>
      <c r="G351" s="38">
        <v>1</v>
      </c>
    </row>
    <row r="352" spans="1:7" s="188" customFormat="1" ht="14.65" customHeight="1">
      <c r="A352" s="156"/>
      <c r="B352" s="157" t="s">
        <v>251</v>
      </c>
      <c r="C352" s="156" t="s">
        <v>244</v>
      </c>
      <c r="D352" s="61">
        <v>0</v>
      </c>
      <c r="E352" s="38">
        <v>1</v>
      </c>
      <c r="F352" s="38">
        <v>1</v>
      </c>
      <c r="G352" s="38">
        <v>1</v>
      </c>
    </row>
    <row r="353" spans="1:7" ht="15" customHeight="1">
      <c r="A353" s="212"/>
      <c r="B353" s="77" t="s">
        <v>63</v>
      </c>
      <c r="C353" s="76" t="s">
        <v>245</v>
      </c>
      <c r="D353" s="43">
        <v>699</v>
      </c>
      <c r="E353" s="97">
        <v>2098</v>
      </c>
      <c r="F353" s="97">
        <v>2098</v>
      </c>
      <c r="G353" s="37">
        <v>2098</v>
      </c>
    </row>
    <row r="354" spans="1:7" s="188" customFormat="1" ht="14.65" customHeight="1">
      <c r="A354" s="156"/>
      <c r="B354" s="157" t="s">
        <v>252</v>
      </c>
      <c r="C354" s="156" t="s">
        <v>246</v>
      </c>
      <c r="D354" s="61">
        <v>0</v>
      </c>
      <c r="E354" s="38">
        <v>1</v>
      </c>
      <c r="F354" s="38">
        <v>1</v>
      </c>
      <c r="G354" s="38">
        <v>1</v>
      </c>
    </row>
    <row r="355" spans="1:7" ht="15" customHeight="1">
      <c r="A355" s="212"/>
      <c r="B355" s="77" t="s">
        <v>64</v>
      </c>
      <c r="C355" s="76" t="s">
        <v>65</v>
      </c>
      <c r="D355" s="97">
        <v>16525</v>
      </c>
      <c r="E355" s="97">
        <v>10121</v>
      </c>
      <c r="F355" s="44">
        <v>10121</v>
      </c>
      <c r="G355" s="37">
        <v>10121</v>
      </c>
    </row>
    <row r="356" spans="1:7" ht="15" customHeight="1">
      <c r="A356" s="212"/>
      <c r="B356" s="77" t="s">
        <v>66</v>
      </c>
      <c r="C356" s="76" t="s">
        <v>391</v>
      </c>
      <c r="D356" s="54">
        <v>0</v>
      </c>
      <c r="E356" s="97">
        <v>1</v>
      </c>
      <c r="F356" s="97">
        <v>1</v>
      </c>
      <c r="G356" s="37">
        <v>1</v>
      </c>
    </row>
    <row r="357" spans="1:7" ht="15" customHeight="1">
      <c r="A357" s="212"/>
      <c r="B357" s="87" t="s">
        <v>346</v>
      </c>
      <c r="C357" s="4" t="s">
        <v>344</v>
      </c>
      <c r="D357" s="61">
        <v>0</v>
      </c>
      <c r="E357" s="38">
        <v>1</v>
      </c>
      <c r="F357" s="38">
        <v>1</v>
      </c>
      <c r="G357" s="38">
        <v>1</v>
      </c>
    </row>
    <row r="358" spans="1:7" ht="15" customHeight="1">
      <c r="A358" s="212"/>
      <c r="B358" s="87" t="s">
        <v>347</v>
      </c>
      <c r="C358" s="4" t="s">
        <v>345</v>
      </c>
      <c r="D358" s="61">
        <v>0</v>
      </c>
      <c r="E358" s="38">
        <v>1</v>
      </c>
      <c r="F358" s="38">
        <v>1</v>
      </c>
      <c r="G358" s="38">
        <v>1</v>
      </c>
    </row>
    <row r="359" spans="1:7" s="188" customFormat="1" ht="14.65" customHeight="1">
      <c r="A359" s="156"/>
      <c r="B359" s="157" t="s">
        <v>253</v>
      </c>
      <c r="C359" s="156" t="s">
        <v>247</v>
      </c>
      <c r="D359" s="61">
        <v>0</v>
      </c>
      <c r="E359" s="38">
        <v>1</v>
      </c>
      <c r="F359" s="38">
        <v>1</v>
      </c>
      <c r="G359" s="38">
        <v>1</v>
      </c>
    </row>
    <row r="360" spans="1:7" s="188" customFormat="1" ht="14.65" customHeight="1">
      <c r="A360" s="156"/>
      <c r="B360" s="157" t="s">
        <v>348</v>
      </c>
      <c r="C360" s="156" t="s">
        <v>349</v>
      </c>
      <c r="D360" s="61">
        <v>0</v>
      </c>
      <c r="E360" s="38">
        <v>1</v>
      </c>
      <c r="F360" s="38">
        <v>1</v>
      </c>
      <c r="G360" s="38">
        <v>1</v>
      </c>
    </row>
    <row r="361" spans="1:7" s="188" customFormat="1" ht="14.65" customHeight="1">
      <c r="A361" s="156"/>
      <c r="B361" s="157" t="s">
        <v>350</v>
      </c>
      <c r="C361" s="156" t="s">
        <v>351</v>
      </c>
      <c r="D361" s="61">
        <v>0</v>
      </c>
      <c r="E361" s="38">
        <v>2500</v>
      </c>
      <c r="F361" s="38">
        <f>2500+14000</f>
        <v>16500</v>
      </c>
      <c r="G361" s="38">
        <v>17500</v>
      </c>
    </row>
    <row r="362" spans="1:7" s="188" customFormat="1" ht="14.65" customHeight="1">
      <c r="A362" s="156"/>
      <c r="B362" s="157" t="s">
        <v>271</v>
      </c>
      <c r="C362" s="156" t="s">
        <v>272</v>
      </c>
      <c r="D362" s="61">
        <v>0</v>
      </c>
      <c r="E362" s="38">
        <v>7969</v>
      </c>
      <c r="F362" s="38">
        <v>7969</v>
      </c>
      <c r="G362" s="38">
        <v>2969</v>
      </c>
    </row>
    <row r="363" spans="1:7" s="188" customFormat="1" ht="14.65" customHeight="1">
      <c r="A363" s="198"/>
      <c r="B363" s="199" t="s">
        <v>269</v>
      </c>
      <c r="C363" s="198" t="s">
        <v>270</v>
      </c>
      <c r="D363" s="70">
        <v>0</v>
      </c>
      <c r="E363" s="83">
        <v>1</v>
      </c>
      <c r="F363" s="83">
        <v>1</v>
      </c>
      <c r="G363" s="83">
        <v>1</v>
      </c>
    </row>
    <row r="364" spans="1:7" ht="15" customHeight="1">
      <c r="A364" s="212"/>
      <c r="B364" s="77" t="s">
        <v>67</v>
      </c>
      <c r="C364" s="76" t="s">
        <v>68</v>
      </c>
      <c r="D364" s="97">
        <v>2970</v>
      </c>
      <c r="E364" s="61">
        <v>0</v>
      </c>
      <c r="F364" s="61">
        <v>0</v>
      </c>
      <c r="G364" s="61">
        <v>0</v>
      </c>
    </row>
    <row r="365" spans="1:7" ht="28.9" customHeight="1">
      <c r="A365" s="212"/>
      <c r="B365" s="77" t="s">
        <v>218</v>
      </c>
      <c r="C365" s="76" t="s">
        <v>220</v>
      </c>
      <c r="D365" s="97">
        <v>25000</v>
      </c>
      <c r="E365" s="61">
        <v>0</v>
      </c>
      <c r="F365" s="61">
        <v>0</v>
      </c>
      <c r="G365" s="61">
        <v>0</v>
      </c>
    </row>
    <row r="366" spans="1:7" ht="15" customHeight="1">
      <c r="A366" s="212"/>
      <c r="B366" s="77" t="s">
        <v>219</v>
      </c>
      <c r="C366" s="76" t="s">
        <v>221</v>
      </c>
      <c r="D366" s="97">
        <v>69956</v>
      </c>
      <c r="E366" s="61">
        <v>0</v>
      </c>
      <c r="F366" s="61">
        <v>0</v>
      </c>
      <c r="G366" s="61">
        <v>0</v>
      </c>
    </row>
    <row r="367" spans="1:7" ht="25.5">
      <c r="A367" s="212"/>
      <c r="B367" s="77" t="s">
        <v>331</v>
      </c>
      <c r="C367" s="76" t="s">
        <v>332</v>
      </c>
      <c r="D367" s="97">
        <v>127944</v>
      </c>
      <c r="E367" s="61">
        <v>0</v>
      </c>
      <c r="F367" s="61">
        <v>0</v>
      </c>
      <c r="G367" s="61">
        <v>0</v>
      </c>
    </row>
    <row r="368" spans="1:7" ht="15" customHeight="1">
      <c r="A368" s="212" t="s">
        <v>8</v>
      </c>
      <c r="B368" s="86">
        <v>0.44</v>
      </c>
      <c r="C368" s="4" t="s">
        <v>42</v>
      </c>
      <c r="D368" s="72">
        <f>SUM(D347:D367)</f>
        <v>1447048</v>
      </c>
      <c r="E368" s="72">
        <f t="shared" ref="E368:F368" si="64">SUM(E347:E367)</f>
        <v>1226485</v>
      </c>
      <c r="F368" s="72">
        <f t="shared" si="64"/>
        <v>1174208</v>
      </c>
      <c r="G368" s="72">
        <v>1369789</v>
      </c>
    </row>
    <row r="369" spans="1:7" ht="11.1" customHeight="1">
      <c r="A369" s="212"/>
      <c r="B369" s="12"/>
      <c r="C369" s="4"/>
      <c r="D369" s="7"/>
      <c r="E369" s="7"/>
      <c r="F369" s="7"/>
      <c r="G369" s="7"/>
    </row>
    <row r="370" spans="1:7" ht="14.1" customHeight="1">
      <c r="A370" s="212"/>
      <c r="B370" s="86">
        <v>0.46</v>
      </c>
      <c r="C370" s="4" t="s">
        <v>194</v>
      </c>
      <c r="D370" s="47"/>
      <c r="E370" s="47"/>
      <c r="F370" s="47"/>
      <c r="G370" s="8"/>
    </row>
    <row r="371" spans="1:7" ht="14.1" customHeight="1">
      <c r="A371" s="212"/>
      <c r="B371" s="77" t="s">
        <v>69</v>
      </c>
      <c r="C371" s="4" t="s">
        <v>62</v>
      </c>
      <c r="D371" s="42">
        <v>199659</v>
      </c>
      <c r="E371" s="43">
        <v>202777</v>
      </c>
      <c r="F371" s="42">
        <f>202777-16000</f>
        <v>186777</v>
      </c>
      <c r="G371" s="37">
        <v>109253</v>
      </c>
    </row>
    <row r="372" spans="1:7" s="188" customFormat="1" ht="14.1" customHeight="1">
      <c r="A372" s="156"/>
      <c r="B372" s="157" t="s">
        <v>254</v>
      </c>
      <c r="C372" s="156" t="s">
        <v>241</v>
      </c>
      <c r="D372" s="61">
        <v>0</v>
      </c>
      <c r="E372" s="38">
        <v>1</v>
      </c>
      <c r="F372" s="38">
        <v>1</v>
      </c>
      <c r="G372" s="38">
        <v>5463</v>
      </c>
    </row>
    <row r="373" spans="1:7" s="188" customFormat="1" ht="14.1" customHeight="1">
      <c r="A373" s="156"/>
      <c r="B373" s="157" t="s">
        <v>255</v>
      </c>
      <c r="C373" s="156" t="s">
        <v>242</v>
      </c>
      <c r="D373" s="61">
        <v>0</v>
      </c>
      <c r="E373" s="38">
        <v>1</v>
      </c>
      <c r="F373" s="38">
        <v>1</v>
      </c>
      <c r="G373" s="38">
        <v>91344</v>
      </c>
    </row>
    <row r="374" spans="1:7" ht="14.1" customHeight="1">
      <c r="A374" s="212"/>
      <c r="B374" s="77" t="s">
        <v>70</v>
      </c>
      <c r="C374" s="4" t="s">
        <v>245</v>
      </c>
      <c r="D374" s="43">
        <v>326</v>
      </c>
      <c r="E374" s="43">
        <v>326</v>
      </c>
      <c r="F374" s="43">
        <v>326</v>
      </c>
      <c r="G374" s="37">
        <v>326</v>
      </c>
    </row>
    <row r="375" spans="1:7" ht="14.1" customHeight="1">
      <c r="A375" s="212"/>
      <c r="B375" s="77" t="s">
        <v>71</v>
      </c>
      <c r="C375" s="4" t="s">
        <v>65</v>
      </c>
      <c r="D375" s="43">
        <v>715</v>
      </c>
      <c r="E375" s="206">
        <v>714</v>
      </c>
      <c r="F375" s="206">
        <v>714</v>
      </c>
      <c r="G375" s="37">
        <v>714</v>
      </c>
    </row>
    <row r="376" spans="1:7" s="188" customFormat="1" ht="14.1" customHeight="1">
      <c r="A376" s="156"/>
      <c r="B376" s="157" t="s">
        <v>256</v>
      </c>
      <c r="C376" s="156" t="s">
        <v>247</v>
      </c>
      <c r="D376" s="61">
        <v>0</v>
      </c>
      <c r="E376" s="38">
        <v>1</v>
      </c>
      <c r="F376" s="38">
        <v>1</v>
      </c>
      <c r="G376" s="38">
        <v>1</v>
      </c>
    </row>
    <row r="377" spans="1:7" ht="14.1" customHeight="1">
      <c r="A377" s="212" t="s">
        <v>8</v>
      </c>
      <c r="B377" s="86">
        <v>0.46</v>
      </c>
      <c r="C377" s="4" t="s">
        <v>194</v>
      </c>
      <c r="D377" s="72">
        <f t="shared" ref="D377:F377" si="65">SUM(D371:D376)</f>
        <v>200700</v>
      </c>
      <c r="E377" s="72">
        <f t="shared" si="65"/>
        <v>203820</v>
      </c>
      <c r="F377" s="72">
        <f t="shared" si="65"/>
        <v>187820</v>
      </c>
      <c r="G377" s="72">
        <v>207101</v>
      </c>
    </row>
    <row r="378" spans="1:7" ht="11.1" customHeight="1">
      <c r="A378" s="212"/>
      <c r="B378" s="12"/>
      <c r="C378" s="4"/>
      <c r="D378" s="7"/>
      <c r="E378" s="7"/>
      <c r="F378" s="7"/>
      <c r="G378" s="7"/>
    </row>
    <row r="379" spans="1:7" ht="14.1" customHeight="1">
      <c r="A379" s="212"/>
      <c r="B379" s="86">
        <v>0.47</v>
      </c>
      <c r="C379" s="4" t="s">
        <v>199</v>
      </c>
      <c r="D379" s="8"/>
      <c r="E379" s="8"/>
      <c r="F379" s="8"/>
      <c r="G379" s="8"/>
    </row>
    <row r="380" spans="1:7" ht="14.1" customHeight="1">
      <c r="A380" s="212"/>
      <c r="B380" s="77" t="s">
        <v>72</v>
      </c>
      <c r="C380" s="4" t="s">
        <v>62</v>
      </c>
      <c r="D380" s="44">
        <v>172533</v>
      </c>
      <c r="E380" s="97">
        <v>180406</v>
      </c>
      <c r="F380" s="44">
        <f>180406-10800</f>
        <v>169606</v>
      </c>
      <c r="G380" s="37">
        <v>102482</v>
      </c>
    </row>
    <row r="381" spans="1:7" s="188" customFormat="1" ht="14.1" customHeight="1">
      <c r="A381" s="156"/>
      <c r="B381" s="157" t="s">
        <v>257</v>
      </c>
      <c r="C381" s="156" t="s">
        <v>241</v>
      </c>
      <c r="D381" s="61">
        <v>0</v>
      </c>
      <c r="E381" s="38">
        <v>1</v>
      </c>
      <c r="F381" s="38">
        <v>1</v>
      </c>
      <c r="G381" s="38">
        <v>5124</v>
      </c>
    </row>
    <row r="382" spans="1:7" s="188" customFormat="1" ht="14.1" customHeight="1">
      <c r="A382" s="156"/>
      <c r="B382" s="157" t="s">
        <v>258</v>
      </c>
      <c r="C382" s="156" t="s">
        <v>242</v>
      </c>
      <c r="D382" s="61">
        <v>0</v>
      </c>
      <c r="E382" s="38">
        <v>1</v>
      </c>
      <c r="F382" s="38">
        <v>1</v>
      </c>
      <c r="G382" s="38">
        <v>86223</v>
      </c>
    </row>
    <row r="383" spans="1:7" ht="14.1" customHeight="1">
      <c r="A383" s="212"/>
      <c r="B383" s="77" t="s">
        <v>73</v>
      </c>
      <c r="C383" s="4" t="s">
        <v>245</v>
      </c>
      <c r="D383" s="97">
        <v>165</v>
      </c>
      <c r="E383" s="97">
        <v>165</v>
      </c>
      <c r="F383" s="97">
        <v>165</v>
      </c>
      <c r="G383" s="37">
        <v>165</v>
      </c>
    </row>
    <row r="384" spans="1:7" ht="14.1" customHeight="1">
      <c r="A384" s="212"/>
      <c r="B384" s="77" t="s">
        <v>74</v>
      </c>
      <c r="C384" s="4" t="s">
        <v>65</v>
      </c>
      <c r="D384" s="97">
        <v>396</v>
      </c>
      <c r="E384" s="38">
        <v>395</v>
      </c>
      <c r="F384" s="38">
        <v>395</v>
      </c>
      <c r="G384" s="37">
        <v>395</v>
      </c>
    </row>
    <row r="385" spans="1:7" s="188" customFormat="1" ht="14.1" customHeight="1">
      <c r="A385" s="156"/>
      <c r="B385" s="157" t="s">
        <v>259</v>
      </c>
      <c r="C385" s="156" t="s">
        <v>247</v>
      </c>
      <c r="D385" s="70">
        <v>0</v>
      </c>
      <c r="E385" s="83">
        <v>1</v>
      </c>
      <c r="F385" s="83">
        <v>1</v>
      </c>
      <c r="G385" s="83">
        <v>1</v>
      </c>
    </row>
    <row r="386" spans="1:7" ht="14.1" customHeight="1">
      <c r="A386" s="212" t="s">
        <v>8</v>
      </c>
      <c r="B386" s="86">
        <v>0.47</v>
      </c>
      <c r="C386" s="4" t="s">
        <v>199</v>
      </c>
      <c r="D386" s="73">
        <f t="shared" ref="D386:F386" si="66">SUM(D380:D385)</f>
        <v>173094</v>
      </c>
      <c r="E386" s="73">
        <f t="shared" si="66"/>
        <v>180969</v>
      </c>
      <c r="F386" s="73">
        <f t="shared" si="66"/>
        <v>170169</v>
      </c>
      <c r="G386" s="73">
        <v>194390</v>
      </c>
    </row>
    <row r="387" spans="1:7" ht="11.1" customHeight="1">
      <c r="A387" s="212"/>
      <c r="B387" s="12"/>
      <c r="C387" s="4"/>
      <c r="D387" s="7"/>
      <c r="E387" s="7"/>
      <c r="F387" s="7"/>
      <c r="G387" s="7"/>
    </row>
    <row r="388" spans="1:7" ht="14.1" customHeight="1">
      <c r="A388" s="212"/>
      <c r="B388" s="86">
        <v>0.48</v>
      </c>
      <c r="C388" s="4" t="s">
        <v>204</v>
      </c>
      <c r="D388" s="47"/>
      <c r="E388" s="47"/>
      <c r="F388" s="47"/>
      <c r="G388" s="8"/>
    </row>
    <row r="389" spans="1:7" ht="14.1" customHeight="1">
      <c r="A389" s="212"/>
      <c r="B389" s="77" t="s">
        <v>75</v>
      </c>
      <c r="C389" s="4" t="s">
        <v>62</v>
      </c>
      <c r="D389" s="42">
        <v>196490</v>
      </c>
      <c r="E389" s="43">
        <v>214443</v>
      </c>
      <c r="F389" s="42">
        <f>214443-8000</f>
        <v>206443</v>
      </c>
      <c r="G389" s="37">
        <v>117715</v>
      </c>
    </row>
    <row r="390" spans="1:7" s="188" customFormat="1" ht="14.1" customHeight="1">
      <c r="A390" s="156"/>
      <c r="B390" s="157" t="s">
        <v>260</v>
      </c>
      <c r="C390" s="156" t="s">
        <v>241</v>
      </c>
      <c r="D390" s="61">
        <v>0</v>
      </c>
      <c r="E390" s="38">
        <v>1</v>
      </c>
      <c r="F390" s="38">
        <v>1</v>
      </c>
      <c r="G390" s="38">
        <v>5886</v>
      </c>
    </row>
    <row r="391" spans="1:7" s="188" customFormat="1" ht="14.1" customHeight="1">
      <c r="A391" s="156"/>
      <c r="B391" s="157" t="s">
        <v>261</v>
      </c>
      <c r="C391" s="156" t="s">
        <v>242</v>
      </c>
      <c r="D391" s="61">
        <v>0</v>
      </c>
      <c r="E391" s="38">
        <v>1</v>
      </c>
      <c r="F391" s="38">
        <v>1</v>
      </c>
      <c r="G391" s="38">
        <v>98850</v>
      </c>
    </row>
    <row r="392" spans="1:7" ht="14.1" customHeight="1">
      <c r="A392" s="212"/>
      <c r="B392" s="77" t="s">
        <v>76</v>
      </c>
      <c r="C392" s="4" t="s">
        <v>245</v>
      </c>
      <c r="D392" s="43">
        <v>165</v>
      </c>
      <c r="E392" s="43">
        <v>165</v>
      </c>
      <c r="F392" s="43">
        <v>165</v>
      </c>
      <c r="G392" s="37">
        <v>165</v>
      </c>
    </row>
    <row r="393" spans="1:7" ht="14.1" customHeight="1">
      <c r="A393" s="212"/>
      <c r="B393" s="77" t="s">
        <v>77</v>
      </c>
      <c r="C393" s="4" t="s">
        <v>65</v>
      </c>
      <c r="D393" s="43">
        <v>649</v>
      </c>
      <c r="E393" s="206">
        <v>648</v>
      </c>
      <c r="F393" s="206">
        <v>648</v>
      </c>
      <c r="G393" s="37">
        <v>648</v>
      </c>
    </row>
    <row r="394" spans="1:7" s="188" customFormat="1" ht="14.1" customHeight="1">
      <c r="A394" s="156"/>
      <c r="B394" s="157" t="s">
        <v>262</v>
      </c>
      <c r="C394" s="156" t="s">
        <v>247</v>
      </c>
      <c r="D394" s="61">
        <v>0</v>
      </c>
      <c r="E394" s="38">
        <v>1</v>
      </c>
      <c r="F394" s="38">
        <v>1</v>
      </c>
      <c r="G394" s="38">
        <v>1</v>
      </c>
    </row>
    <row r="395" spans="1:7" ht="14.1" customHeight="1">
      <c r="A395" s="212" t="s">
        <v>8</v>
      </c>
      <c r="B395" s="86">
        <v>0.48</v>
      </c>
      <c r="C395" s="4" t="s">
        <v>204</v>
      </c>
      <c r="D395" s="72">
        <f t="shared" ref="D395:F395" si="67">SUM(D389:D394)</f>
        <v>197304</v>
      </c>
      <c r="E395" s="72">
        <f t="shared" si="67"/>
        <v>215259</v>
      </c>
      <c r="F395" s="72">
        <f t="shared" si="67"/>
        <v>207259</v>
      </c>
      <c r="G395" s="72">
        <v>223265</v>
      </c>
    </row>
    <row r="396" spans="1:7" ht="11.1" customHeight="1">
      <c r="A396" s="212"/>
      <c r="B396" s="86"/>
      <c r="C396" s="4"/>
      <c r="D396" s="7"/>
      <c r="E396" s="7"/>
      <c r="F396" s="7"/>
      <c r="G396" s="7"/>
    </row>
    <row r="397" spans="1:7" ht="14.1" customHeight="1">
      <c r="A397" s="212"/>
      <c r="B397" s="86">
        <v>0.49</v>
      </c>
      <c r="C397" s="4" t="s">
        <v>123</v>
      </c>
      <c r="D397" s="7"/>
      <c r="E397" s="7"/>
      <c r="F397" s="7"/>
      <c r="G397" s="7"/>
    </row>
    <row r="398" spans="1:7" ht="14.1" customHeight="1">
      <c r="A398" s="212"/>
      <c r="B398" s="77" t="s">
        <v>114</v>
      </c>
      <c r="C398" s="4" t="s">
        <v>273</v>
      </c>
      <c r="D398" s="83">
        <v>30178</v>
      </c>
      <c r="E398" s="70">
        <v>0</v>
      </c>
      <c r="F398" s="70">
        <v>0</v>
      </c>
      <c r="G398" s="70">
        <v>0</v>
      </c>
    </row>
    <row r="399" spans="1:7" ht="14.1" customHeight="1">
      <c r="A399" s="212" t="s">
        <v>8</v>
      </c>
      <c r="B399" s="86">
        <v>0.49</v>
      </c>
      <c r="C399" s="4" t="s">
        <v>123</v>
      </c>
      <c r="D399" s="83">
        <f t="shared" ref="D399:F399" si="68">SUM(D398:D398)</f>
        <v>30178</v>
      </c>
      <c r="E399" s="70">
        <f t="shared" si="68"/>
        <v>0</v>
      </c>
      <c r="F399" s="70">
        <f t="shared" si="68"/>
        <v>0</v>
      </c>
      <c r="G399" s="70">
        <v>0</v>
      </c>
    </row>
    <row r="400" spans="1:7" ht="11.1" customHeight="1">
      <c r="A400" s="212"/>
      <c r="B400" s="86"/>
      <c r="C400" s="4"/>
      <c r="D400" s="67"/>
      <c r="E400" s="67"/>
      <c r="F400" s="67"/>
      <c r="G400" s="7"/>
    </row>
    <row r="401" spans="1:7" ht="14.1" customHeight="1">
      <c r="A401" s="212"/>
      <c r="B401" s="86">
        <v>0.5</v>
      </c>
      <c r="C401" s="4" t="s">
        <v>128</v>
      </c>
      <c r="D401" s="67"/>
      <c r="E401" s="67"/>
      <c r="F401" s="67"/>
      <c r="G401" s="7"/>
    </row>
    <row r="402" spans="1:7" ht="14.1" customHeight="1">
      <c r="A402" s="212"/>
      <c r="B402" s="86" t="s">
        <v>129</v>
      </c>
      <c r="C402" s="76" t="s">
        <v>245</v>
      </c>
      <c r="D402" s="38">
        <v>55</v>
      </c>
      <c r="E402" s="61">
        <v>0</v>
      </c>
      <c r="F402" s="61">
        <v>0</v>
      </c>
      <c r="G402" s="61">
        <v>0</v>
      </c>
    </row>
    <row r="403" spans="1:7" ht="14.1" customHeight="1">
      <c r="A403" s="212"/>
      <c r="B403" s="86" t="s">
        <v>130</v>
      </c>
      <c r="C403" s="76" t="s">
        <v>65</v>
      </c>
      <c r="D403" s="38">
        <v>2200</v>
      </c>
      <c r="E403" s="61">
        <v>0</v>
      </c>
      <c r="F403" s="61">
        <v>0</v>
      </c>
      <c r="G403" s="61">
        <v>0</v>
      </c>
    </row>
    <row r="404" spans="1:7" ht="14.1" customHeight="1">
      <c r="A404" s="212" t="s">
        <v>8</v>
      </c>
      <c r="B404" s="86">
        <v>0.5</v>
      </c>
      <c r="C404" s="4" t="s">
        <v>128</v>
      </c>
      <c r="D404" s="84">
        <f t="shared" ref="D404:F404" si="69">SUM(D402:D403)</f>
        <v>2255</v>
      </c>
      <c r="E404" s="62">
        <f t="shared" si="69"/>
        <v>0</v>
      </c>
      <c r="F404" s="62">
        <f t="shared" si="69"/>
        <v>0</v>
      </c>
      <c r="G404" s="62">
        <v>0</v>
      </c>
    </row>
    <row r="405" spans="1:7" ht="11.1" customHeight="1">
      <c r="A405" s="212"/>
      <c r="B405" s="86"/>
      <c r="C405" s="4"/>
      <c r="D405" s="38"/>
      <c r="E405" s="61"/>
      <c r="F405" s="61"/>
      <c r="G405" s="61"/>
    </row>
    <row r="406" spans="1:7" ht="27.95" customHeight="1">
      <c r="A406" s="212"/>
      <c r="B406" s="86">
        <v>0.51</v>
      </c>
      <c r="C406" s="4" t="s">
        <v>452</v>
      </c>
      <c r="D406" s="67"/>
      <c r="E406" s="67"/>
      <c r="F406" s="67"/>
      <c r="G406" s="7"/>
    </row>
    <row r="407" spans="1:7" ht="15" customHeight="1">
      <c r="A407" s="212"/>
      <c r="B407" s="86" t="s">
        <v>453</v>
      </c>
      <c r="C407" s="76" t="s">
        <v>273</v>
      </c>
      <c r="D407" s="61">
        <v>0</v>
      </c>
      <c r="E407" s="61">
        <v>0</v>
      </c>
      <c r="F407" s="61">
        <v>0</v>
      </c>
      <c r="G407" s="38">
        <v>1500</v>
      </c>
    </row>
    <row r="408" spans="1:7" ht="27.95" customHeight="1">
      <c r="A408" s="56" t="s">
        <v>8</v>
      </c>
      <c r="B408" s="200">
        <v>0.51</v>
      </c>
      <c r="C408" s="124" t="s">
        <v>452</v>
      </c>
      <c r="D408" s="62">
        <f t="shared" ref="D408:F408" si="70">SUM(D407:D407)</f>
        <v>0</v>
      </c>
      <c r="E408" s="62">
        <f t="shared" si="70"/>
        <v>0</v>
      </c>
      <c r="F408" s="62">
        <f t="shared" si="70"/>
        <v>0</v>
      </c>
      <c r="G408" s="84">
        <v>1500</v>
      </c>
    </row>
    <row r="409" spans="1:7" ht="13.9" hidden="1" customHeight="1">
      <c r="A409" s="212"/>
      <c r="B409" s="86"/>
      <c r="C409" s="4"/>
      <c r="D409" s="67"/>
      <c r="E409" s="67"/>
      <c r="F409" s="67"/>
      <c r="G409" s="67"/>
    </row>
    <row r="410" spans="1:7" ht="15" customHeight="1">
      <c r="A410" s="212"/>
      <c r="B410" s="147">
        <v>49</v>
      </c>
      <c r="C410" s="4" t="s">
        <v>205</v>
      </c>
      <c r="D410" s="67"/>
      <c r="E410" s="67"/>
      <c r="F410" s="67"/>
      <c r="G410" s="67"/>
    </row>
    <row r="411" spans="1:7" ht="15" customHeight="1">
      <c r="A411" s="212"/>
      <c r="B411" s="86" t="s">
        <v>210</v>
      </c>
      <c r="C411" s="4" t="s">
        <v>62</v>
      </c>
      <c r="D411" s="61">
        <v>0</v>
      </c>
      <c r="E411" s="38">
        <v>91344</v>
      </c>
      <c r="F411" s="38">
        <f>91344-38046</f>
        <v>53298</v>
      </c>
      <c r="G411" s="37">
        <v>59533</v>
      </c>
    </row>
    <row r="412" spans="1:7" ht="15" customHeight="1">
      <c r="A412" s="212"/>
      <c r="B412" s="86" t="s">
        <v>211</v>
      </c>
      <c r="C412" s="4" t="s">
        <v>83</v>
      </c>
      <c r="D412" s="61">
        <v>0</v>
      </c>
      <c r="E412" s="38">
        <v>1</v>
      </c>
      <c r="F412" s="38">
        <v>1</v>
      </c>
      <c r="G412" s="37">
        <v>1</v>
      </c>
    </row>
    <row r="413" spans="1:7" s="188" customFormat="1" ht="14.65" customHeight="1">
      <c r="A413" s="156"/>
      <c r="B413" s="157" t="s">
        <v>264</v>
      </c>
      <c r="C413" s="156" t="s">
        <v>241</v>
      </c>
      <c r="D413" s="61">
        <v>0</v>
      </c>
      <c r="E413" s="38">
        <v>1</v>
      </c>
      <c r="F413" s="38">
        <v>1</v>
      </c>
      <c r="G413" s="38">
        <v>2977</v>
      </c>
    </row>
    <row r="414" spans="1:7" s="188" customFormat="1" ht="14.65" customHeight="1">
      <c r="A414" s="156"/>
      <c r="B414" s="157" t="s">
        <v>265</v>
      </c>
      <c r="C414" s="156" t="s">
        <v>242</v>
      </c>
      <c r="D414" s="61">
        <v>0</v>
      </c>
      <c r="E414" s="38">
        <v>1</v>
      </c>
      <c r="F414" s="38">
        <v>1</v>
      </c>
      <c r="G414" s="38">
        <v>49937</v>
      </c>
    </row>
    <row r="415" spans="1:7" ht="15" customHeight="1">
      <c r="A415" s="212"/>
      <c r="B415" s="86" t="s">
        <v>212</v>
      </c>
      <c r="C415" s="4" t="s">
        <v>263</v>
      </c>
      <c r="D415" s="61">
        <v>0</v>
      </c>
      <c r="E415" s="38">
        <v>1</v>
      </c>
      <c r="F415" s="38">
        <v>1</v>
      </c>
      <c r="G415" s="37">
        <v>1</v>
      </c>
    </row>
    <row r="416" spans="1:7" ht="15" customHeight="1">
      <c r="A416" s="212"/>
      <c r="B416" s="86" t="s">
        <v>213</v>
      </c>
      <c r="C416" s="4" t="s">
        <v>214</v>
      </c>
      <c r="D416" s="70">
        <v>0</v>
      </c>
      <c r="E416" s="83">
        <v>351</v>
      </c>
      <c r="F416" s="83">
        <v>351</v>
      </c>
      <c r="G416" s="73">
        <v>351</v>
      </c>
    </row>
    <row r="417" spans="1:7" ht="15" customHeight="1">
      <c r="A417" s="212" t="s">
        <v>8</v>
      </c>
      <c r="B417" s="147">
        <v>49</v>
      </c>
      <c r="C417" s="4" t="s">
        <v>205</v>
      </c>
      <c r="D417" s="70">
        <f t="shared" ref="D417:F417" si="71">SUM(D411:D416)</f>
        <v>0</v>
      </c>
      <c r="E417" s="83">
        <f t="shared" si="71"/>
        <v>91699</v>
      </c>
      <c r="F417" s="83">
        <f t="shared" si="71"/>
        <v>53653</v>
      </c>
      <c r="G417" s="83">
        <v>112800</v>
      </c>
    </row>
    <row r="418" spans="1:7" ht="13.9" customHeight="1">
      <c r="A418" s="212"/>
      <c r="B418" s="147"/>
      <c r="C418" s="4"/>
      <c r="D418" s="67"/>
      <c r="E418" s="67"/>
      <c r="F418" s="67"/>
      <c r="G418" s="67"/>
    </row>
    <row r="419" spans="1:7" ht="15" customHeight="1">
      <c r="A419" s="212"/>
      <c r="B419" s="147">
        <v>50</v>
      </c>
      <c r="C419" s="4" t="s">
        <v>206</v>
      </c>
      <c r="D419" s="67"/>
      <c r="E419" s="67"/>
      <c r="F419" s="67"/>
      <c r="G419" s="67"/>
    </row>
    <row r="420" spans="1:7" ht="15" customHeight="1">
      <c r="A420" s="212"/>
      <c r="B420" s="86" t="s">
        <v>215</v>
      </c>
      <c r="C420" s="4" t="s">
        <v>62</v>
      </c>
      <c r="D420" s="38">
        <f>78211</f>
        <v>78211</v>
      </c>
      <c r="E420" s="38">
        <v>86349</v>
      </c>
      <c r="F420" s="38">
        <v>86349</v>
      </c>
      <c r="G420" s="38">
        <v>50789</v>
      </c>
    </row>
    <row r="421" spans="1:7" s="188" customFormat="1" ht="14.65" customHeight="1">
      <c r="A421" s="156"/>
      <c r="B421" s="157" t="s">
        <v>266</v>
      </c>
      <c r="C421" s="156" t="s">
        <v>241</v>
      </c>
      <c r="D421" s="61">
        <v>0</v>
      </c>
      <c r="E421" s="38">
        <v>1</v>
      </c>
      <c r="F421" s="38">
        <v>1</v>
      </c>
      <c r="G421" s="38">
        <v>2539</v>
      </c>
    </row>
    <row r="422" spans="1:7" s="188" customFormat="1" ht="14.65" customHeight="1">
      <c r="A422" s="156"/>
      <c r="B422" s="157" t="s">
        <v>267</v>
      </c>
      <c r="C422" s="156" t="s">
        <v>242</v>
      </c>
      <c r="D422" s="61">
        <v>0</v>
      </c>
      <c r="E422" s="38">
        <v>1</v>
      </c>
      <c r="F422" s="38">
        <v>1</v>
      </c>
      <c r="G422" s="38">
        <v>42258</v>
      </c>
    </row>
    <row r="423" spans="1:7" ht="15" customHeight="1">
      <c r="A423" s="212"/>
      <c r="B423" s="86" t="s">
        <v>216</v>
      </c>
      <c r="C423" s="4" t="s">
        <v>263</v>
      </c>
      <c r="D423" s="38">
        <v>190</v>
      </c>
      <c r="E423" s="38">
        <v>190</v>
      </c>
      <c r="F423" s="38">
        <v>190</v>
      </c>
      <c r="G423" s="38">
        <v>190</v>
      </c>
    </row>
    <row r="424" spans="1:7" ht="15" customHeight="1">
      <c r="A424" s="212"/>
      <c r="B424" s="86" t="s">
        <v>217</v>
      </c>
      <c r="C424" s="4" t="s">
        <v>214</v>
      </c>
      <c r="D424" s="38">
        <v>530</v>
      </c>
      <c r="E424" s="38">
        <v>704</v>
      </c>
      <c r="F424" s="38">
        <v>704</v>
      </c>
      <c r="G424" s="38">
        <v>704</v>
      </c>
    </row>
    <row r="425" spans="1:7" s="188" customFormat="1" ht="14.65" customHeight="1">
      <c r="A425" s="156"/>
      <c r="B425" s="157" t="s">
        <v>268</v>
      </c>
      <c r="C425" s="156" t="s">
        <v>247</v>
      </c>
      <c r="D425" s="70">
        <v>0</v>
      </c>
      <c r="E425" s="83">
        <v>1</v>
      </c>
      <c r="F425" s="83">
        <v>1</v>
      </c>
      <c r="G425" s="83">
        <v>1</v>
      </c>
    </row>
    <row r="426" spans="1:7" ht="15" customHeight="1">
      <c r="A426" s="212" t="s">
        <v>8</v>
      </c>
      <c r="B426" s="147">
        <v>50</v>
      </c>
      <c r="C426" s="4" t="s">
        <v>206</v>
      </c>
      <c r="D426" s="83">
        <f t="shared" ref="D426:F426" si="72">SUM(D420:D425)</f>
        <v>78931</v>
      </c>
      <c r="E426" s="83">
        <f t="shared" si="72"/>
        <v>87246</v>
      </c>
      <c r="F426" s="83">
        <f t="shared" si="72"/>
        <v>87246</v>
      </c>
      <c r="G426" s="83">
        <v>96481</v>
      </c>
    </row>
    <row r="427" spans="1:7" ht="13.9" customHeight="1">
      <c r="A427" s="212"/>
      <c r="B427" s="86"/>
      <c r="C427" s="4"/>
      <c r="D427" s="67"/>
      <c r="E427" s="67"/>
      <c r="F427" s="67"/>
      <c r="G427" s="67"/>
    </row>
    <row r="428" spans="1:7" ht="15" customHeight="1">
      <c r="A428" s="212"/>
      <c r="B428" s="87" t="s">
        <v>274</v>
      </c>
      <c r="C428" s="4" t="s">
        <v>275</v>
      </c>
      <c r="D428" s="38"/>
      <c r="E428" s="38"/>
      <c r="F428" s="38"/>
      <c r="G428" s="61"/>
    </row>
    <row r="429" spans="1:7" ht="15" customHeight="1">
      <c r="A429" s="212"/>
      <c r="B429" s="87">
        <v>44</v>
      </c>
      <c r="C429" s="4" t="s">
        <v>42</v>
      </c>
      <c r="D429" s="38"/>
      <c r="E429" s="38"/>
      <c r="F429" s="38"/>
      <c r="G429" s="61"/>
    </row>
    <row r="430" spans="1:7" ht="15" customHeight="1">
      <c r="A430" s="212"/>
      <c r="B430" s="87" t="s">
        <v>276</v>
      </c>
      <c r="C430" s="4" t="s">
        <v>62</v>
      </c>
      <c r="D430" s="61">
        <v>0</v>
      </c>
      <c r="E430" s="38">
        <v>1</v>
      </c>
      <c r="F430" s="38">
        <v>1</v>
      </c>
      <c r="G430" s="38">
        <v>1</v>
      </c>
    </row>
    <row r="431" spans="1:7" ht="15" customHeight="1">
      <c r="A431" s="212"/>
      <c r="B431" s="87" t="s">
        <v>277</v>
      </c>
      <c r="C431" s="4" t="s">
        <v>83</v>
      </c>
      <c r="D431" s="61">
        <v>0</v>
      </c>
      <c r="E431" s="38">
        <v>1</v>
      </c>
      <c r="F431" s="38">
        <v>1</v>
      </c>
      <c r="G431" s="38">
        <v>1</v>
      </c>
    </row>
    <row r="432" spans="1:7" s="188" customFormat="1" ht="14.65" customHeight="1">
      <c r="A432" s="156"/>
      <c r="B432" s="87" t="s">
        <v>278</v>
      </c>
      <c r="C432" s="156" t="s">
        <v>241</v>
      </c>
      <c r="D432" s="61">
        <v>0</v>
      </c>
      <c r="E432" s="38">
        <v>1</v>
      </c>
      <c r="F432" s="38">
        <v>1</v>
      </c>
      <c r="G432" s="38">
        <v>1</v>
      </c>
    </row>
    <row r="433" spans="1:7" s="188" customFormat="1" ht="14.65" customHeight="1">
      <c r="A433" s="156"/>
      <c r="B433" s="87" t="s">
        <v>279</v>
      </c>
      <c r="C433" s="156" t="s">
        <v>242</v>
      </c>
      <c r="D433" s="61">
        <v>0</v>
      </c>
      <c r="E433" s="38">
        <v>1</v>
      </c>
      <c r="F433" s="38">
        <v>1</v>
      </c>
      <c r="G433" s="38">
        <v>1</v>
      </c>
    </row>
    <row r="434" spans="1:7" ht="15" customHeight="1">
      <c r="A434" s="212"/>
      <c r="B434" s="87" t="s">
        <v>280</v>
      </c>
      <c r="C434" s="4" t="s">
        <v>263</v>
      </c>
      <c r="D434" s="61">
        <v>0</v>
      </c>
      <c r="E434" s="38">
        <v>1</v>
      </c>
      <c r="F434" s="38">
        <v>1</v>
      </c>
      <c r="G434" s="38">
        <v>1</v>
      </c>
    </row>
    <row r="435" spans="1:7" ht="15" customHeight="1">
      <c r="A435" s="212"/>
      <c r="B435" s="87" t="s">
        <v>281</v>
      </c>
      <c r="C435" s="4" t="s">
        <v>214</v>
      </c>
      <c r="D435" s="61">
        <v>0</v>
      </c>
      <c r="E435" s="38">
        <v>1</v>
      </c>
      <c r="F435" s="38">
        <v>1</v>
      </c>
      <c r="G435" s="38">
        <v>1</v>
      </c>
    </row>
    <row r="436" spans="1:7" s="188" customFormat="1" ht="14.65" customHeight="1">
      <c r="A436" s="156"/>
      <c r="B436" s="87" t="s">
        <v>282</v>
      </c>
      <c r="C436" s="156" t="s">
        <v>247</v>
      </c>
      <c r="D436" s="61">
        <v>0</v>
      </c>
      <c r="E436" s="38">
        <v>1</v>
      </c>
      <c r="F436" s="38">
        <v>1</v>
      </c>
      <c r="G436" s="83">
        <v>1</v>
      </c>
    </row>
    <row r="437" spans="1:7" ht="15" customHeight="1">
      <c r="A437" s="212" t="s">
        <v>8</v>
      </c>
      <c r="B437" s="87">
        <v>44</v>
      </c>
      <c r="C437" s="4" t="s">
        <v>42</v>
      </c>
      <c r="D437" s="62">
        <f t="shared" ref="D437:F437" si="73">SUM(D430:D436)</f>
        <v>0</v>
      </c>
      <c r="E437" s="84">
        <f t="shared" si="73"/>
        <v>7</v>
      </c>
      <c r="F437" s="84">
        <f t="shared" si="73"/>
        <v>7</v>
      </c>
      <c r="G437" s="84">
        <v>7</v>
      </c>
    </row>
    <row r="438" spans="1:7" ht="15" customHeight="1">
      <c r="A438" s="212" t="s">
        <v>8</v>
      </c>
      <c r="B438" s="87" t="s">
        <v>274</v>
      </c>
      <c r="C438" s="4" t="s">
        <v>275</v>
      </c>
      <c r="D438" s="62">
        <f t="shared" ref="D438:F438" si="74">D437</f>
        <v>0</v>
      </c>
      <c r="E438" s="84">
        <f t="shared" si="74"/>
        <v>7</v>
      </c>
      <c r="F438" s="84">
        <f t="shared" si="74"/>
        <v>7</v>
      </c>
      <c r="G438" s="84">
        <v>7</v>
      </c>
    </row>
    <row r="439" spans="1:7" ht="15" customHeight="1">
      <c r="A439" s="212"/>
      <c r="B439" s="87"/>
      <c r="C439" s="4"/>
      <c r="D439" s="114"/>
      <c r="E439" s="114"/>
      <c r="F439" s="114"/>
      <c r="G439" s="149"/>
    </row>
    <row r="440" spans="1:7" ht="15" customHeight="1">
      <c r="A440" s="212"/>
      <c r="B440" s="87" t="s">
        <v>283</v>
      </c>
      <c r="C440" s="4" t="s">
        <v>284</v>
      </c>
      <c r="D440" s="38"/>
      <c r="E440" s="38"/>
      <c r="F440" s="38"/>
      <c r="G440" s="61"/>
    </row>
    <row r="441" spans="1:7" ht="15" customHeight="1">
      <c r="A441" s="212"/>
      <c r="B441" s="87" t="s">
        <v>285</v>
      </c>
      <c r="C441" s="4" t="s">
        <v>270</v>
      </c>
      <c r="D441" s="70">
        <v>0</v>
      </c>
      <c r="E441" s="83">
        <v>86233</v>
      </c>
      <c r="F441" s="83">
        <v>86233</v>
      </c>
      <c r="G441" s="83">
        <v>63100</v>
      </c>
    </row>
    <row r="442" spans="1:7" ht="15" customHeight="1">
      <c r="A442" s="212" t="s">
        <v>8</v>
      </c>
      <c r="B442" s="87" t="s">
        <v>283</v>
      </c>
      <c r="C442" s="4" t="s">
        <v>284</v>
      </c>
      <c r="D442" s="62">
        <f t="shared" ref="D442:F442" si="75">D441</f>
        <v>0</v>
      </c>
      <c r="E442" s="84">
        <f t="shared" si="75"/>
        <v>86233</v>
      </c>
      <c r="F442" s="84">
        <f t="shared" si="75"/>
        <v>86233</v>
      </c>
      <c r="G442" s="84">
        <v>63100</v>
      </c>
    </row>
    <row r="443" spans="1:7" ht="15" customHeight="1">
      <c r="A443" s="212"/>
      <c r="B443" s="87"/>
      <c r="C443" s="4"/>
      <c r="D443" s="38"/>
      <c r="E443" s="38"/>
      <c r="F443" s="38"/>
      <c r="G443" s="38"/>
    </row>
    <row r="444" spans="1:7" ht="29.45" customHeight="1">
      <c r="A444" s="212"/>
      <c r="B444" s="87" t="s">
        <v>324</v>
      </c>
      <c r="C444" s="4" t="s">
        <v>418</v>
      </c>
      <c r="D444" s="38"/>
      <c r="E444" s="38"/>
      <c r="F444" s="38"/>
      <c r="G444" s="38"/>
    </row>
    <row r="445" spans="1:7" ht="15" customHeight="1">
      <c r="A445" s="212"/>
      <c r="B445" s="87" t="s">
        <v>343</v>
      </c>
      <c r="C445" s="4" t="s">
        <v>270</v>
      </c>
      <c r="D445" s="61">
        <v>0</v>
      </c>
      <c r="E445" s="38">
        <v>15000</v>
      </c>
      <c r="F445" s="38">
        <v>15000</v>
      </c>
      <c r="G445" s="38">
        <v>21400</v>
      </c>
    </row>
    <row r="446" spans="1:7" ht="25.5">
      <c r="A446" s="212" t="s">
        <v>8</v>
      </c>
      <c r="B446" s="87" t="s">
        <v>324</v>
      </c>
      <c r="C446" s="4" t="s">
        <v>418</v>
      </c>
      <c r="D446" s="62">
        <f t="shared" ref="D446:F446" si="76">D445</f>
        <v>0</v>
      </c>
      <c r="E446" s="84">
        <f t="shared" si="76"/>
        <v>15000</v>
      </c>
      <c r="F446" s="84">
        <f t="shared" si="76"/>
        <v>15000</v>
      </c>
      <c r="G446" s="84">
        <v>21400</v>
      </c>
    </row>
    <row r="447" spans="1:7" ht="15" customHeight="1">
      <c r="A447" s="212"/>
      <c r="B447" s="87"/>
      <c r="C447" s="4"/>
      <c r="D447" s="38"/>
      <c r="E447" s="38"/>
      <c r="F447" s="38"/>
      <c r="G447" s="38"/>
    </row>
    <row r="448" spans="1:7" s="129" customFormat="1" ht="25.5" customHeight="1">
      <c r="A448" s="212"/>
      <c r="B448" s="87" t="s">
        <v>325</v>
      </c>
      <c r="C448" s="4" t="s">
        <v>221</v>
      </c>
      <c r="D448" s="158"/>
      <c r="E448" s="158"/>
      <c r="F448" s="158"/>
      <c r="G448" s="158"/>
    </row>
    <row r="449" spans="1:7" ht="15" customHeight="1">
      <c r="A449" s="212"/>
      <c r="B449" s="87" t="s">
        <v>326</v>
      </c>
      <c r="C449" s="4" t="s">
        <v>327</v>
      </c>
      <c r="D449" s="70">
        <v>0</v>
      </c>
      <c r="E449" s="83">
        <v>286200</v>
      </c>
      <c r="F449" s="83">
        <v>286200</v>
      </c>
      <c r="G449" s="83">
        <v>81800</v>
      </c>
    </row>
    <row r="450" spans="1:7" s="129" customFormat="1" ht="25.5">
      <c r="A450" s="212" t="s">
        <v>8</v>
      </c>
      <c r="B450" s="87" t="s">
        <v>325</v>
      </c>
      <c r="C450" s="4" t="s">
        <v>221</v>
      </c>
      <c r="D450" s="70">
        <f t="shared" ref="D450:F450" si="77">D449</f>
        <v>0</v>
      </c>
      <c r="E450" s="83">
        <f t="shared" si="77"/>
        <v>286200</v>
      </c>
      <c r="F450" s="83">
        <f t="shared" si="77"/>
        <v>286200</v>
      </c>
      <c r="G450" s="83">
        <v>81800</v>
      </c>
    </row>
    <row r="451" spans="1:7" ht="15" customHeight="1">
      <c r="A451" s="56" t="s">
        <v>8</v>
      </c>
      <c r="B451" s="201">
        <v>80.001000000000005</v>
      </c>
      <c r="C451" s="202" t="s">
        <v>60</v>
      </c>
      <c r="D451" s="84">
        <f t="shared" ref="D451:F451" si="78">D368+D377+D386+D395+D399+D404+D408+D417+D426+D438+D442+D446+D450</f>
        <v>2129510</v>
      </c>
      <c r="E451" s="84">
        <f t="shared" si="78"/>
        <v>2392918</v>
      </c>
      <c r="F451" s="84">
        <f t="shared" si="78"/>
        <v>2267795</v>
      </c>
      <c r="G451" s="84">
        <v>2371633</v>
      </c>
    </row>
    <row r="452" spans="1:7" ht="13.9" customHeight="1">
      <c r="A452" s="212"/>
      <c r="B452" s="75"/>
      <c r="C452" s="74"/>
      <c r="D452" s="38"/>
      <c r="E452" s="38"/>
      <c r="F452" s="38"/>
      <c r="G452" s="38"/>
    </row>
    <row r="453" spans="1:7" ht="15" customHeight="1">
      <c r="A453" s="212"/>
      <c r="B453" s="64">
        <v>80.796999999999997</v>
      </c>
      <c r="C453" s="74" t="s">
        <v>340</v>
      </c>
      <c r="D453" s="37"/>
      <c r="E453" s="37"/>
      <c r="F453" s="37"/>
      <c r="G453" s="37"/>
    </row>
    <row r="454" spans="1:7" ht="15" customHeight="1">
      <c r="A454" s="212"/>
      <c r="B454" s="12">
        <v>75</v>
      </c>
      <c r="C454" s="4" t="s">
        <v>354</v>
      </c>
      <c r="D454" s="37"/>
      <c r="E454" s="37"/>
      <c r="F454" s="37"/>
      <c r="G454" s="37"/>
    </row>
    <row r="455" spans="1:7" ht="25.5">
      <c r="A455" s="212"/>
      <c r="B455" s="12" t="s">
        <v>342</v>
      </c>
      <c r="C455" s="4" t="s">
        <v>341</v>
      </c>
      <c r="D455" s="61">
        <v>0</v>
      </c>
      <c r="E455" s="38">
        <v>28600</v>
      </c>
      <c r="F455" s="38">
        <v>28600</v>
      </c>
      <c r="G455" s="37">
        <v>27062</v>
      </c>
    </row>
    <row r="456" spans="1:7" ht="15" customHeight="1">
      <c r="A456" s="212" t="s">
        <v>8</v>
      </c>
      <c r="B456" s="12">
        <v>75</v>
      </c>
      <c r="C456" s="4" t="s">
        <v>354</v>
      </c>
      <c r="D456" s="62">
        <f t="shared" ref="D456:F456" si="79">D455</f>
        <v>0</v>
      </c>
      <c r="E456" s="84">
        <f t="shared" si="79"/>
        <v>28600</v>
      </c>
      <c r="F456" s="84">
        <f t="shared" si="79"/>
        <v>28600</v>
      </c>
      <c r="G456" s="72">
        <v>27062</v>
      </c>
    </row>
    <row r="457" spans="1:7" ht="15" customHeight="1">
      <c r="A457" s="212" t="s">
        <v>8</v>
      </c>
      <c r="B457" s="64">
        <v>80.796999999999997</v>
      </c>
      <c r="C457" s="74" t="s">
        <v>340</v>
      </c>
      <c r="D457" s="70">
        <f t="shared" ref="D457:F457" si="80">D456</f>
        <v>0</v>
      </c>
      <c r="E457" s="83">
        <f t="shared" si="80"/>
        <v>28600</v>
      </c>
      <c r="F457" s="83">
        <f t="shared" si="80"/>
        <v>28600</v>
      </c>
      <c r="G457" s="83">
        <v>27062</v>
      </c>
    </row>
    <row r="458" spans="1:7" ht="15" customHeight="1">
      <c r="A458" s="212" t="s">
        <v>8</v>
      </c>
      <c r="B458" s="12">
        <v>80</v>
      </c>
      <c r="C458" s="4" t="s">
        <v>11</v>
      </c>
      <c r="D458" s="72">
        <f t="shared" ref="D458" si="81">D451+D457</f>
        <v>2129510</v>
      </c>
      <c r="E458" s="72">
        <f>E451+E457</f>
        <v>2421518</v>
      </c>
      <c r="F458" s="72">
        <f t="shared" ref="F458" si="82">F451+F457</f>
        <v>2296395</v>
      </c>
      <c r="G458" s="72">
        <v>2398695</v>
      </c>
    </row>
    <row r="459" spans="1:7" ht="15" customHeight="1">
      <c r="A459" s="212" t="s">
        <v>8</v>
      </c>
      <c r="B459" s="64">
        <v>2801</v>
      </c>
      <c r="C459" s="74" t="s">
        <v>3</v>
      </c>
      <c r="D459" s="72">
        <f t="shared" ref="D459:F459" si="83">D458+D342+D206+D191</f>
        <v>4021189</v>
      </c>
      <c r="E459" s="72">
        <f t="shared" si="83"/>
        <v>4018298</v>
      </c>
      <c r="F459" s="72">
        <f t="shared" si="83"/>
        <v>4212227</v>
      </c>
      <c r="G459" s="72">
        <v>4540198</v>
      </c>
    </row>
    <row r="460" spans="1:7" ht="13.9" customHeight="1">
      <c r="A460" s="212"/>
      <c r="B460" s="64"/>
      <c r="C460" s="74"/>
      <c r="D460" s="88"/>
      <c r="E460" s="89"/>
      <c r="F460" s="88"/>
      <c r="G460" s="88"/>
    </row>
    <row r="461" spans="1:7" ht="15.6" customHeight="1">
      <c r="A461" s="212" t="s">
        <v>10</v>
      </c>
      <c r="B461" s="64">
        <v>2810</v>
      </c>
      <c r="C461" s="74" t="s">
        <v>180</v>
      </c>
      <c r="D461" s="90"/>
      <c r="E461" s="90"/>
      <c r="F461" s="90"/>
      <c r="G461" s="90"/>
    </row>
    <row r="462" spans="1:7" ht="13.9" customHeight="1">
      <c r="A462" s="212"/>
      <c r="B462" s="159" t="s">
        <v>238</v>
      </c>
      <c r="C462" s="74" t="s">
        <v>239</v>
      </c>
      <c r="D462" s="90"/>
      <c r="E462" s="90"/>
      <c r="F462" s="90"/>
      <c r="G462" s="90"/>
    </row>
    <row r="463" spans="1:7" ht="13.9" customHeight="1">
      <c r="A463" s="212"/>
      <c r="B463" s="12">
        <v>62</v>
      </c>
      <c r="C463" s="4" t="s">
        <v>136</v>
      </c>
      <c r="D463" s="91"/>
      <c r="E463" s="91"/>
      <c r="F463" s="91"/>
      <c r="G463" s="91"/>
    </row>
    <row r="464" spans="1:7" ht="16.149999999999999" customHeight="1">
      <c r="A464" s="212"/>
      <c r="B464" s="12">
        <v>71</v>
      </c>
      <c r="C464" s="4" t="s">
        <v>328</v>
      </c>
      <c r="D464" s="91"/>
      <c r="E464" s="91"/>
      <c r="F464" s="91"/>
      <c r="G464" s="91"/>
    </row>
    <row r="465" spans="1:7" ht="13.9" customHeight="1">
      <c r="A465" s="160"/>
      <c r="B465" s="77" t="s">
        <v>352</v>
      </c>
      <c r="C465" s="76" t="s">
        <v>353</v>
      </c>
      <c r="D465" s="57">
        <v>0</v>
      </c>
      <c r="E465" s="93">
        <v>24429</v>
      </c>
      <c r="F465" s="93">
        <v>24429</v>
      </c>
      <c r="G465" s="83">
        <v>25580</v>
      </c>
    </row>
    <row r="466" spans="1:7" ht="16.899999999999999" customHeight="1">
      <c r="A466" s="212" t="s">
        <v>8</v>
      </c>
      <c r="B466" s="12">
        <v>71</v>
      </c>
      <c r="C466" s="4" t="s">
        <v>328</v>
      </c>
      <c r="D466" s="57">
        <f t="shared" ref="D466:F466" si="84">SUM(D465:D465)</f>
        <v>0</v>
      </c>
      <c r="E466" s="93">
        <f t="shared" si="84"/>
        <v>24429</v>
      </c>
      <c r="F466" s="93">
        <f t="shared" si="84"/>
        <v>24429</v>
      </c>
      <c r="G466" s="93">
        <v>25580</v>
      </c>
    </row>
    <row r="467" spans="1:7" ht="13.9" customHeight="1">
      <c r="A467" s="212" t="s">
        <v>8</v>
      </c>
      <c r="B467" s="12">
        <v>62</v>
      </c>
      <c r="C467" s="4" t="s">
        <v>136</v>
      </c>
      <c r="D467" s="70">
        <f t="shared" ref="D467:F467" si="85">D466</f>
        <v>0</v>
      </c>
      <c r="E467" s="83">
        <f t="shared" si="85"/>
        <v>24429</v>
      </c>
      <c r="F467" s="83">
        <f t="shared" si="85"/>
        <v>24429</v>
      </c>
      <c r="G467" s="83">
        <v>25580</v>
      </c>
    </row>
    <row r="468" spans="1:7" ht="13.9" customHeight="1">
      <c r="A468" s="212"/>
      <c r="B468" s="64"/>
      <c r="C468" s="74"/>
      <c r="D468" s="90"/>
      <c r="E468" s="90"/>
      <c r="F468" s="90"/>
      <c r="G468" s="90"/>
    </row>
    <row r="469" spans="1:7" ht="13.9" customHeight="1">
      <c r="A469" s="212"/>
      <c r="B469" s="12">
        <v>60</v>
      </c>
      <c r="C469" s="4" t="s">
        <v>135</v>
      </c>
      <c r="D469" s="91"/>
      <c r="E469" s="91"/>
      <c r="F469" s="91"/>
      <c r="G469" s="91"/>
    </row>
    <row r="470" spans="1:7" ht="13.9" customHeight="1">
      <c r="A470" s="212"/>
      <c r="B470" s="92">
        <v>60.8</v>
      </c>
      <c r="C470" s="74" t="s">
        <v>18</v>
      </c>
      <c r="D470" s="90"/>
      <c r="E470" s="90"/>
      <c r="F470" s="90"/>
      <c r="G470" s="90"/>
    </row>
    <row r="471" spans="1:7" ht="13.9" customHeight="1">
      <c r="A471" s="212"/>
      <c r="B471" s="12">
        <v>62</v>
      </c>
      <c r="C471" s="4" t="s">
        <v>136</v>
      </c>
      <c r="D471" s="91"/>
      <c r="E471" s="91"/>
      <c r="F471" s="91"/>
      <c r="G471" s="91"/>
    </row>
    <row r="472" spans="1:7" ht="13.9" customHeight="1">
      <c r="A472" s="160"/>
      <c r="B472" s="77" t="s">
        <v>137</v>
      </c>
      <c r="C472" s="76" t="s">
        <v>273</v>
      </c>
      <c r="D472" s="93">
        <v>23990</v>
      </c>
      <c r="E472" s="57">
        <v>0</v>
      </c>
      <c r="F472" s="57">
        <v>0</v>
      </c>
      <c r="G472" s="70">
        <v>0</v>
      </c>
    </row>
    <row r="473" spans="1:7" ht="13.9" customHeight="1">
      <c r="A473" s="212" t="s">
        <v>8</v>
      </c>
      <c r="B473" s="12">
        <v>62</v>
      </c>
      <c r="C473" s="4" t="s">
        <v>136</v>
      </c>
      <c r="D473" s="83">
        <f t="shared" ref="D473:F473" si="86">SUM(D472:D472)</f>
        <v>23990</v>
      </c>
      <c r="E473" s="70">
        <f t="shared" si="86"/>
        <v>0</v>
      </c>
      <c r="F473" s="70">
        <f t="shared" si="86"/>
        <v>0</v>
      </c>
      <c r="G473" s="70">
        <v>0</v>
      </c>
    </row>
    <row r="474" spans="1:7" ht="13.9" customHeight="1">
      <c r="A474" s="212" t="s">
        <v>8</v>
      </c>
      <c r="B474" s="92">
        <v>60.8</v>
      </c>
      <c r="C474" s="74" t="s">
        <v>18</v>
      </c>
      <c r="D474" s="93">
        <f t="shared" ref="D474:F475" si="87">D473</f>
        <v>23990</v>
      </c>
      <c r="E474" s="57">
        <f t="shared" si="87"/>
        <v>0</v>
      </c>
      <c r="F474" s="57">
        <f t="shared" si="87"/>
        <v>0</v>
      </c>
      <c r="G474" s="57">
        <v>0</v>
      </c>
    </row>
    <row r="475" spans="1:7" ht="13.9" customHeight="1">
      <c r="A475" s="56" t="s">
        <v>8</v>
      </c>
      <c r="B475" s="123">
        <v>60</v>
      </c>
      <c r="C475" s="124" t="s">
        <v>135</v>
      </c>
      <c r="D475" s="83">
        <f t="shared" si="87"/>
        <v>23990</v>
      </c>
      <c r="E475" s="70">
        <f t="shared" si="87"/>
        <v>0</v>
      </c>
      <c r="F475" s="70">
        <f t="shared" si="87"/>
        <v>0</v>
      </c>
      <c r="G475" s="70">
        <v>0</v>
      </c>
    </row>
    <row r="476" spans="1:7" ht="13.9" customHeight="1">
      <c r="A476" s="212" t="s">
        <v>8</v>
      </c>
      <c r="B476" s="64">
        <v>2810</v>
      </c>
      <c r="C476" s="74" t="s">
        <v>180</v>
      </c>
      <c r="D476" s="83">
        <f t="shared" ref="D476:F476" si="88">D475+D467</f>
        <v>23990</v>
      </c>
      <c r="E476" s="83">
        <f t="shared" si="88"/>
        <v>24429</v>
      </c>
      <c r="F476" s="83">
        <f t="shared" si="88"/>
        <v>24429</v>
      </c>
      <c r="G476" s="83">
        <v>25580</v>
      </c>
    </row>
    <row r="477" spans="1:7" ht="13.9" customHeight="1">
      <c r="A477" s="94" t="s">
        <v>8</v>
      </c>
      <c r="B477" s="95"/>
      <c r="C477" s="96" t="s">
        <v>9</v>
      </c>
      <c r="D477" s="84">
        <f t="shared" ref="D477:F477" si="89">D66+D103+D459+D476</f>
        <v>4051840</v>
      </c>
      <c r="E477" s="84">
        <f t="shared" si="89"/>
        <v>4049396</v>
      </c>
      <c r="F477" s="84">
        <f t="shared" si="89"/>
        <v>4243325</v>
      </c>
      <c r="G477" s="84">
        <v>4574447</v>
      </c>
    </row>
    <row r="478" spans="1:7" ht="13.9" customHeight="1">
      <c r="A478" s="212"/>
      <c r="B478" s="12"/>
      <c r="C478" s="74"/>
      <c r="D478" s="7"/>
      <c r="E478" s="7"/>
      <c r="F478" s="7"/>
      <c r="G478" s="7"/>
    </row>
    <row r="479" spans="1:7" ht="13.9" customHeight="1">
      <c r="A479" s="212"/>
      <c r="B479" s="12"/>
      <c r="C479" s="74" t="s">
        <v>78</v>
      </c>
      <c r="D479" s="7"/>
      <c r="E479" s="7"/>
      <c r="F479" s="7"/>
      <c r="G479" s="7"/>
    </row>
    <row r="480" spans="1:7" ht="13.9" customHeight="1">
      <c r="A480" s="212" t="s">
        <v>10</v>
      </c>
      <c r="B480" s="64">
        <v>4801</v>
      </c>
      <c r="C480" s="74" t="s">
        <v>5</v>
      </c>
      <c r="D480" s="47"/>
      <c r="E480" s="47"/>
      <c r="F480" s="47"/>
      <c r="G480" s="8"/>
    </row>
    <row r="481" spans="1:7" ht="13.9" customHeight="1">
      <c r="A481" s="212"/>
      <c r="B481" s="48">
        <v>1</v>
      </c>
      <c r="C481" s="4" t="s">
        <v>13</v>
      </c>
      <c r="D481" s="8"/>
      <c r="E481" s="8"/>
      <c r="F481" s="8"/>
      <c r="G481" s="8"/>
    </row>
    <row r="482" spans="1:7" ht="13.9" customHeight="1">
      <c r="A482" s="212"/>
      <c r="B482" s="92">
        <v>1.8</v>
      </c>
      <c r="C482" s="74" t="s">
        <v>18</v>
      </c>
      <c r="D482" s="8"/>
      <c r="E482" s="8"/>
      <c r="F482" s="8"/>
      <c r="G482" s="8"/>
    </row>
    <row r="483" spans="1:7" ht="15" customHeight="1">
      <c r="A483" s="212"/>
      <c r="B483" s="12">
        <v>79</v>
      </c>
      <c r="C483" s="4" t="s">
        <v>167</v>
      </c>
      <c r="D483" s="8"/>
      <c r="E483" s="8"/>
      <c r="F483" s="8"/>
      <c r="G483" s="55"/>
    </row>
    <row r="484" spans="1:7" ht="13.9" customHeight="1">
      <c r="A484" s="212"/>
      <c r="B484" s="129">
        <v>84</v>
      </c>
      <c r="C484" s="120" t="s">
        <v>168</v>
      </c>
      <c r="D484" s="55"/>
      <c r="E484" s="55"/>
      <c r="F484" s="55"/>
      <c r="G484" s="55"/>
    </row>
    <row r="485" spans="1:7" ht="13.9" customHeight="1">
      <c r="A485" s="212"/>
      <c r="B485" s="141" t="s">
        <v>177</v>
      </c>
      <c r="C485" s="142" t="s">
        <v>81</v>
      </c>
      <c r="D485" s="97">
        <v>5000</v>
      </c>
      <c r="E485" s="54">
        <v>0</v>
      </c>
      <c r="F485" s="54">
        <v>0</v>
      </c>
      <c r="G485" s="54">
        <v>0</v>
      </c>
    </row>
    <row r="486" spans="1:7" ht="13.9" customHeight="1">
      <c r="A486" s="212"/>
      <c r="B486" s="141" t="s">
        <v>365</v>
      </c>
      <c r="C486" s="142" t="s">
        <v>357</v>
      </c>
      <c r="D486" s="54">
        <v>0</v>
      </c>
      <c r="E486" s="97">
        <v>10000</v>
      </c>
      <c r="F486" s="97">
        <v>10000</v>
      </c>
      <c r="G486" s="54">
        <v>0</v>
      </c>
    </row>
    <row r="487" spans="1:7" ht="15" customHeight="1">
      <c r="A487" s="212" t="s">
        <v>8</v>
      </c>
      <c r="B487" s="12">
        <v>79</v>
      </c>
      <c r="C487" s="4" t="s">
        <v>167</v>
      </c>
      <c r="D487" s="59">
        <f t="shared" ref="D487:F487" si="90">SUM(D485:D486)</f>
        <v>5000</v>
      </c>
      <c r="E487" s="59">
        <f t="shared" si="90"/>
        <v>10000</v>
      </c>
      <c r="F487" s="59">
        <f t="shared" si="90"/>
        <v>10000</v>
      </c>
      <c r="G487" s="58">
        <v>0</v>
      </c>
    </row>
    <row r="488" spans="1:7" ht="14.45" customHeight="1">
      <c r="A488" s="212" t="s">
        <v>8</v>
      </c>
      <c r="B488" s="92">
        <v>1.8</v>
      </c>
      <c r="C488" s="74" t="s">
        <v>18</v>
      </c>
      <c r="D488" s="93">
        <f>D487</f>
        <v>5000</v>
      </c>
      <c r="E488" s="93">
        <f t="shared" ref="E488:F488" si="91">E487</f>
        <v>10000</v>
      </c>
      <c r="F488" s="93">
        <f t="shared" si="91"/>
        <v>10000</v>
      </c>
      <c r="G488" s="57">
        <v>0</v>
      </c>
    </row>
    <row r="489" spans="1:7" ht="14.45" customHeight="1">
      <c r="A489" s="212" t="s">
        <v>8</v>
      </c>
      <c r="B489" s="48">
        <v>1</v>
      </c>
      <c r="C489" s="4" t="s">
        <v>13</v>
      </c>
      <c r="D489" s="84">
        <f t="shared" ref="D489:F489" si="92">D488</f>
        <v>5000</v>
      </c>
      <c r="E489" s="84">
        <f t="shared" si="92"/>
        <v>10000</v>
      </c>
      <c r="F489" s="84">
        <f t="shared" si="92"/>
        <v>10000</v>
      </c>
      <c r="G489" s="62">
        <v>0</v>
      </c>
    </row>
    <row r="490" spans="1:7" ht="9.6" customHeight="1">
      <c r="A490" s="212"/>
      <c r="B490" s="64"/>
      <c r="C490" s="74"/>
      <c r="D490" s="7"/>
      <c r="E490" s="7"/>
      <c r="F490" s="7"/>
      <c r="G490" s="7"/>
    </row>
    <row r="491" spans="1:7" ht="13.9" customHeight="1">
      <c r="A491" s="212"/>
      <c r="B491" s="48">
        <v>5</v>
      </c>
      <c r="C491" s="4" t="s">
        <v>41</v>
      </c>
      <c r="D491" s="47"/>
      <c r="E491" s="47"/>
      <c r="F491" s="47"/>
      <c r="G491" s="8"/>
    </row>
    <row r="492" spans="1:7" ht="12" customHeight="1">
      <c r="A492" s="212"/>
      <c r="B492" s="92">
        <v>5.0519999999999996</v>
      </c>
      <c r="C492" s="74" t="s">
        <v>226</v>
      </c>
      <c r="D492" s="47"/>
      <c r="E492" s="47"/>
      <c r="F492" s="47"/>
      <c r="G492" s="8"/>
    </row>
    <row r="493" spans="1:7" ht="13.9" customHeight="1">
      <c r="A493" s="212"/>
      <c r="B493" s="48">
        <v>44</v>
      </c>
      <c r="C493" s="4" t="s">
        <v>228</v>
      </c>
      <c r="D493" s="47"/>
      <c r="E493" s="47"/>
      <c r="F493" s="47"/>
      <c r="G493" s="8"/>
    </row>
    <row r="494" spans="1:7" ht="39.950000000000003" customHeight="1">
      <c r="A494" s="212"/>
      <c r="B494" s="48">
        <v>50</v>
      </c>
      <c r="C494" s="4" t="s">
        <v>225</v>
      </c>
      <c r="D494" s="47"/>
      <c r="E494" s="47"/>
      <c r="F494" s="47"/>
      <c r="G494" s="8"/>
    </row>
    <row r="495" spans="1:7" ht="13.9" customHeight="1">
      <c r="A495" s="56"/>
      <c r="B495" s="153" t="s">
        <v>227</v>
      </c>
      <c r="C495" s="124" t="s">
        <v>81</v>
      </c>
      <c r="D495" s="93">
        <v>237600</v>
      </c>
      <c r="E495" s="57">
        <v>0</v>
      </c>
      <c r="F495" s="57">
        <v>0</v>
      </c>
      <c r="G495" s="57">
        <v>0</v>
      </c>
    </row>
    <row r="496" spans="1:7" ht="39.950000000000003" customHeight="1">
      <c r="A496" s="212" t="s">
        <v>8</v>
      </c>
      <c r="B496" s="48">
        <v>50</v>
      </c>
      <c r="C496" s="4" t="s">
        <v>225</v>
      </c>
      <c r="D496" s="93">
        <f t="shared" ref="D496:F496" si="93">SUM(D495)</f>
        <v>237600</v>
      </c>
      <c r="E496" s="57">
        <f t="shared" si="93"/>
        <v>0</v>
      </c>
      <c r="F496" s="57">
        <f t="shared" si="93"/>
        <v>0</v>
      </c>
      <c r="G496" s="57">
        <v>0</v>
      </c>
    </row>
    <row r="497" spans="1:7">
      <c r="A497" s="212"/>
      <c r="B497" s="48"/>
      <c r="C497" s="4"/>
      <c r="D497" s="54"/>
      <c r="E497" s="54"/>
      <c r="F497" s="54"/>
      <c r="G497" s="44"/>
    </row>
    <row r="498" spans="1:7" ht="80.099999999999994" customHeight="1">
      <c r="A498" s="212"/>
      <c r="B498" s="48">
        <v>61</v>
      </c>
      <c r="C498" s="4" t="s">
        <v>472</v>
      </c>
      <c r="D498" s="54"/>
      <c r="E498" s="54"/>
      <c r="F498" s="54"/>
      <c r="G498" s="44"/>
    </row>
    <row r="499" spans="1:7">
      <c r="A499" s="212"/>
      <c r="B499" s="48" t="s">
        <v>389</v>
      </c>
      <c r="C499" s="4" t="s">
        <v>357</v>
      </c>
      <c r="D499" s="57">
        <v>0</v>
      </c>
      <c r="E499" s="93">
        <v>20000</v>
      </c>
      <c r="F499" s="93">
        <f>20000+14619</f>
        <v>34619</v>
      </c>
      <c r="G499" s="57">
        <v>0</v>
      </c>
    </row>
    <row r="500" spans="1:7" ht="80.099999999999994" customHeight="1">
      <c r="A500" s="212" t="s">
        <v>8</v>
      </c>
      <c r="B500" s="48">
        <v>61</v>
      </c>
      <c r="C500" s="4" t="s">
        <v>472</v>
      </c>
      <c r="D500" s="57">
        <f t="shared" ref="D500:F500" si="94">D499</f>
        <v>0</v>
      </c>
      <c r="E500" s="93">
        <f t="shared" si="94"/>
        <v>20000</v>
      </c>
      <c r="F500" s="93">
        <f t="shared" si="94"/>
        <v>34619</v>
      </c>
      <c r="G500" s="57">
        <v>0</v>
      </c>
    </row>
    <row r="501" spans="1:7">
      <c r="A501" s="212"/>
      <c r="B501" s="48"/>
      <c r="C501" s="4"/>
      <c r="D501" s="54"/>
      <c r="E501" s="54"/>
      <c r="F501" s="54"/>
      <c r="G501" s="54"/>
    </row>
    <row r="502" spans="1:7">
      <c r="A502" s="212"/>
      <c r="B502" s="48">
        <v>62</v>
      </c>
      <c r="C502" s="4" t="s">
        <v>368</v>
      </c>
      <c r="D502" s="54"/>
      <c r="E502" s="54"/>
      <c r="F502" s="54"/>
      <c r="G502" s="54"/>
    </row>
    <row r="503" spans="1:7">
      <c r="A503" s="212"/>
      <c r="B503" s="48" t="s">
        <v>372</v>
      </c>
      <c r="C503" s="4" t="s">
        <v>357</v>
      </c>
      <c r="D503" s="54">
        <v>0</v>
      </c>
      <c r="E503" s="97">
        <v>5000</v>
      </c>
      <c r="F503" s="54">
        <v>0</v>
      </c>
      <c r="G503" s="93">
        <v>10000</v>
      </c>
    </row>
    <row r="504" spans="1:7">
      <c r="A504" s="212" t="s">
        <v>8</v>
      </c>
      <c r="B504" s="48">
        <v>62</v>
      </c>
      <c r="C504" s="4" t="s">
        <v>368</v>
      </c>
      <c r="D504" s="58">
        <f t="shared" ref="D504:F504" si="95">D503</f>
        <v>0</v>
      </c>
      <c r="E504" s="59">
        <f t="shared" si="95"/>
        <v>5000</v>
      </c>
      <c r="F504" s="58">
        <f t="shared" si="95"/>
        <v>0</v>
      </c>
      <c r="G504" s="59">
        <v>10000</v>
      </c>
    </row>
    <row r="505" spans="1:7">
      <c r="A505" s="212"/>
      <c r="B505" s="48"/>
      <c r="C505" s="4"/>
      <c r="D505" s="54"/>
      <c r="E505" s="54"/>
      <c r="F505" s="54"/>
      <c r="G505" s="54"/>
    </row>
    <row r="506" spans="1:7">
      <c r="A506" s="212"/>
      <c r="B506" s="48">
        <v>63</v>
      </c>
      <c r="C506" s="4" t="s">
        <v>378</v>
      </c>
      <c r="D506" s="54"/>
      <c r="E506" s="54"/>
      <c r="F506" s="54"/>
      <c r="G506" s="54"/>
    </row>
    <row r="507" spans="1:7">
      <c r="A507" s="212"/>
      <c r="B507" s="48" t="s">
        <v>371</v>
      </c>
      <c r="C507" s="4" t="s">
        <v>373</v>
      </c>
      <c r="D507" s="54">
        <v>0</v>
      </c>
      <c r="E507" s="97">
        <v>7500</v>
      </c>
      <c r="F507" s="97">
        <v>7500</v>
      </c>
      <c r="G507" s="93">
        <v>9800</v>
      </c>
    </row>
    <row r="508" spans="1:7">
      <c r="A508" s="212" t="s">
        <v>8</v>
      </c>
      <c r="B508" s="48">
        <v>63</v>
      </c>
      <c r="C508" s="4" t="s">
        <v>378</v>
      </c>
      <c r="D508" s="58">
        <f t="shared" ref="D508:F508" si="96">D507</f>
        <v>0</v>
      </c>
      <c r="E508" s="59">
        <f t="shared" si="96"/>
        <v>7500</v>
      </c>
      <c r="F508" s="59">
        <f t="shared" si="96"/>
        <v>7500</v>
      </c>
      <c r="G508" s="59">
        <v>9800</v>
      </c>
    </row>
    <row r="509" spans="1:7">
      <c r="A509" s="212"/>
      <c r="B509" s="48"/>
      <c r="C509" s="4"/>
      <c r="D509" s="54"/>
      <c r="E509" s="54"/>
      <c r="F509" s="54"/>
      <c r="G509" s="54"/>
    </row>
    <row r="510" spans="1:7">
      <c r="A510" s="212"/>
      <c r="B510" s="48">
        <v>64</v>
      </c>
      <c r="C510" s="4" t="s">
        <v>374</v>
      </c>
      <c r="D510" s="54"/>
      <c r="E510" s="54"/>
      <c r="F510" s="54"/>
      <c r="G510" s="54"/>
    </row>
    <row r="511" spans="1:7">
      <c r="A511" s="212"/>
      <c r="B511" s="48" t="s">
        <v>375</v>
      </c>
      <c r="C511" s="4" t="s">
        <v>373</v>
      </c>
      <c r="D511" s="54">
        <v>0</v>
      </c>
      <c r="E511" s="97">
        <v>3000</v>
      </c>
      <c r="F511" s="97">
        <v>3000</v>
      </c>
      <c r="G511" s="93">
        <v>7500</v>
      </c>
    </row>
    <row r="512" spans="1:7">
      <c r="A512" s="212" t="s">
        <v>8</v>
      </c>
      <c r="B512" s="48">
        <v>64</v>
      </c>
      <c r="C512" s="4" t="s">
        <v>374</v>
      </c>
      <c r="D512" s="58">
        <f t="shared" ref="D512:F512" si="97">D511</f>
        <v>0</v>
      </c>
      <c r="E512" s="59">
        <f t="shared" si="97"/>
        <v>3000</v>
      </c>
      <c r="F512" s="59">
        <f t="shared" si="97"/>
        <v>3000</v>
      </c>
      <c r="G512" s="59">
        <v>7500</v>
      </c>
    </row>
    <row r="513" spans="1:7">
      <c r="A513" s="212"/>
      <c r="B513" s="48"/>
      <c r="C513" s="4"/>
      <c r="D513" s="54"/>
      <c r="E513" s="54"/>
      <c r="F513" s="54"/>
      <c r="G513" s="54"/>
    </row>
    <row r="514" spans="1:7" ht="39.950000000000003" customHeight="1">
      <c r="A514" s="212"/>
      <c r="B514" s="48">
        <v>65</v>
      </c>
      <c r="C514" s="4" t="s">
        <v>383</v>
      </c>
      <c r="D514" s="54"/>
      <c r="E514" s="54"/>
      <c r="F514" s="54"/>
      <c r="G514" s="54"/>
    </row>
    <row r="515" spans="1:7">
      <c r="A515" s="212"/>
      <c r="B515" s="48" t="s">
        <v>384</v>
      </c>
      <c r="C515" s="4" t="s">
        <v>357</v>
      </c>
      <c r="D515" s="54">
        <v>0</v>
      </c>
      <c r="E515" s="97">
        <v>142400</v>
      </c>
      <c r="F515" s="97">
        <v>142400</v>
      </c>
      <c r="G515" s="57">
        <v>0</v>
      </c>
    </row>
    <row r="516" spans="1:7" ht="39.950000000000003" customHeight="1">
      <c r="A516" s="212" t="s">
        <v>8</v>
      </c>
      <c r="B516" s="48">
        <v>65</v>
      </c>
      <c r="C516" s="4" t="s">
        <v>383</v>
      </c>
      <c r="D516" s="58">
        <f t="shared" ref="D516:F516" si="98">D515</f>
        <v>0</v>
      </c>
      <c r="E516" s="59">
        <f t="shared" si="98"/>
        <v>142400</v>
      </c>
      <c r="F516" s="59">
        <f t="shared" si="98"/>
        <v>142400</v>
      </c>
      <c r="G516" s="58">
        <v>0</v>
      </c>
    </row>
    <row r="517" spans="1:7">
      <c r="A517" s="212"/>
      <c r="B517" s="48"/>
      <c r="C517" s="4"/>
      <c r="D517" s="54"/>
      <c r="E517" s="97"/>
      <c r="F517" s="97"/>
      <c r="G517" s="97"/>
    </row>
    <row r="518" spans="1:7" ht="38.25">
      <c r="A518" s="212"/>
      <c r="B518" s="48">
        <v>66</v>
      </c>
      <c r="C518" s="4" t="s">
        <v>386</v>
      </c>
      <c r="D518" s="54"/>
      <c r="E518" s="97"/>
      <c r="F518" s="97"/>
      <c r="G518" s="54"/>
    </row>
    <row r="519" spans="1:7">
      <c r="A519" s="212"/>
      <c r="B519" s="48" t="s">
        <v>385</v>
      </c>
      <c r="C519" s="4" t="s">
        <v>357</v>
      </c>
      <c r="D519" s="54">
        <v>0</v>
      </c>
      <c r="E519" s="97">
        <v>260100</v>
      </c>
      <c r="F519" s="97">
        <f>260100+400000</f>
        <v>660100</v>
      </c>
      <c r="G519" s="93">
        <v>300000</v>
      </c>
    </row>
    <row r="520" spans="1:7" ht="38.25">
      <c r="A520" s="212" t="s">
        <v>8</v>
      </c>
      <c r="B520" s="48">
        <v>66</v>
      </c>
      <c r="C520" s="4" t="s">
        <v>386</v>
      </c>
      <c r="D520" s="58">
        <f t="shared" ref="D520:F520" si="99">D519</f>
        <v>0</v>
      </c>
      <c r="E520" s="59">
        <f t="shared" si="99"/>
        <v>260100</v>
      </c>
      <c r="F520" s="59">
        <f t="shared" si="99"/>
        <v>660100</v>
      </c>
      <c r="G520" s="59">
        <v>300000</v>
      </c>
    </row>
    <row r="521" spans="1:7">
      <c r="A521" s="212"/>
      <c r="B521" s="48"/>
      <c r="C521" s="4"/>
      <c r="D521" s="161"/>
      <c r="E521" s="174"/>
      <c r="F521" s="174"/>
      <c r="G521" s="174"/>
    </row>
    <row r="522" spans="1:7" ht="38.25">
      <c r="A522" s="212"/>
      <c r="B522" s="48">
        <v>67</v>
      </c>
      <c r="C522" s="4" t="s">
        <v>397</v>
      </c>
      <c r="D522" s="54"/>
      <c r="E522" s="97"/>
      <c r="F522" s="97"/>
      <c r="G522" s="54"/>
    </row>
    <row r="523" spans="1:7">
      <c r="A523" s="56"/>
      <c r="B523" s="153" t="s">
        <v>398</v>
      </c>
      <c r="C523" s="124" t="s">
        <v>357</v>
      </c>
      <c r="D523" s="57">
        <v>0</v>
      </c>
      <c r="E523" s="57">
        <v>0</v>
      </c>
      <c r="F523" s="93">
        <v>300000</v>
      </c>
      <c r="G523" s="57">
        <v>0</v>
      </c>
    </row>
    <row r="524" spans="1:7" ht="38.25">
      <c r="A524" s="212" t="s">
        <v>8</v>
      </c>
      <c r="B524" s="48">
        <v>67</v>
      </c>
      <c r="C524" s="4" t="s">
        <v>397</v>
      </c>
      <c r="D524" s="57">
        <f t="shared" ref="D524:F524" si="100">D523</f>
        <v>0</v>
      </c>
      <c r="E524" s="57">
        <f t="shared" si="100"/>
        <v>0</v>
      </c>
      <c r="F524" s="93">
        <f t="shared" si="100"/>
        <v>300000</v>
      </c>
      <c r="G524" s="57">
        <v>0</v>
      </c>
    </row>
    <row r="525" spans="1:7">
      <c r="A525" s="212"/>
      <c r="B525" s="48"/>
      <c r="C525" s="4"/>
      <c r="D525" s="54"/>
      <c r="E525" s="97"/>
      <c r="F525" s="97"/>
      <c r="G525" s="97"/>
    </row>
    <row r="526" spans="1:7" ht="51">
      <c r="A526" s="143"/>
      <c r="B526" s="100">
        <v>68</v>
      </c>
      <c r="C526" s="101" t="s">
        <v>399</v>
      </c>
      <c r="D526" s="54"/>
      <c r="E526" s="97"/>
      <c r="F526" s="97"/>
      <c r="G526" s="97"/>
    </row>
    <row r="527" spans="1:7">
      <c r="A527" s="143"/>
      <c r="B527" s="100" t="s">
        <v>400</v>
      </c>
      <c r="C527" s="101" t="s">
        <v>357</v>
      </c>
      <c r="D527" s="54">
        <v>0</v>
      </c>
      <c r="E527" s="54">
        <v>0</v>
      </c>
      <c r="F527" s="97">
        <f>350000</f>
        <v>350000</v>
      </c>
      <c r="G527" s="54">
        <v>0</v>
      </c>
    </row>
    <row r="528" spans="1:7" ht="51">
      <c r="A528" s="143" t="s">
        <v>8</v>
      </c>
      <c r="B528" s="100">
        <v>68</v>
      </c>
      <c r="C528" s="101" t="s">
        <v>399</v>
      </c>
      <c r="D528" s="58">
        <f t="shared" ref="D528:F528" si="101">D527</f>
        <v>0</v>
      </c>
      <c r="E528" s="58">
        <f t="shared" si="101"/>
        <v>0</v>
      </c>
      <c r="F528" s="59">
        <f t="shared" si="101"/>
        <v>350000</v>
      </c>
      <c r="G528" s="58">
        <v>0</v>
      </c>
    </row>
    <row r="529" spans="1:7">
      <c r="A529" s="143"/>
      <c r="B529" s="100"/>
      <c r="C529" s="101"/>
      <c r="D529" s="54"/>
      <c r="E529" s="97"/>
      <c r="F529" s="97"/>
      <c r="G529" s="97"/>
    </row>
    <row r="530" spans="1:7" ht="39.950000000000003" customHeight="1">
      <c r="A530" s="143"/>
      <c r="B530" s="100">
        <v>69</v>
      </c>
      <c r="C530" s="101" t="s">
        <v>401</v>
      </c>
      <c r="D530" s="54"/>
      <c r="E530" s="97"/>
      <c r="F530" s="97"/>
      <c r="G530" s="97"/>
    </row>
    <row r="531" spans="1:7">
      <c r="A531" s="143"/>
      <c r="B531" s="100" t="s">
        <v>402</v>
      </c>
      <c r="C531" s="101" t="s">
        <v>357</v>
      </c>
      <c r="D531" s="54">
        <v>0</v>
      </c>
      <c r="E531" s="54">
        <v>0</v>
      </c>
      <c r="F531" s="97">
        <v>2533</v>
      </c>
      <c r="G531" s="54">
        <v>0</v>
      </c>
    </row>
    <row r="532" spans="1:7" ht="39.950000000000003" customHeight="1">
      <c r="A532" s="143" t="s">
        <v>8</v>
      </c>
      <c r="B532" s="100">
        <v>69</v>
      </c>
      <c r="C532" s="101" t="s">
        <v>401</v>
      </c>
      <c r="D532" s="58">
        <f t="shared" ref="D532:F532" si="102">D531</f>
        <v>0</v>
      </c>
      <c r="E532" s="58">
        <f t="shared" si="102"/>
        <v>0</v>
      </c>
      <c r="F532" s="59">
        <f t="shared" si="102"/>
        <v>2533</v>
      </c>
      <c r="G532" s="58">
        <v>0</v>
      </c>
    </row>
    <row r="533" spans="1:7">
      <c r="A533" s="143"/>
      <c r="B533" s="100"/>
      <c r="C533" s="101"/>
      <c r="D533" s="54"/>
      <c r="E533" s="97"/>
      <c r="F533" s="97"/>
      <c r="G533" s="97"/>
    </row>
    <row r="534" spans="1:7">
      <c r="A534" s="143"/>
      <c r="B534" s="100">
        <v>70</v>
      </c>
      <c r="C534" s="101" t="s">
        <v>403</v>
      </c>
      <c r="D534" s="54"/>
      <c r="E534" s="97"/>
      <c r="F534" s="97"/>
      <c r="G534" s="97"/>
    </row>
    <row r="535" spans="1:7">
      <c r="A535" s="143"/>
      <c r="B535" s="100" t="s">
        <v>404</v>
      </c>
      <c r="C535" s="101" t="s">
        <v>405</v>
      </c>
      <c r="D535" s="54">
        <v>0</v>
      </c>
      <c r="E535" s="54">
        <v>0</v>
      </c>
      <c r="F535" s="97">
        <v>30700</v>
      </c>
      <c r="G535" s="54">
        <v>0</v>
      </c>
    </row>
    <row r="536" spans="1:7">
      <c r="A536" s="143" t="s">
        <v>8</v>
      </c>
      <c r="B536" s="100">
        <v>70</v>
      </c>
      <c r="C536" s="101" t="s">
        <v>403</v>
      </c>
      <c r="D536" s="58">
        <f t="shared" ref="D536:F536" si="103">D535</f>
        <v>0</v>
      </c>
      <c r="E536" s="58">
        <f t="shared" si="103"/>
        <v>0</v>
      </c>
      <c r="F536" s="59">
        <f t="shared" si="103"/>
        <v>30700</v>
      </c>
      <c r="G536" s="58">
        <v>0</v>
      </c>
    </row>
    <row r="537" spans="1:7">
      <c r="A537" s="143"/>
      <c r="B537" s="100"/>
      <c r="C537" s="101"/>
      <c r="D537" s="54"/>
      <c r="E537" s="54"/>
      <c r="F537" s="97"/>
      <c r="G537" s="54"/>
    </row>
    <row r="538" spans="1:7" ht="25.5">
      <c r="A538" s="143"/>
      <c r="B538" s="100">
        <v>71</v>
      </c>
      <c r="C538" s="101" t="s">
        <v>471</v>
      </c>
      <c r="D538" s="54"/>
      <c r="E538" s="97"/>
      <c r="F538" s="97"/>
      <c r="G538" s="97"/>
    </row>
    <row r="539" spans="1:7">
      <c r="A539" s="143"/>
      <c r="B539" s="100" t="s">
        <v>417</v>
      </c>
      <c r="C539" s="101" t="s">
        <v>357</v>
      </c>
      <c r="D539" s="54">
        <v>0</v>
      </c>
      <c r="E539" s="54">
        <v>0</v>
      </c>
      <c r="F539" s="97">
        <v>1</v>
      </c>
      <c r="G539" s="97">
        <v>20000</v>
      </c>
    </row>
    <row r="540" spans="1:7" ht="25.5">
      <c r="A540" s="143" t="s">
        <v>8</v>
      </c>
      <c r="B540" s="100">
        <v>71</v>
      </c>
      <c r="C540" s="101" t="s">
        <v>471</v>
      </c>
      <c r="D540" s="58">
        <f t="shared" ref="D540:F540" si="104">D539</f>
        <v>0</v>
      </c>
      <c r="E540" s="58">
        <f t="shared" si="104"/>
        <v>0</v>
      </c>
      <c r="F540" s="59">
        <f t="shared" si="104"/>
        <v>1</v>
      </c>
      <c r="G540" s="59">
        <v>20000</v>
      </c>
    </row>
    <row r="541" spans="1:7">
      <c r="A541" s="143"/>
      <c r="B541" s="100"/>
      <c r="C541" s="101"/>
      <c r="D541" s="54"/>
      <c r="E541" s="54"/>
      <c r="F541" s="97"/>
      <c r="G541" s="54"/>
    </row>
    <row r="542" spans="1:7" ht="25.5">
      <c r="A542" s="212"/>
      <c r="B542" s="48">
        <v>72</v>
      </c>
      <c r="C542" s="4" t="s">
        <v>474</v>
      </c>
      <c r="D542" s="54"/>
      <c r="E542" s="97"/>
      <c r="F542" s="97"/>
      <c r="G542" s="54"/>
    </row>
    <row r="543" spans="1:7">
      <c r="A543" s="212"/>
      <c r="B543" s="48" t="s">
        <v>430</v>
      </c>
      <c r="C543" s="4" t="s">
        <v>357</v>
      </c>
      <c r="D543" s="54">
        <v>0</v>
      </c>
      <c r="E543" s="54">
        <v>0</v>
      </c>
      <c r="F543" s="54">
        <v>0</v>
      </c>
      <c r="G543" s="93">
        <v>500000</v>
      </c>
    </row>
    <row r="544" spans="1:7" ht="25.5">
      <c r="A544" s="212" t="s">
        <v>8</v>
      </c>
      <c r="B544" s="48">
        <v>72</v>
      </c>
      <c r="C544" s="4" t="s">
        <v>474</v>
      </c>
      <c r="D544" s="58">
        <f t="shared" ref="D544:F544" si="105">D543</f>
        <v>0</v>
      </c>
      <c r="E544" s="58">
        <f t="shared" si="105"/>
        <v>0</v>
      </c>
      <c r="F544" s="58">
        <f t="shared" si="105"/>
        <v>0</v>
      </c>
      <c r="G544" s="59">
        <v>500000</v>
      </c>
    </row>
    <row r="545" spans="1:7">
      <c r="A545" s="212"/>
      <c r="B545" s="48"/>
      <c r="C545" s="4"/>
      <c r="D545" s="54"/>
      <c r="E545" s="54"/>
      <c r="F545" s="97"/>
      <c r="G545" s="54"/>
    </row>
    <row r="546" spans="1:7" ht="25.5">
      <c r="A546" s="212"/>
      <c r="B546" s="48">
        <v>73</v>
      </c>
      <c r="C546" s="4" t="s">
        <v>475</v>
      </c>
      <c r="D546" s="54"/>
      <c r="E546" s="97"/>
      <c r="F546" s="97"/>
      <c r="G546" s="54"/>
    </row>
    <row r="547" spans="1:7">
      <c r="A547" s="212"/>
      <c r="B547" s="48" t="s">
        <v>432</v>
      </c>
      <c r="C547" s="4" t="s">
        <v>357</v>
      </c>
      <c r="D547" s="54">
        <v>0</v>
      </c>
      <c r="E547" s="54">
        <v>0</v>
      </c>
      <c r="F547" s="54">
        <v>0</v>
      </c>
      <c r="G547" s="93">
        <v>50000</v>
      </c>
    </row>
    <row r="548" spans="1:7" ht="25.5">
      <c r="A548" s="212" t="s">
        <v>8</v>
      </c>
      <c r="B548" s="48">
        <v>73</v>
      </c>
      <c r="C548" s="4" t="s">
        <v>475</v>
      </c>
      <c r="D548" s="58">
        <f>D547</f>
        <v>0</v>
      </c>
      <c r="E548" s="58">
        <f t="shared" ref="E548:F548" si="106">E547</f>
        <v>0</v>
      </c>
      <c r="F548" s="58">
        <f t="shared" si="106"/>
        <v>0</v>
      </c>
      <c r="G548" s="59">
        <v>50000</v>
      </c>
    </row>
    <row r="549" spans="1:7">
      <c r="A549" s="212"/>
      <c r="B549" s="48"/>
      <c r="C549" s="4"/>
      <c r="D549" s="54"/>
      <c r="E549" s="54"/>
      <c r="F549" s="97"/>
      <c r="G549" s="54"/>
    </row>
    <row r="550" spans="1:7" ht="38.25">
      <c r="A550" s="212"/>
      <c r="B550" s="48">
        <v>74</v>
      </c>
      <c r="C550" s="4" t="s">
        <v>431</v>
      </c>
      <c r="D550" s="54"/>
      <c r="E550" s="97"/>
      <c r="F550" s="97"/>
      <c r="G550" s="54"/>
    </row>
    <row r="551" spans="1:7">
      <c r="A551" s="212"/>
      <c r="B551" s="48" t="s">
        <v>441</v>
      </c>
      <c r="C551" s="4" t="s">
        <v>357</v>
      </c>
      <c r="D551" s="54">
        <v>0</v>
      </c>
      <c r="E551" s="54">
        <v>0</v>
      </c>
      <c r="F551" s="54">
        <v>0</v>
      </c>
      <c r="G551" s="93">
        <v>10000</v>
      </c>
    </row>
    <row r="552" spans="1:7" ht="38.25">
      <c r="A552" s="56" t="s">
        <v>8</v>
      </c>
      <c r="B552" s="153">
        <v>74</v>
      </c>
      <c r="C552" s="124" t="s">
        <v>431</v>
      </c>
      <c r="D552" s="58">
        <f>D551</f>
        <v>0</v>
      </c>
      <c r="E552" s="58">
        <f t="shared" ref="E552:F552" si="107">E551</f>
        <v>0</v>
      </c>
      <c r="F552" s="58">
        <f t="shared" si="107"/>
        <v>0</v>
      </c>
      <c r="G552" s="59">
        <v>10000</v>
      </c>
    </row>
    <row r="553" spans="1:7">
      <c r="A553" s="212"/>
      <c r="B553" s="48"/>
      <c r="C553" s="4"/>
      <c r="D553" s="54"/>
      <c r="E553" s="54"/>
      <c r="F553" s="97"/>
      <c r="G553" s="54"/>
    </row>
    <row r="554" spans="1:7">
      <c r="A554" s="212"/>
      <c r="B554" s="48">
        <v>75</v>
      </c>
      <c r="C554" s="4" t="s">
        <v>444</v>
      </c>
      <c r="D554" s="54"/>
      <c r="E554" s="97"/>
      <c r="F554" s="97"/>
      <c r="G554" s="54"/>
    </row>
    <row r="555" spans="1:7">
      <c r="A555" s="212"/>
      <c r="B555" s="48" t="s">
        <v>437</v>
      </c>
      <c r="C555" s="4" t="s">
        <v>438</v>
      </c>
      <c r="D555" s="54">
        <v>0</v>
      </c>
      <c r="E555" s="54">
        <v>0</v>
      </c>
      <c r="F555" s="54">
        <v>0</v>
      </c>
      <c r="G555" s="93">
        <v>1300</v>
      </c>
    </row>
    <row r="556" spans="1:7">
      <c r="A556" s="212" t="s">
        <v>8</v>
      </c>
      <c r="B556" s="48">
        <v>75</v>
      </c>
      <c r="C556" s="4" t="s">
        <v>444</v>
      </c>
      <c r="D556" s="58">
        <f>D555</f>
        <v>0</v>
      </c>
      <c r="E556" s="58">
        <f t="shared" ref="E556:F556" si="108">E555</f>
        <v>0</v>
      </c>
      <c r="F556" s="58">
        <f t="shared" si="108"/>
        <v>0</v>
      </c>
      <c r="G556" s="59">
        <v>1300</v>
      </c>
    </row>
    <row r="557" spans="1:7">
      <c r="A557" s="212"/>
      <c r="B557" s="48"/>
      <c r="C557" s="4"/>
      <c r="D557" s="54"/>
      <c r="E557" s="54"/>
      <c r="F557" s="97"/>
      <c r="G557" s="54"/>
    </row>
    <row r="558" spans="1:7">
      <c r="A558" s="212"/>
      <c r="B558" s="48">
        <v>76</v>
      </c>
      <c r="C558" s="4" t="s">
        <v>439</v>
      </c>
      <c r="D558" s="54"/>
      <c r="E558" s="97"/>
      <c r="F558" s="97"/>
      <c r="G558" s="54"/>
    </row>
    <row r="559" spans="1:7">
      <c r="A559" s="212"/>
      <c r="B559" s="48" t="s">
        <v>440</v>
      </c>
      <c r="C559" s="4" t="s">
        <v>438</v>
      </c>
      <c r="D559" s="54">
        <v>0</v>
      </c>
      <c r="E559" s="54">
        <v>0</v>
      </c>
      <c r="F559" s="54">
        <v>0</v>
      </c>
      <c r="G559" s="93">
        <v>50000</v>
      </c>
    </row>
    <row r="560" spans="1:7">
      <c r="A560" s="212" t="s">
        <v>8</v>
      </c>
      <c r="B560" s="48">
        <v>76</v>
      </c>
      <c r="C560" s="4" t="s">
        <v>439</v>
      </c>
      <c r="D560" s="58">
        <f>D559</f>
        <v>0</v>
      </c>
      <c r="E560" s="58">
        <f t="shared" ref="E560:F560" si="109">E559</f>
        <v>0</v>
      </c>
      <c r="F560" s="58">
        <f t="shared" si="109"/>
        <v>0</v>
      </c>
      <c r="G560" s="59">
        <v>50000</v>
      </c>
    </row>
    <row r="561" spans="1:7">
      <c r="A561" s="212"/>
      <c r="B561" s="48"/>
      <c r="C561" s="4"/>
      <c r="D561" s="54"/>
      <c r="E561" s="54"/>
      <c r="F561" s="54"/>
      <c r="G561" s="97"/>
    </row>
    <row r="562" spans="1:7" ht="40.5" customHeight="1">
      <c r="A562" s="212"/>
      <c r="B562" s="48">
        <v>77</v>
      </c>
      <c r="C562" s="4" t="s">
        <v>477</v>
      </c>
      <c r="D562" s="54"/>
      <c r="E562" s="54"/>
      <c r="F562" s="54"/>
      <c r="G562" s="97"/>
    </row>
    <row r="563" spans="1:7">
      <c r="A563" s="212"/>
      <c r="B563" s="48" t="s">
        <v>468</v>
      </c>
      <c r="C563" s="4" t="s">
        <v>357</v>
      </c>
      <c r="D563" s="54">
        <v>0</v>
      </c>
      <c r="E563" s="54">
        <v>0</v>
      </c>
      <c r="F563" s="54">
        <v>0</v>
      </c>
      <c r="G563" s="97">
        <v>300000</v>
      </c>
    </row>
    <row r="564" spans="1:7" ht="40.5" customHeight="1">
      <c r="A564" s="212" t="s">
        <v>8</v>
      </c>
      <c r="B564" s="48">
        <v>77</v>
      </c>
      <c r="C564" s="4" t="s">
        <v>477</v>
      </c>
      <c r="D564" s="58">
        <f>SUM(D563)</f>
        <v>0</v>
      </c>
      <c r="E564" s="58">
        <f t="shared" ref="E564:F564" si="110">SUM(E563)</f>
        <v>0</v>
      </c>
      <c r="F564" s="58">
        <f t="shared" si="110"/>
        <v>0</v>
      </c>
      <c r="G564" s="59">
        <v>300000</v>
      </c>
    </row>
    <row r="565" spans="1:7">
      <c r="A565" s="212"/>
      <c r="B565" s="48"/>
      <c r="C565" s="4"/>
      <c r="D565" s="54"/>
      <c r="E565" s="54"/>
      <c r="F565" s="54"/>
      <c r="G565" s="97"/>
    </row>
    <row r="566" spans="1:7" ht="25.5">
      <c r="A566" s="143"/>
      <c r="B566" s="100">
        <v>78</v>
      </c>
      <c r="C566" s="101" t="s">
        <v>469</v>
      </c>
      <c r="D566" s="54"/>
      <c r="E566" s="97"/>
      <c r="F566" s="97"/>
      <c r="G566" s="97"/>
    </row>
    <row r="567" spans="1:7">
      <c r="A567" s="143"/>
      <c r="B567" s="100" t="s">
        <v>470</v>
      </c>
      <c r="C567" s="101" t="s">
        <v>357</v>
      </c>
      <c r="D567" s="54">
        <v>0</v>
      </c>
      <c r="E567" s="54">
        <v>0</v>
      </c>
      <c r="F567" s="54">
        <v>0</v>
      </c>
      <c r="G567" s="97">
        <v>24000</v>
      </c>
    </row>
    <row r="568" spans="1:7" ht="25.5">
      <c r="A568" s="143" t="s">
        <v>8</v>
      </c>
      <c r="B568" s="100">
        <v>78</v>
      </c>
      <c r="C568" s="101" t="s">
        <v>469</v>
      </c>
      <c r="D568" s="58">
        <f t="shared" ref="D568:F568" si="111">D567</f>
        <v>0</v>
      </c>
      <c r="E568" s="58">
        <f t="shared" si="111"/>
        <v>0</v>
      </c>
      <c r="F568" s="58">
        <f t="shared" si="111"/>
        <v>0</v>
      </c>
      <c r="G568" s="59">
        <v>24000</v>
      </c>
    </row>
    <row r="569" spans="1:7" ht="15" customHeight="1">
      <c r="A569" s="212" t="s">
        <v>8</v>
      </c>
      <c r="B569" s="48">
        <v>44</v>
      </c>
      <c r="C569" s="4" t="s">
        <v>228</v>
      </c>
      <c r="D569" s="59">
        <f>D496+D500+D504+D508+D512+D516+D520+D524+D528+D532+D536+D540+D544+D548+D552+D556+D560+D564+D568</f>
        <v>237600</v>
      </c>
      <c r="E569" s="59">
        <f t="shared" ref="E569:F569" si="112">E496+E500+E504+E508+E512+E516+E520+E524+E528+E532+E536+E540+E544+E548+E552+E556+E560+E564+E568</f>
        <v>438000</v>
      </c>
      <c r="F569" s="59">
        <f t="shared" si="112"/>
        <v>1530853</v>
      </c>
      <c r="G569" s="59">
        <v>1282600</v>
      </c>
    </row>
    <row r="570" spans="1:7">
      <c r="A570" s="212"/>
      <c r="B570" s="48"/>
      <c r="C570" s="4"/>
      <c r="D570" s="97"/>
      <c r="E570" s="97"/>
      <c r="F570" s="97"/>
      <c r="G570" s="44"/>
    </row>
    <row r="571" spans="1:7">
      <c r="A571" s="212"/>
      <c r="B571" s="48">
        <v>45</v>
      </c>
      <c r="C571" s="4" t="s">
        <v>189</v>
      </c>
      <c r="D571" s="54"/>
      <c r="E571" s="54"/>
      <c r="F571" s="54"/>
      <c r="G571" s="44"/>
    </row>
    <row r="572" spans="1:7" ht="67.5" customHeight="1">
      <c r="A572" s="212"/>
      <c r="B572" s="48">
        <v>51</v>
      </c>
      <c r="C572" s="4" t="s">
        <v>359</v>
      </c>
      <c r="D572" s="5"/>
      <c r="F572" s="5"/>
      <c r="G572" s="5"/>
    </row>
    <row r="573" spans="1:7" ht="15" customHeight="1">
      <c r="A573" s="212"/>
      <c r="B573" s="48" t="s">
        <v>361</v>
      </c>
      <c r="C573" s="4" t="s">
        <v>357</v>
      </c>
      <c r="D573" s="57">
        <v>0</v>
      </c>
      <c r="E573" s="93">
        <v>7732</v>
      </c>
      <c r="F573" s="93">
        <v>7732</v>
      </c>
      <c r="G573" s="57">
        <v>0</v>
      </c>
    </row>
    <row r="574" spans="1:7" ht="65.25" customHeight="1">
      <c r="A574" s="212" t="s">
        <v>8</v>
      </c>
      <c r="B574" s="48">
        <v>51</v>
      </c>
      <c r="C574" s="4" t="s">
        <v>359</v>
      </c>
      <c r="D574" s="57">
        <f t="shared" ref="D574:F574" si="113">D573</f>
        <v>0</v>
      </c>
      <c r="E574" s="93">
        <f t="shared" si="113"/>
        <v>7732</v>
      </c>
      <c r="F574" s="93">
        <f t="shared" si="113"/>
        <v>7732</v>
      </c>
      <c r="G574" s="57">
        <v>0</v>
      </c>
    </row>
    <row r="575" spans="1:7">
      <c r="A575" s="212"/>
      <c r="B575" s="48"/>
      <c r="C575" s="4"/>
      <c r="D575" s="54"/>
      <c r="E575" s="54"/>
      <c r="F575" s="54"/>
      <c r="G575" s="54"/>
    </row>
    <row r="576" spans="1:7" ht="54" customHeight="1">
      <c r="A576" s="212"/>
      <c r="B576" s="48">
        <v>52</v>
      </c>
      <c r="C576" s="4" t="s">
        <v>360</v>
      </c>
      <c r="D576" s="54"/>
      <c r="E576" s="54"/>
      <c r="F576" s="54"/>
      <c r="G576" s="44"/>
    </row>
    <row r="577" spans="1:7" ht="15" customHeight="1">
      <c r="A577" s="212"/>
      <c r="B577" s="48" t="s">
        <v>364</v>
      </c>
      <c r="C577" s="4" t="s">
        <v>357</v>
      </c>
      <c r="D577" s="57">
        <v>0</v>
      </c>
      <c r="E577" s="93">
        <v>50000</v>
      </c>
      <c r="F577" s="93">
        <v>50000</v>
      </c>
      <c r="G577" s="93">
        <v>10000</v>
      </c>
    </row>
    <row r="578" spans="1:7" ht="54" customHeight="1">
      <c r="A578" s="212" t="s">
        <v>8</v>
      </c>
      <c r="B578" s="48">
        <v>52</v>
      </c>
      <c r="C578" s="4" t="s">
        <v>360</v>
      </c>
      <c r="D578" s="58">
        <f t="shared" ref="D578:F578" si="114">D577</f>
        <v>0</v>
      </c>
      <c r="E578" s="59">
        <f t="shared" si="114"/>
        <v>50000</v>
      </c>
      <c r="F578" s="59">
        <f t="shared" si="114"/>
        <v>50000</v>
      </c>
      <c r="G578" s="59">
        <v>10000</v>
      </c>
    </row>
    <row r="579" spans="1:7">
      <c r="A579" s="212"/>
      <c r="B579" s="48"/>
      <c r="C579" s="4"/>
      <c r="D579" s="161"/>
      <c r="E579" s="161"/>
      <c r="F579" s="161"/>
      <c r="G579" s="161"/>
    </row>
    <row r="580" spans="1:7">
      <c r="A580" s="212"/>
      <c r="B580" s="48">
        <v>53</v>
      </c>
      <c r="C580" s="4" t="s">
        <v>362</v>
      </c>
      <c r="D580" s="54"/>
      <c r="E580" s="54"/>
      <c r="F580" s="54"/>
      <c r="G580" s="54"/>
    </row>
    <row r="581" spans="1:7" ht="15" customHeight="1">
      <c r="A581" s="212"/>
      <c r="B581" s="48" t="s">
        <v>363</v>
      </c>
      <c r="C581" s="4" t="s">
        <v>357</v>
      </c>
      <c r="D581" s="57">
        <v>0</v>
      </c>
      <c r="E581" s="93">
        <v>15900</v>
      </c>
      <c r="F581" s="93">
        <v>15900</v>
      </c>
      <c r="G581" s="93">
        <v>40000</v>
      </c>
    </row>
    <row r="582" spans="1:7">
      <c r="A582" s="56" t="s">
        <v>8</v>
      </c>
      <c r="B582" s="153">
        <v>53</v>
      </c>
      <c r="C582" s="124" t="s">
        <v>362</v>
      </c>
      <c r="D582" s="58">
        <f t="shared" ref="D582:F582" si="115">D581</f>
        <v>0</v>
      </c>
      <c r="E582" s="59">
        <f t="shared" si="115"/>
        <v>15900</v>
      </c>
      <c r="F582" s="59">
        <f t="shared" si="115"/>
        <v>15900</v>
      </c>
      <c r="G582" s="59">
        <v>40000</v>
      </c>
    </row>
    <row r="583" spans="1:7">
      <c r="A583" s="212"/>
      <c r="B583" s="48"/>
      <c r="C583" s="4"/>
      <c r="D583" s="161"/>
      <c r="E583" s="161"/>
      <c r="F583" s="161"/>
      <c r="G583" s="161"/>
    </row>
    <row r="584" spans="1:7">
      <c r="A584" s="212"/>
      <c r="B584" s="48">
        <v>55</v>
      </c>
      <c r="C584" s="4" t="s">
        <v>379</v>
      </c>
      <c r="D584" s="54"/>
      <c r="E584" s="54"/>
      <c r="F584" s="54"/>
      <c r="G584" s="54"/>
    </row>
    <row r="585" spans="1:7" ht="15" customHeight="1">
      <c r="A585" s="212"/>
      <c r="B585" s="48" t="s">
        <v>380</v>
      </c>
      <c r="C585" s="4" t="s">
        <v>357</v>
      </c>
      <c r="D585" s="57">
        <v>0</v>
      </c>
      <c r="E585" s="93">
        <v>50000</v>
      </c>
      <c r="F585" s="93">
        <f>50000+17000</f>
        <v>67000</v>
      </c>
      <c r="G585" s="93">
        <v>30000</v>
      </c>
    </row>
    <row r="586" spans="1:7">
      <c r="A586" s="212" t="s">
        <v>8</v>
      </c>
      <c r="B586" s="48">
        <v>55</v>
      </c>
      <c r="C586" s="4" t="s">
        <v>379</v>
      </c>
      <c r="D586" s="58">
        <f t="shared" ref="D586:F586" si="116">D585</f>
        <v>0</v>
      </c>
      <c r="E586" s="59">
        <f t="shared" si="116"/>
        <v>50000</v>
      </c>
      <c r="F586" s="59">
        <f t="shared" si="116"/>
        <v>67000</v>
      </c>
      <c r="G586" s="59">
        <v>30000</v>
      </c>
    </row>
    <row r="587" spans="1:7">
      <c r="A587" s="212"/>
      <c r="B587" s="48"/>
      <c r="C587" s="4"/>
      <c r="D587" s="54"/>
      <c r="E587" s="54"/>
      <c r="F587" s="54"/>
      <c r="G587" s="54"/>
    </row>
    <row r="588" spans="1:7" ht="25.5">
      <c r="A588" s="212"/>
      <c r="B588" s="48">
        <v>56</v>
      </c>
      <c r="C588" s="4" t="s">
        <v>381</v>
      </c>
      <c r="D588" s="54"/>
      <c r="E588" s="54"/>
      <c r="F588" s="54"/>
      <c r="G588" s="54"/>
    </row>
    <row r="589" spans="1:7" ht="15" customHeight="1">
      <c r="A589" s="212"/>
      <c r="B589" s="48" t="s">
        <v>382</v>
      </c>
      <c r="C589" s="4" t="s">
        <v>357</v>
      </c>
      <c r="D589" s="57">
        <v>0</v>
      </c>
      <c r="E589" s="93">
        <v>13000</v>
      </c>
      <c r="F589" s="93">
        <v>13000</v>
      </c>
      <c r="G589" s="57">
        <v>0</v>
      </c>
    </row>
    <row r="590" spans="1:7" ht="25.5">
      <c r="A590" s="212" t="s">
        <v>8</v>
      </c>
      <c r="B590" s="48">
        <v>56</v>
      </c>
      <c r="C590" s="4" t="s">
        <v>381</v>
      </c>
      <c r="D590" s="58">
        <f t="shared" ref="D590:F590" si="117">D589</f>
        <v>0</v>
      </c>
      <c r="E590" s="59">
        <f t="shared" si="117"/>
        <v>13000</v>
      </c>
      <c r="F590" s="59">
        <f t="shared" si="117"/>
        <v>13000</v>
      </c>
      <c r="G590" s="58">
        <v>0</v>
      </c>
    </row>
    <row r="591" spans="1:7">
      <c r="A591" s="212"/>
      <c r="B591" s="48"/>
      <c r="C591" s="4"/>
      <c r="D591" s="161"/>
      <c r="E591" s="161"/>
      <c r="F591" s="161"/>
      <c r="G591" s="174"/>
    </row>
    <row r="592" spans="1:7" ht="55.5" customHeight="1">
      <c r="A592" s="143"/>
      <c r="B592" s="100">
        <v>57</v>
      </c>
      <c r="C592" s="101" t="s">
        <v>406</v>
      </c>
      <c r="D592" s="54"/>
      <c r="E592" s="54"/>
      <c r="F592" s="54"/>
      <c r="G592" s="97"/>
    </row>
    <row r="593" spans="1:7">
      <c r="A593" s="143"/>
      <c r="B593" s="100" t="s">
        <v>407</v>
      </c>
      <c r="C593" s="101" t="s">
        <v>357</v>
      </c>
      <c r="D593" s="54">
        <v>0</v>
      </c>
      <c r="E593" s="54">
        <v>0</v>
      </c>
      <c r="F593" s="97">
        <v>20000</v>
      </c>
      <c r="G593" s="97">
        <v>11098</v>
      </c>
    </row>
    <row r="594" spans="1:7" ht="54.75" customHeight="1">
      <c r="A594" s="143" t="s">
        <v>8</v>
      </c>
      <c r="B594" s="100">
        <v>57</v>
      </c>
      <c r="C594" s="101" t="s">
        <v>406</v>
      </c>
      <c r="D594" s="58">
        <f t="shared" ref="D594:F594" si="118">D593</f>
        <v>0</v>
      </c>
      <c r="E594" s="58">
        <f t="shared" si="118"/>
        <v>0</v>
      </c>
      <c r="F594" s="59">
        <f t="shared" si="118"/>
        <v>20000</v>
      </c>
      <c r="G594" s="59">
        <v>11098</v>
      </c>
    </row>
    <row r="595" spans="1:7">
      <c r="A595" s="143"/>
      <c r="B595" s="100"/>
      <c r="C595" s="101"/>
      <c r="D595" s="161"/>
      <c r="E595" s="161"/>
      <c r="F595" s="174"/>
      <c r="G595" s="161"/>
    </row>
    <row r="596" spans="1:7" ht="40.5" customHeight="1">
      <c r="A596" s="143"/>
      <c r="B596" s="100">
        <v>58</v>
      </c>
      <c r="C596" s="101" t="s">
        <v>420</v>
      </c>
      <c r="D596" s="54"/>
      <c r="E596" s="54"/>
      <c r="F596" s="54"/>
      <c r="G596" s="97"/>
    </row>
    <row r="597" spans="1:7">
      <c r="A597" s="143"/>
      <c r="B597" s="100" t="s">
        <v>421</v>
      </c>
      <c r="C597" s="101" t="s">
        <v>357</v>
      </c>
      <c r="D597" s="54">
        <v>0</v>
      </c>
      <c r="E597" s="54">
        <v>0</v>
      </c>
      <c r="F597" s="54">
        <v>0</v>
      </c>
      <c r="G597" s="97">
        <v>4697</v>
      </c>
    </row>
    <row r="598" spans="1:7" ht="43.5" customHeight="1">
      <c r="A598" s="143" t="s">
        <v>8</v>
      </c>
      <c r="B598" s="100">
        <v>58</v>
      </c>
      <c r="C598" s="101" t="s">
        <v>420</v>
      </c>
      <c r="D598" s="58">
        <f t="shared" ref="D598:F598" si="119">D597</f>
        <v>0</v>
      </c>
      <c r="E598" s="58">
        <f t="shared" si="119"/>
        <v>0</v>
      </c>
      <c r="F598" s="58">
        <f t="shared" si="119"/>
        <v>0</v>
      </c>
      <c r="G598" s="59">
        <v>4697</v>
      </c>
    </row>
    <row r="599" spans="1:7">
      <c r="A599" s="143"/>
      <c r="B599" s="100"/>
      <c r="C599" s="101"/>
      <c r="D599" s="54"/>
      <c r="E599" s="54"/>
      <c r="F599" s="97"/>
      <c r="G599" s="54"/>
    </row>
    <row r="600" spans="1:7" ht="68.25" customHeight="1">
      <c r="A600" s="143"/>
      <c r="B600" s="100">
        <v>59</v>
      </c>
      <c r="C600" s="101" t="s">
        <v>422</v>
      </c>
      <c r="D600" s="54"/>
      <c r="E600" s="54"/>
      <c r="F600" s="54"/>
      <c r="G600" s="97"/>
    </row>
    <row r="601" spans="1:7">
      <c r="A601" s="143"/>
      <c r="B601" s="100" t="s">
        <v>423</v>
      </c>
      <c r="C601" s="101" t="s">
        <v>357</v>
      </c>
      <c r="D601" s="54">
        <v>0</v>
      </c>
      <c r="E601" s="54">
        <v>0</v>
      </c>
      <c r="F601" s="54">
        <v>0</v>
      </c>
      <c r="G601" s="97">
        <v>18700</v>
      </c>
    </row>
    <row r="602" spans="1:7" ht="67.5" customHeight="1">
      <c r="A602" s="143" t="s">
        <v>8</v>
      </c>
      <c r="B602" s="100">
        <v>59</v>
      </c>
      <c r="C602" s="101" t="s">
        <v>422</v>
      </c>
      <c r="D602" s="58">
        <f t="shared" ref="D602:F602" si="120">D601</f>
        <v>0</v>
      </c>
      <c r="E602" s="58">
        <f t="shared" si="120"/>
        <v>0</v>
      </c>
      <c r="F602" s="58">
        <f t="shared" si="120"/>
        <v>0</v>
      </c>
      <c r="G602" s="59">
        <v>18700</v>
      </c>
    </row>
    <row r="603" spans="1:7">
      <c r="A603" s="143"/>
      <c r="B603" s="100"/>
      <c r="C603" s="101"/>
      <c r="D603" s="54"/>
      <c r="E603" s="54"/>
      <c r="F603" s="97"/>
      <c r="G603" s="54"/>
    </row>
    <row r="604" spans="1:7">
      <c r="A604" s="143"/>
      <c r="B604" s="100">
        <v>60</v>
      </c>
      <c r="C604" s="101" t="s">
        <v>424</v>
      </c>
      <c r="D604" s="54"/>
      <c r="E604" s="54"/>
      <c r="F604" s="54"/>
      <c r="G604" s="97"/>
    </row>
    <row r="605" spans="1:7">
      <c r="A605" s="143"/>
      <c r="B605" s="100" t="s">
        <v>425</v>
      </c>
      <c r="C605" s="101" t="s">
        <v>307</v>
      </c>
      <c r="D605" s="54">
        <v>0</v>
      </c>
      <c r="E605" s="54">
        <v>0</v>
      </c>
      <c r="F605" s="54">
        <v>0</v>
      </c>
      <c r="G605" s="97">
        <v>6300</v>
      </c>
    </row>
    <row r="606" spans="1:7">
      <c r="A606" s="143" t="s">
        <v>8</v>
      </c>
      <c r="B606" s="100">
        <v>60</v>
      </c>
      <c r="C606" s="101" t="s">
        <v>424</v>
      </c>
      <c r="D606" s="58">
        <f t="shared" ref="D606:F606" si="121">D605</f>
        <v>0</v>
      </c>
      <c r="E606" s="58">
        <f t="shared" si="121"/>
        <v>0</v>
      </c>
      <c r="F606" s="58">
        <f t="shared" si="121"/>
        <v>0</v>
      </c>
      <c r="G606" s="59">
        <v>6300</v>
      </c>
    </row>
    <row r="607" spans="1:7">
      <c r="A607" s="212" t="s">
        <v>8</v>
      </c>
      <c r="B607" s="48">
        <v>45</v>
      </c>
      <c r="C607" s="4" t="s">
        <v>189</v>
      </c>
      <c r="D607" s="58">
        <f>D574+D578+D582+D586+D590+D594+D598+D602+D606</f>
        <v>0</v>
      </c>
      <c r="E607" s="59">
        <f t="shared" ref="E607:F607" si="122">E574+E578+E582+E586+E590+E594+E598+E602+E606</f>
        <v>136632</v>
      </c>
      <c r="F607" s="59">
        <f t="shared" si="122"/>
        <v>173632</v>
      </c>
      <c r="G607" s="59">
        <v>120795</v>
      </c>
    </row>
    <row r="608" spans="1:7" ht="13.9" customHeight="1">
      <c r="A608" s="212"/>
      <c r="B608" s="48"/>
      <c r="C608" s="4"/>
      <c r="D608" s="47"/>
      <c r="E608" s="42"/>
      <c r="F608" s="42"/>
      <c r="G608" s="8"/>
    </row>
    <row r="609" spans="1:7" ht="13.9" customHeight="1">
      <c r="A609" s="212"/>
      <c r="B609" s="48">
        <v>46</v>
      </c>
      <c r="C609" s="4" t="s">
        <v>194</v>
      </c>
      <c r="D609" s="47"/>
      <c r="E609" s="47"/>
      <c r="F609" s="47"/>
      <c r="G609" s="8"/>
    </row>
    <row r="610" spans="1:7" ht="27.6" customHeight="1">
      <c r="A610" s="212"/>
      <c r="B610" s="48">
        <v>50</v>
      </c>
      <c r="C610" s="4" t="s">
        <v>229</v>
      </c>
      <c r="D610" s="47"/>
      <c r="E610" s="47"/>
      <c r="F610" s="47"/>
      <c r="G610" s="8"/>
    </row>
    <row r="611" spans="1:7" ht="13.9" customHeight="1">
      <c r="A611" s="212"/>
      <c r="B611" s="48" t="s">
        <v>230</v>
      </c>
      <c r="C611" s="4" t="s">
        <v>81</v>
      </c>
      <c r="D611" s="93">
        <v>5000</v>
      </c>
      <c r="E611" s="57">
        <v>0</v>
      </c>
      <c r="F611" s="57">
        <v>0</v>
      </c>
      <c r="G611" s="57">
        <v>0</v>
      </c>
    </row>
    <row r="612" spans="1:7" ht="27.6" customHeight="1">
      <c r="A612" s="212" t="s">
        <v>8</v>
      </c>
      <c r="B612" s="48">
        <v>50</v>
      </c>
      <c r="C612" s="4" t="s">
        <v>229</v>
      </c>
      <c r="D612" s="93">
        <f t="shared" ref="D612:F612" si="123">SUM(D611)</f>
        <v>5000</v>
      </c>
      <c r="E612" s="57">
        <f t="shared" si="123"/>
        <v>0</v>
      </c>
      <c r="F612" s="57">
        <f t="shared" si="123"/>
        <v>0</v>
      </c>
      <c r="G612" s="57">
        <v>0</v>
      </c>
    </row>
    <row r="613" spans="1:7" ht="11.1" customHeight="1">
      <c r="A613" s="212"/>
      <c r="B613" s="48"/>
      <c r="C613" s="4"/>
      <c r="D613" s="47"/>
      <c r="E613" s="47"/>
      <c r="F613" s="47"/>
      <c r="G613" s="8"/>
    </row>
    <row r="614" spans="1:7" ht="27" customHeight="1">
      <c r="A614" s="212"/>
      <c r="B614" s="48">
        <v>51</v>
      </c>
      <c r="C614" s="4" t="s">
        <v>231</v>
      </c>
      <c r="D614" s="47"/>
      <c r="E614" s="47"/>
      <c r="F614" s="47"/>
      <c r="G614" s="8"/>
    </row>
    <row r="615" spans="1:7" ht="13.9" customHeight="1">
      <c r="A615" s="212"/>
      <c r="B615" s="48" t="s">
        <v>232</v>
      </c>
      <c r="C615" s="117" t="s">
        <v>81</v>
      </c>
      <c r="D615" s="43">
        <v>3000</v>
      </c>
      <c r="E615" s="50">
        <v>0</v>
      </c>
      <c r="F615" s="50">
        <v>0</v>
      </c>
      <c r="G615" s="57">
        <v>0</v>
      </c>
    </row>
    <row r="616" spans="1:7" ht="27" customHeight="1">
      <c r="A616" s="212" t="s">
        <v>8</v>
      </c>
      <c r="B616" s="48">
        <v>51</v>
      </c>
      <c r="C616" s="4" t="s">
        <v>231</v>
      </c>
      <c r="D616" s="59">
        <f t="shared" ref="D616:F616" si="124">SUM(D615)</f>
        <v>3000</v>
      </c>
      <c r="E616" s="58">
        <f t="shared" si="124"/>
        <v>0</v>
      </c>
      <c r="F616" s="58">
        <f t="shared" si="124"/>
        <v>0</v>
      </c>
      <c r="G616" s="58">
        <v>0</v>
      </c>
    </row>
    <row r="617" spans="1:7">
      <c r="A617" s="212"/>
      <c r="B617" s="48"/>
      <c r="C617" s="4"/>
      <c r="D617" s="97"/>
      <c r="E617" s="54"/>
      <c r="F617" s="54"/>
      <c r="G617" s="54"/>
    </row>
    <row r="618" spans="1:7" ht="53.1" customHeight="1">
      <c r="A618" s="212"/>
      <c r="B618" s="48">
        <v>52</v>
      </c>
      <c r="C618" s="4" t="s">
        <v>433</v>
      </c>
      <c r="D618" s="47"/>
      <c r="E618" s="47"/>
      <c r="F618" s="47"/>
      <c r="G618" s="8"/>
    </row>
    <row r="619" spans="1:7" ht="13.9" customHeight="1">
      <c r="A619" s="212"/>
      <c r="B619" s="48" t="s">
        <v>426</v>
      </c>
      <c r="C619" s="4" t="s">
        <v>357</v>
      </c>
      <c r="D619" s="50">
        <v>0</v>
      </c>
      <c r="E619" s="50">
        <v>0</v>
      </c>
      <c r="F619" s="50">
        <v>0</v>
      </c>
      <c r="G619" s="93">
        <v>10000</v>
      </c>
    </row>
    <row r="620" spans="1:7" ht="53.1" customHeight="1">
      <c r="A620" s="212" t="s">
        <v>8</v>
      </c>
      <c r="B620" s="48">
        <v>52</v>
      </c>
      <c r="C620" s="4" t="s">
        <v>433</v>
      </c>
      <c r="D620" s="58">
        <f t="shared" ref="D620:F620" si="125">SUM(D619)</f>
        <v>0</v>
      </c>
      <c r="E620" s="58">
        <f t="shared" si="125"/>
        <v>0</v>
      </c>
      <c r="F620" s="58">
        <f t="shared" si="125"/>
        <v>0</v>
      </c>
      <c r="G620" s="59">
        <v>10000</v>
      </c>
    </row>
    <row r="621" spans="1:7" ht="13.9" customHeight="1">
      <c r="A621" s="212" t="s">
        <v>8</v>
      </c>
      <c r="B621" s="48">
        <v>46</v>
      </c>
      <c r="C621" s="4" t="s">
        <v>194</v>
      </c>
      <c r="D621" s="59">
        <f>D612+D616+D620</f>
        <v>8000</v>
      </c>
      <c r="E621" s="58">
        <f t="shared" ref="E621:F621" si="126">E612+E616+E620</f>
        <v>0</v>
      </c>
      <c r="F621" s="58">
        <f t="shared" si="126"/>
        <v>0</v>
      </c>
      <c r="G621" s="59">
        <v>10000</v>
      </c>
    </row>
    <row r="622" spans="1:7" ht="11.1" customHeight="1">
      <c r="A622" s="212"/>
      <c r="B622" s="48"/>
      <c r="C622" s="4"/>
      <c r="D622" s="54"/>
      <c r="E622" s="54"/>
      <c r="F622" s="54"/>
      <c r="G622" s="44"/>
    </row>
    <row r="623" spans="1:7" ht="13.9" customHeight="1">
      <c r="A623" s="212"/>
      <c r="B623" s="48">
        <v>47</v>
      </c>
      <c r="C623" s="4" t="s">
        <v>199</v>
      </c>
      <c r="D623" s="54"/>
      <c r="E623" s="54"/>
      <c r="F623" s="54"/>
      <c r="G623" s="44"/>
    </row>
    <row r="624" spans="1:7" ht="13.9" customHeight="1">
      <c r="A624" s="212"/>
      <c r="B624" s="5">
        <v>51</v>
      </c>
      <c r="C624" s="162" t="s">
        <v>366</v>
      </c>
      <c r="D624" s="54"/>
      <c r="E624" s="54"/>
      <c r="F624" s="54"/>
      <c r="G624" s="44"/>
    </row>
    <row r="625" spans="1:7" ht="13.9" customHeight="1">
      <c r="A625" s="212"/>
      <c r="B625" s="48" t="s">
        <v>367</v>
      </c>
      <c r="C625" s="4" t="s">
        <v>357</v>
      </c>
      <c r="D625" s="54">
        <v>0</v>
      </c>
      <c r="E625" s="97">
        <v>10000</v>
      </c>
      <c r="F625" s="97">
        <v>10000</v>
      </c>
      <c r="G625" s="57">
        <v>0</v>
      </c>
    </row>
    <row r="626" spans="1:7" ht="13.9" customHeight="1">
      <c r="A626" s="212" t="s">
        <v>8</v>
      </c>
      <c r="B626" s="5">
        <v>51</v>
      </c>
      <c r="C626" s="162" t="s">
        <v>366</v>
      </c>
      <c r="D626" s="58">
        <f t="shared" ref="D626:F626" si="127">D625</f>
        <v>0</v>
      </c>
      <c r="E626" s="59">
        <f t="shared" si="127"/>
        <v>10000</v>
      </c>
      <c r="F626" s="59">
        <f t="shared" si="127"/>
        <v>10000</v>
      </c>
      <c r="G626" s="58">
        <v>0</v>
      </c>
    </row>
    <row r="627" spans="1:7" ht="13.9" customHeight="1">
      <c r="A627" s="212"/>
      <c r="B627" s="5"/>
      <c r="C627" s="162"/>
      <c r="D627" s="161"/>
      <c r="E627" s="161"/>
      <c r="F627" s="161"/>
      <c r="G627" s="174"/>
    </row>
    <row r="628" spans="1:7" ht="13.9" customHeight="1">
      <c r="A628" s="143"/>
      <c r="B628" s="152">
        <v>52</v>
      </c>
      <c r="C628" s="175" t="s">
        <v>408</v>
      </c>
      <c r="D628" s="54"/>
      <c r="E628" s="54"/>
      <c r="F628" s="54"/>
      <c r="G628" s="97"/>
    </row>
    <row r="629" spans="1:7" ht="13.9" customHeight="1">
      <c r="A629" s="143"/>
      <c r="B629" s="100" t="s">
        <v>409</v>
      </c>
      <c r="C629" s="101" t="s">
        <v>357</v>
      </c>
      <c r="D629" s="54">
        <v>0</v>
      </c>
      <c r="E629" s="54">
        <v>0</v>
      </c>
      <c r="F629" s="97">
        <v>5965</v>
      </c>
      <c r="G629" s="54">
        <v>0</v>
      </c>
    </row>
    <row r="630" spans="1:7" ht="13.9" customHeight="1">
      <c r="A630" s="143" t="s">
        <v>8</v>
      </c>
      <c r="B630" s="152">
        <v>52</v>
      </c>
      <c r="C630" s="175" t="s">
        <v>408</v>
      </c>
      <c r="D630" s="58">
        <f>D629</f>
        <v>0</v>
      </c>
      <c r="E630" s="58">
        <f t="shared" ref="E630:F630" si="128">E629</f>
        <v>0</v>
      </c>
      <c r="F630" s="59">
        <f t="shared" si="128"/>
        <v>5965</v>
      </c>
      <c r="G630" s="58">
        <v>0</v>
      </c>
    </row>
    <row r="631" spans="1:7" ht="13.9" customHeight="1">
      <c r="A631" s="143"/>
      <c r="B631" s="152"/>
      <c r="C631" s="175"/>
      <c r="D631" s="161"/>
      <c r="E631" s="161"/>
      <c r="F631" s="174"/>
      <c r="G631" s="161"/>
    </row>
    <row r="632" spans="1:7" ht="54" customHeight="1">
      <c r="A632" s="143"/>
      <c r="B632" s="126">
        <v>53</v>
      </c>
      <c r="C632" s="175" t="s">
        <v>445</v>
      </c>
      <c r="D632" s="54"/>
      <c r="E632" s="54"/>
      <c r="F632" s="54"/>
      <c r="G632" s="97"/>
    </row>
    <row r="633" spans="1:7" ht="13.9" customHeight="1">
      <c r="A633" s="143"/>
      <c r="B633" s="100" t="s">
        <v>427</v>
      </c>
      <c r="C633" s="101" t="s">
        <v>357</v>
      </c>
      <c r="D633" s="54">
        <v>0</v>
      </c>
      <c r="E633" s="54">
        <v>0</v>
      </c>
      <c r="F633" s="54">
        <v>0</v>
      </c>
      <c r="G633" s="97">
        <v>6400</v>
      </c>
    </row>
    <row r="634" spans="1:7" ht="54.75" customHeight="1">
      <c r="A634" s="143" t="s">
        <v>8</v>
      </c>
      <c r="B634" s="126">
        <v>53</v>
      </c>
      <c r="C634" s="175" t="s">
        <v>445</v>
      </c>
      <c r="D634" s="58">
        <f>D633</f>
        <v>0</v>
      </c>
      <c r="E634" s="58">
        <f t="shared" ref="E634:F634" si="129">E633</f>
        <v>0</v>
      </c>
      <c r="F634" s="58">
        <f t="shared" si="129"/>
        <v>0</v>
      </c>
      <c r="G634" s="59">
        <v>6400</v>
      </c>
    </row>
    <row r="635" spans="1:7" ht="13.9" customHeight="1">
      <c r="A635" s="143"/>
      <c r="B635" s="152"/>
      <c r="C635" s="175"/>
      <c r="D635" s="54"/>
      <c r="E635" s="54"/>
      <c r="F635" s="97"/>
      <c r="G635" s="54"/>
    </row>
    <row r="636" spans="1:7" ht="41.25" customHeight="1">
      <c r="A636" s="143"/>
      <c r="B636" s="126">
        <v>54</v>
      </c>
      <c r="C636" s="175" t="s">
        <v>428</v>
      </c>
      <c r="D636" s="54"/>
      <c r="E636" s="54"/>
      <c r="F636" s="54"/>
      <c r="G636" s="97"/>
    </row>
    <row r="637" spans="1:7" ht="13.9" customHeight="1">
      <c r="A637" s="143"/>
      <c r="B637" s="100" t="s">
        <v>429</v>
      </c>
      <c r="C637" s="101" t="s">
        <v>357</v>
      </c>
      <c r="D637" s="54">
        <v>0</v>
      </c>
      <c r="E637" s="54">
        <v>0</v>
      </c>
      <c r="F637" s="54">
        <v>0</v>
      </c>
      <c r="G637" s="97">
        <v>8600</v>
      </c>
    </row>
    <row r="638" spans="1:7" ht="41.25" customHeight="1">
      <c r="A638" s="143" t="s">
        <v>8</v>
      </c>
      <c r="B638" s="126">
        <v>54</v>
      </c>
      <c r="C638" s="175" t="s">
        <v>428</v>
      </c>
      <c r="D638" s="58">
        <f>D637</f>
        <v>0</v>
      </c>
      <c r="E638" s="58">
        <f t="shared" ref="E638:F638" si="130">E637</f>
        <v>0</v>
      </c>
      <c r="F638" s="58">
        <f t="shared" si="130"/>
        <v>0</v>
      </c>
      <c r="G638" s="59">
        <v>8600</v>
      </c>
    </row>
    <row r="639" spans="1:7" ht="13.9" customHeight="1">
      <c r="A639" s="143"/>
      <c r="B639" s="152"/>
      <c r="C639" s="175"/>
      <c r="D639" s="54"/>
      <c r="E639" s="54"/>
      <c r="F639" s="97"/>
      <c r="G639" s="54"/>
    </row>
    <row r="640" spans="1:7" ht="25.5">
      <c r="A640" s="143"/>
      <c r="B640" s="126">
        <v>55</v>
      </c>
      <c r="C640" s="175" t="s">
        <v>435</v>
      </c>
      <c r="D640" s="54"/>
      <c r="E640" s="54"/>
      <c r="F640" s="54"/>
      <c r="G640" s="97"/>
    </row>
    <row r="641" spans="1:7" ht="13.9" customHeight="1">
      <c r="A641" s="203"/>
      <c r="B641" s="204" t="s">
        <v>434</v>
      </c>
      <c r="C641" s="130" t="s">
        <v>357</v>
      </c>
      <c r="D641" s="57">
        <v>0</v>
      </c>
      <c r="E641" s="57">
        <v>0</v>
      </c>
      <c r="F641" s="57">
        <v>0</v>
      </c>
      <c r="G641" s="93">
        <v>20000</v>
      </c>
    </row>
    <row r="642" spans="1:7" ht="25.5">
      <c r="A642" s="143" t="s">
        <v>8</v>
      </c>
      <c r="B642" s="126">
        <v>55</v>
      </c>
      <c r="C642" s="175" t="s">
        <v>435</v>
      </c>
      <c r="D642" s="57">
        <f>D641</f>
        <v>0</v>
      </c>
      <c r="E642" s="57">
        <f t="shared" ref="E642:F642" si="131">E641</f>
        <v>0</v>
      </c>
      <c r="F642" s="57">
        <f t="shared" si="131"/>
        <v>0</v>
      </c>
      <c r="G642" s="93">
        <v>20000</v>
      </c>
    </row>
    <row r="643" spans="1:7" ht="13.9" customHeight="1">
      <c r="A643" s="143"/>
      <c r="B643" s="152"/>
      <c r="C643" s="175"/>
      <c r="D643" s="54"/>
      <c r="E643" s="54"/>
      <c r="F643" s="97"/>
      <c r="G643" s="54"/>
    </row>
    <row r="644" spans="1:7" ht="27.95" customHeight="1">
      <c r="A644" s="143"/>
      <c r="B644" s="126">
        <v>56</v>
      </c>
      <c r="C644" s="175" t="s">
        <v>478</v>
      </c>
      <c r="D644" s="54"/>
      <c r="E644" s="54"/>
      <c r="F644" s="97"/>
      <c r="G644" s="54"/>
    </row>
    <row r="645" spans="1:7" ht="13.9" customHeight="1">
      <c r="A645" s="143"/>
      <c r="B645" s="197" t="s">
        <v>461</v>
      </c>
      <c r="C645" s="101" t="s">
        <v>357</v>
      </c>
      <c r="D645" s="54">
        <v>0</v>
      </c>
      <c r="E645" s="54">
        <v>0</v>
      </c>
      <c r="F645" s="54">
        <v>0</v>
      </c>
      <c r="G645" s="97">
        <v>4544</v>
      </c>
    </row>
    <row r="646" spans="1:7" ht="27.95" customHeight="1">
      <c r="A646" s="143" t="s">
        <v>8</v>
      </c>
      <c r="B646" s="126">
        <v>56</v>
      </c>
      <c r="C646" s="175" t="s">
        <v>478</v>
      </c>
      <c r="D646" s="54">
        <f>SUM(D645)</f>
        <v>0</v>
      </c>
      <c r="E646" s="54">
        <f t="shared" ref="E646:F646" si="132">SUM(E645)</f>
        <v>0</v>
      </c>
      <c r="F646" s="54">
        <f t="shared" si="132"/>
        <v>0</v>
      </c>
      <c r="G646" s="97">
        <v>4544</v>
      </c>
    </row>
    <row r="647" spans="1:7" ht="13.9" customHeight="1">
      <c r="A647" s="212" t="s">
        <v>8</v>
      </c>
      <c r="B647" s="48">
        <v>47</v>
      </c>
      <c r="C647" s="4" t="s">
        <v>199</v>
      </c>
      <c r="D647" s="58">
        <f>D626+D630+D634+D638+D642+D646</f>
        <v>0</v>
      </c>
      <c r="E647" s="59">
        <f t="shared" ref="E647:F647" si="133">E626+E630+E634+E638+E642+E646</f>
        <v>10000</v>
      </c>
      <c r="F647" s="59">
        <f t="shared" si="133"/>
        <v>15965</v>
      </c>
      <c r="G647" s="59">
        <v>39544</v>
      </c>
    </row>
    <row r="648" spans="1:7" ht="13.9" customHeight="1">
      <c r="A648" s="212"/>
      <c r="B648" s="48"/>
      <c r="C648" s="4"/>
      <c r="D648" s="54"/>
      <c r="E648" s="54"/>
      <c r="F648" s="54"/>
      <c r="G648" s="54"/>
    </row>
    <row r="649" spans="1:7" ht="13.9" customHeight="1">
      <c r="A649" s="212"/>
      <c r="B649" s="48">
        <v>48</v>
      </c>
      <c r="C649" s="4" t="s">
        <v>204</v>
      </c>
      <c r="D649" s="54"/>
      <c r="E649" s="54"/>
      <c r="F649" s="54"/>
      <c r="G649" s="44"/>
    </row>
    <row r="650" spans="1:7" ht="25.5">
      <c r="A650" s="212"/>
      <c r="B650" s="146">
        <v>51</v>
      </c>
      <c r="C650" s="162" t="s">
        <v>369</v>
      </c>
      <c r="D650" s="54"/>
      <c r="E650" s="54"/>
      <c r="F650" s="54"/>
      <c r="G650" s="44"/>
    </row>
    <row r="651" spans="1:7" ht="13.9" customHeight="1">
      <c r="A651" s="212"/>
      <c r="B651" s="48" t="s">
        <v>370</v>
      </c>
      <c r="C651" s="4" t="s">
        <v>357</v>
      </c>
      <c r="D651" s="54">
        <v>0</v>
      </c>
      <c r="E651" s="97">
        <v>5000</v>
      </c>
      <c r="F651" s="97">
        <v>5000</v>
      </c>
      <c r="G651" s="93">
        <v>5000</v>
      </c>
    </row>
    <row r="652" spans="1:7" ht="25.5">
      <c r="A652" s="212" t="s">
        <v>8</v>
      </c>
      <c r="B652" s="146">
        <v>51</v>
      </c>
      <c r="C652" s="162" t="s">
        <v>369</v>
      </c>
      <c r="D652" s="58">
        <f t="shared" ref="D652:F652" si="134">D651</f>
        <v>0</v>
      </c>
      <c r="E652" s="59">
        <f t="shared" si="134"/>
        <v>5000</v>
      </c>
      <c r="F652" s="59">
        <f t="shared" si="134"/>
        <v>5000</v>
      </c>
      <c r="G652" s="59">
        <v>5000</v>
      </c>
    </row>
    <row r="653" spans="1:7">
      <c r="A653" s="212"/>
      <c r="B653" s="146"/>
      <c r="C653" s="162"/>
      <c r="D653" s="161"/>
      <c r="E653" s="174"/>
      <c r="F653" s="174"/>
      <c r="G653" s="174"/>
    </row>
    <row r="654" spans="1:7" ht="38.25">
      <c r="A654" s="212"/>
      <c r="B654" s="146">
        <v>52</v>
      </c>
      <c r="C654" s="162" t="s">
        <v>464</v>
      </c>
      <c r="D654" s="54"/>
      <c r="E654" s="97"/>
      <c r="F654" s="97"/>
      <c r="G654" s="97"/>
    </row>
    <row r="655" spans="1:7">
      <c r="A655" s="212"/>
      <c r="B655" s="48" t="s">
        <v>465</v>
      </c>
      <c r="C655" s="4" t="s">
        <v>357</v>
      </c>
      <c r="D655" s="57">
        <v>0</v>
      </c>
      <c r="E655" s="57">
        <v>0</v>
      </c>
      <c r="F655" s="57">
        <v>0</v>
      </c>
      <c r="G655" s="93">
        <v>5000</v>
      </c>
    </row>
    <row r="656" spans="1:7" ht="38.25">
      <c r="A656" s="212" t="s">
        <v>8</v>
      </c>
      <c r="B656" s="146">
        <v>52</v>
      </c>
      <c r="C656" s="162" t="s">
        <v>464</v>
      </c>
      <c r="D656" s="58">
        <f>SUM(D655)</f>
        <v>0</v>
      </c>
      <c r="E656" s="58">
        <f t="shared" ref="E656:F656" si="135">SUM(E655)</f>
        <v>0</v>
      </c>
      <c r="F656" s="58">
        <f t="shared" si="135"/>
        <v>0</v>
      </c>
      <c r="G656" s="59">
        <v>5000</v>
      </c>
    </row>
    <row r="657" spans="1:7">
      <c r="A657" s="212"/>
      <c r="B657" s="146"/>
      <c r="C657" s="162"/>
      <c r="D657" s="161"/>
      <c r="E657" s="161"/>
      <c r="F657" s="161"/>
      <c r="G657" s="174"/>
    </row>
    <row r="658" spans="1:7" ht="25.5">
      <c r="A658" s="212"/>
      <c r="B658" s="146">
        <v>53</v>
      </c>
      <c r="C658" s="162" t="s">
        <v>466</v>
      </c>
      <c r="D658" s="54"/>
      <c r="E658" s="54"/>
      <c r="F658" s="54"/>
      <c r="G658" s="97"/>
    </row>
    <row r="659" spans="1:7">
      <c r="A659" s="212"/>
      <c r="B659" s="48" t="s">
        <v>467</v>
      </c>
      <c r="C659" s="4" t="s">
        <v>357</v>
      </c>
      <c r="D659" s="54">
        <v>0</v>
      </c>
      <c r="E659" s="54">
        <v>0</v>
      </c>
      <c r="F659" s="54">
        <v>0</v>
      </c>
      <c r="G659" s="97">
        <v>2000</v>
      </c>
    </row>
    <row r="660" spans="1:7" ht="25.5">
      <c r="A660" s="212" t="s">
        <v>8</v>
      </c>
      <c r="B660" s="146">
        <v>53</v>
      </c>
      <c r="C660" s="162" t="s">
        <v>466</v>
      </c>
      <c r="D660" s="58">
        <f>SUM(D659)</f>
        <v>0</v>
      </c>
      <c r="E660" s="58">
        <f t="shared" ref="E660:F660" si="136">SUM(E659)</f>
        <v>0</v>
      </c>
      <c r="F660" s="58">
        <f t="shared" si="136"/>
        <v>0</v>
      </c>
      <c r="G660" s="59">
        <v>2000</v>
      </c>
    </row>
    <row r="661" spans="1:7" ht="13.9" customHeight="1">
      <c r="A661" s="212" t="s">
        <v>8</v>
      </c>
      <c r="B661" s="48">
        <v>48</v>
      </c>
      <c r="C661" s="4" t="s">
        <v>204</v>
      </c>
      <c r="D661" s="58">
        <f>D652+D656+D660</f>
        <v>0</v>
      </c>
      <c r="E661" s="59">
        <f t="shared" ref="E661:F661" si="137">E652+E656+E660</f>
        <v>5000</v>
      </c>
      <c r="F661" s="59">
        <f t="shared" si="137"/>
        <v>5000</v>
      </c>
      <c r="G661" s="59">
        <v>12000</v>
      </c>
    </row>
    <row r="662" spans="1:7" ht="13.9" customHeight="1">
      <c r="A662" s="212"/>
      <c r="B662" s="48"/>
      <c r="C662" s="4"/>
      <c r="D662" s="8"/>
      <c r="E662" s="8"/>
      <c r="F662" s="8"/>
      <c r="G662" s="8"/>
    </row>
    <row r="663" spans="1:7">
      <c r="A663" s="212"/>
      <c r="B663" s="48">
        <v>49</v>
      </c>
      <c r="C663" s="4" t="s">
        <v>205</v>
      </c>
      <c r="D663" s="8"/>
      <c r="E663" s="8"/>
      <c r="F663" s="8"/>
      <c r="G663" s="8"/>
    </row>
    <row r="664" spans="1:7" ht="28.15" customHeight="1">
      <c r="A664" s="212"/>
      <c r="B664" s="48">
        <v>50</v>
      </c>
      <c r="C664" s="4" t="s">
        <v>233</v>
      </c>
      <c r="D664" s="8"/>
      <c r="E664" s="8"/>
      <c r="F664" s="8"/>
      <c r="G664" s="8"/>
    </row>
    <row r="665" spans="1:7">
      <c r="A665" s="212"/>
      <c r="B665" s="48" t="s">
        <v>234</v>
      </c>
      <c r="C665" s="4" t="s">
        <v>81</v>
      </c>
      <c r="D665" s="93">
        <v>4997</v>
      </c>
      <c r="E665" s="57">
        <v>0</v>
      </c>
      <c r="F665" s="57">
        <v>0</v>
      </c>
      <c r="G665" s="57">
        <v>0</v>
      </c>
    </row>
    <row r="666" spans="1:7" ht="28.15" customHeight="1">
      <c r="A666" s="212" t="s">
        <v>8</v>
      </c>
      <c r="B666" s="48">
        <v>50</v>
      </c>
      <c r="C666" s="4" t="s">
        <v>233</v>
      </c>
      <c r="D666" s="93">
        <f>SUM(D665)</f>
        <v>4997</v>
      </c>
      <c r="E666" s="57">
        <f t="shared" ref="E666:F666" si="138">SUM(E665)</f>
        <v>0</v>
      </c>
      <c r="F666" s="57">
        <f t="shared" si="138"/>
        <v>0</v>
      </c>
      <c r="G666" s="57">
        <v>0</v>
      </c>
    </row>
    <row r="667" spans="1:7">
      <c r="A667" s="212"/>
      <c r="B667" s="48"/>
      <c r="C667" s="4"/>
      <c r="D667" s="54"/>
      <c r="E667" s="97"/>
      <c r="F667" s="97"/>
      <c r="G667" s="54"/>
    </row>
    <row r="668" spans="1:7" ht="28.15" customHeight="1">
      <c r="A668" s="143"/>
      <c r="B668" s="100">
        <v>57</v>
      </c>
      <c r="C668" s="101" t="s">
        <v>410</v>
      </c>
      <c r="D668" s="54"/>
      <c r="E668" s="97"/>
      <c r="F668" s="97"/>
      <c r="G668" s="54"/>
    </row>
    <row r="669" spans="1:7">
      <c r="A669" s="143"/>
      <c r="B669" s="100" t="s">
        <v>411</v>
      </c>
      <c r="C669" s="101" t="s">
        <v>357</v>
      </c>
      <c r="D669" s="57">
        <v>0</v>
      </c>
      <c r="E669" s="57">
        <v>0</v>
      </c>
      <c r="F669" s="93">
        <v>1</v>
      </c>
      <c r="G669" s="57">
        <v>0</v>
      </c>
    </row>
    <row r="670" spans="1:7" ht="28.15" customHeight="1">
      <c r="A670" s="143" t="s">
        <v>8</v>
      </c>
      <c r="B670" s="100">
        <v>57</v>
      </c>
      <c r="C670" s="101" t="s">
        <v>410</v>
      </c>
      <c r="D670" s="58">
        <f>SUM(D669)</f>
        <v>0</v>
      </c>
      <c r="E670" s="58">
        <f t="shared" ref="E670:F670" si="139">SUM(E669)</f>
        <v>0</v>
      </c>
      <c r="F670" s="59">
        <f t="shared" si="139"/>
        <v>1</v>
      </c>
      <c r="G670" s="58">
        <v>0</v>
      </c>
    </row>
    <row r="671" spans="1:7">
      <c r="A671" s="143"/>
      <c r="B671" s="100"/>
      <c r="C671" s="101"/>
      <c r="D671" s="161"/>
      <c r="E671" s="161"/>
      <c r="F671" s="174"/>
      <c r="G671" s="161"/>
    </row>
    <row r="672" spans="1:7" ht="38.25">
      <c r="A672" s="143"/>
      <c r="B672" s="100">
        <v>58</v>
      </c>
      <c r="C672" s="101" t="s">
        <v>446</v>
      </c>
      <c r="D672" s="54"/>
      <c r="E672" s="97"/>
      <c r="F672" s="97"/>
      <c r="G672" s="54"/>
    </row>
    <row r="673" spans="1:7">
      <c r="A673" s="203"/>
      <c r="B673" s="204" t="s">
        <v>419</v>
      </c>
      <c r="C673" s="130" t="s">
        <v>357</v>
      </c>
      <c r="D673" s="57">
        <v>0</v>
      </c>
      <c r="E673" s="57">
        <v>0</v>
      </c>
      <c r="F673" s="57">
        <v>0</v>
      </c>
      <c r="G673" s="93">
        <v>3292</v>
      </c>
    </row>
    <row r="674" spans="1:7" ht="28.15" customHeight="1">
      <c r="A674" s="143" t="s">
        <v>8</v>
      </c>
      <c r="B674" s="100">
        <v>58</v>
      </c>
      <c r="C674" s="101" t="s">
        <v>446</v>
      </c>
      <c r="D674" s="57">
        <f>SUM(D673)</f>
        <v>0</v>
      </c>
      <c r="E674" s="57">
        <f t="shared" ref="E674:F674" si="140">SUM(E673)</f>
        <v>0</v>
      </c>
      <c r="F674" s="57">
        <f t="shared" si="140"/>
        <v>0</v>
      </c>
      <c r="G674" s="93">
        <v>3292</v>
      </c>
    </row>
    <row r="675" spans="1:7">
      <c r="A675" s="143"/>
      <c r="B675" s="100"/>
      <c r="C675" s="101"/>
      <c r="D675" s="161"/>
      <c r="E675" s="161"/>
      <c r="F675" s="174"/>
      <c r="G675" s="161"/>
    </row>
    <row r="676" spans="1:7" ht="15" customHeight="1">
      <c r="A676" s="143"/>
      <c r="B676" s="100">
        <v>59</v>
      </c>
      <c r="C676" s="101" t="s">
        <v>460</v>
      </c>
      <c r="D676" s="54"/>
      <c r="E676" s="97"/>
      <c r="F676" s="97"/>
      <c r="G676" s="54"/>
    </row>
    <row r="677" spans="1:7">
      <c r="A677" s="143"/>
      <c r="B677" s="100" t="s">
        <v>454</v>
      </c>
      <c r="C677" s="101" t="s">
        <v>357</v>
      </c>
      <c r="D677" s="57">
        <v>0</v>
      </c>
      <c r="E677" s="57">
        <v>0</v>
      </c>
      <c r="F677" s="57">
        <v>0</v>
      </c>
      <c r="G677" s="93">
        <v>25000</v>
      </c>
    </row>
    <row r="678" spans="1:7" ht="15" customHeight="1">
      <c r="A678" s="143" t="s">
        <v>8</v>
      </c>
      <c r="B678" s="100">
        <v>59</v>
      </c>
      <c r="C678" s="101" t="s">
        <v>460</v>
      </c>
      <c r="D678" s="58">
        <f>SUM(D677)</f>
        <v>0</v>
      </c>
      <c r="E678" s="58">
        <f t="shared" ref="E678:F678" si="141">SUM(E677)</f>
        <v>0</v>
      </c>
      <c r="F678" s="58">
        <f t="shared" si="141"/>
        <v>0</v>
      </c>
      <c r="G678" s="59">
        <v>25000</v>
      </c>
    </row>
    <row r="679" spans="1:7" ht="15" customHeight="1">
      <c r="A679" s="143"/>
      <c r="B679" s="100"/>
      <c r="C679" s="101"/>
      <c r="D679" s="54"/>
      <c r="E679" s="54"/>
      <c r="F679" s="54"/>
      <c r="G679" s="97"/>
    </row>
    <row r="680" spans="1:7" ht="38.25">
      <c r="A680" s="143"/>
      <c r="B680" s="100">
        <v>60</v>
      </c>
      <c r="C680" s="101" t="s">
        <v>462</v>
      </c>
      <c r="D680" s="54"/>
      <c r="E680" s="54"/>
      <c r="F680" s="54"/>
      <c r="G680" s="97"/>
    </row>
    <row r="681" spans="1:7">
      <c r="A681" s="143"/>
      <c r="B681" s="100" t="s">
        <v>463</v>
      </c>
      <c r="C681" s="101" t="s">
        <v>357</v>
      </c>
      <c r="D681" s="57">
        <v>0</v>
      </c>
      <c r="E681" s="57">
        <v>0</v>
      </c>
      <c r="F681" s="57">
        <v>0</v>
      </c>
      <c r="G681" s="93">
        <v>20000</v>
      </c>
    </row>
    <row r="682" spans="1:7" ht="38.25">
      <c r="A682" s="143" t="s">
        <v>8</v>
      </c>
      <c r="B682" s="100">
        <v>60</v>
      </c>
      <c r="C682" s="101" t="s">
        <v>462</v>
      </c>
      <c r="D682" s="57">
        <f>SUM(D681)</f>
        <v>0</v>
      </c>
      <c r="E682" s="57">
        <f t="shared" ref="E682:F682" si="142">SUM(E681)</f>
        <v>0</v>
      </c>
      <c r="F682" s="57">
        <f t="shared" si="142"/>
        <v>0</v>
      </c>
      <c r="G682" s="93">
        <v>20000</v>
      </c>
    </row>
    <row r="683" spans="1:7" ht="14.25" customHeight="1">
      <c r="A683" s="212" t="s">
        <v>8</v>
      </c>
      <c r="B683" s="48">
        <v>49</v>
      </c>
      <c r="C683" s="4" t="s">
        <v>205</v>
      </c>
      <c r="D683" s="93">
        <f>D666+D670+D674+D678+D682</f>
        <v>4997</v>
      </c>
      <c r="E683" s="207">
        <f t="shared" ref="E683:F683" si="143">E666+E670+E674+E678+E682</f>
        <v>0</v>
      </c>
      <c r="F683" s="93">
        <f t="shared" si="143"/>
        <v>1</v>
      </c>
      <c r="G683" s="93">
        <v>48292</v>
      </c>
    </row>
    <row r="684" spans="1:7" ht="14.25" customHeight="1">
      <c r="A684" s="212"/>
      <c r="B684" s="48"/>
      <c r="C684" s="4"/>
      <c r="D684" s="54"/>
      <c r="E684" s="54"/>
      <c r="F684" s="54"/>
      <c r="G684" s="54"/>
    </row>
    <row r="685" spans="1:7" s="177" customFormat="1">
      <c r="A685" s="143"/>
      <c r="B685" s="100">
        <v>50</v>
      </c>
      <c r="C685" s="101" t="s">
        <v>206</v>
      </c>
      <c r="D685" s="152"/>
      <c r="E685" s="176"/>
      <c r="F685" s="176"/>
      <c r="G685" s="163"/>
    </row>
    <row r="686" spans="1:7" s="177" customFormat="1" ht="39.75" customHeight="1">
      <c r="A686" s="143"/>
      <c r="B686" s="100">
        <v>55</v>
      </c>
      <c r="C686" s="101" t="s">
        <v>447</v>
      </c>
      <c r="F686" s="178"/>
      <c r="G686" s="179"/>
    </row>
    <row r="687" spans="1:7" s="177" customFormat="1">
      <c r="A687" s="143"/>
      <c r="B687" s="100" t="s">
        <v>412</v>
      </c>
      <c r="C687" s="101" t="s">
        <v>357</v>
      </c>
      <c r="D687" s="50">
        <v>0</v>
      </c>
      <c r="E687" s="50">
        <v>0</v>
      </c>
      <c r="F687" s="208">
        <v>20000</v>
      </c>
      <c r="G687" s="97">
        <v>40000</v>
      </c>
    </row>
    <row r="688" spans="1:7" s="177" customFormat="1" ht="39" customHeight="1">
      <c r="A688" s="143" t="s">
        <v>8</v>
      </c>
      <c r="B688" s="100">
        <v>55</v>
      </c>
      <c r="C688" s="101" t="s">
        <v>447</v>
      </c>
      <c r="D688" s="58">
        <f>SUM(D687)</f>
        <v>0</v>
      </c>
      <c r="E688" s="58">
        <f t="shared" ref="E688:F688" si="144">SUM(E687)</f>
        <v>0</v>
      </c>
      <c r="F688" s="59">
        <f t="shared" si="144"/>
        <v>20000</v>
      </c>
      <c r="G688" s="59">
        <v>40000</v>
      </c>
    </row>
    <row r="689" spans="1:7" s="177" customFormat="1">
      <c r="A689" s="143" t="s">
        <v>8</v>
      </c>
      <c r="B689" s="100">
        <v>50</v>
      </c>
      <c r="C689" s="101" t="s">
        <v>206</v>
      </c>
      <c r="D689" s="58">
        <f t="shared" ref="D689:F689" si="145">D688</f>
        <v>0</v>
      </c>
      <c r="E689" s="58">
        <f t="shared" si="145"/>
        <v>0</v>
      </c>
      <c r="F689" s="209">
        <f t="shared" si="145"/>
        <v>20000</v>
      </c>
      <c r="G689" s="59">
        <v>40000</v>
      </c>
    </row>
    <row r="690" spans="1:7" ht="14.45" customHeight="1">
      <c r="A690" s="212" t="s">
        <v>8</v>
      </c>
      <c r="B690" s="92">
        <v>5.0519999999999996</v>
      </c>
      <c r="C690" s="74" t="s">
        <v>226</v>
      </c>
      <c r="D690" s="59">
        <f t="shared" ref="D690:F690" si="146">D683+D621+D569+D607+D647+D661+D689</f>
        <v>250597</v>
      </c>
      <c r="E690" s="59">
        <f t="shared" si="146"/>
        <v>589632</v>
      </c>
      <c r="F690" s="59">
        <f t="shared" si="146"/>
        <v>1745451</v>
      </c>
      <c r="G690" s="59">
        <v>1553231</v>
      </c>
    </row>
    <row r="691" spans="1:7" ht="14.45" customHeight="1">
      <c r="A691" s="212"/>
      <c r="B691" s="48"/>
      <c r="C691" s="4"/>
      <c r="D691" s="8"/>
      <c r="E691" s="8"/>
      <c r="F691" s="8"/>
      <c r="G691" s="8"/>
    </row>
    <row r="692" spans="1:7" ht="14.45" customHeight="1">
      <c r="A692" s="212"/>
      <c r="B692" s="92">
        <v>5.8</v>
      </c>
      <c r="C692" s="74" t="s">
        <v>18</v>
      </c>
      <c r="D692" s="8"/>
      <c r="E692" s="8"/>
      <c r="F692" s="8"/>
      <c r="G692" s="8"/>
    </row>
    <row r="693" spans="1:7" ht="27" customHeight="1">
      <c r="A693" s="212"/>
      <c r="B693" s="48">
        <v>46</v>
      </c>
      <c r="C693" s="4" t="s">
        <v>116</v>
      </c>
      <c r="D693" s="8"/>
      <c r="E693" s="8"/>
      <c r="F693" s="8"/>
      <c r="G693" s="8"/>
    </row>
    <row r="694" spans="1:7" ht="14.45" customHeight="1">
      <c r="A694" s="212"/>
      <c r="B694" s="87">
        <v>79</v>
      </c>
      <c r="C694" s="4" t="s">
        <v>117</v>
      </c>
      <c r="D694" s="67"/>
      <c r="E694" s="67"/>
      <c r="F694" s="67"/>
      <c r="G694" s="67"/>
    </row>
    <row r="695" spans="1:7" ht="14.45" customHeight="1">
      <c r="A695" s="212"/>
      <c r="B695" s="99" t="s">
        <v>118</v>
      </c>
      <c r="C695" s="76" t="s">
        <v>81</v>
      </c>
      <c r="D695" s="93">
        <v>83000</v>
      </c>
      <c r="E695" s="57">
        <v>0</v>
      </c>
      <c r="F695" s="57">
        <v>0</v>
      </c>
      <c r="G695" s="70">
        <v>0</v>
      </c>
    </row>
    <row r="696" spans="1:7" ht="14.45" customHeight="1">
      <c r="A696" s="212" t="s">
        <v>8</v>
      </c>
      <c r="B696" s="87">
        <v>79</v>
      </c>
      <c r="C696" s="4" t="s">
        <v>117</v>
      </c>
      <c r="D696" s="93">
        <f t="shared" ref="D696:F697" si="147">D695</f>
        <v>83000</v>
      </c>
      <c r="E696" s="57">
        <f t="shared" si="147"/>
        <v>0</v>
      </c>
      <c r="F696" s="57">
        <f t="shared" si="147"/>
        <v>0</v>
      </c>
      <c r="G696" s="57">
        <v>0</v>
      </c>
    </row>
    <row r="697" spans="1:7" ht="28.15" customHeight="1">
      <c r="A697" s="212" t="s">
        <v>8</v>
      </c>
      <c r="B697" s="48">
        <v>46</v>
      </c>
      <c r="C697" s="4" t="s">
        <v>116</v>
      </c>
      <c r="D697" s="84">
        <f t="shared" si="147"/>
        <v>83000</v>
      </c>
      <c r="E697" s="62">
        <f t="shared" si="147"/>
        <v>0</v>
      </c>
      <c r="F697" s="62">
        <f t="shared" si="147"/>
        <v>0</v>
      </c>
      <c r="G697" s="62">
        <v>0</v>
      </c>
    </row>
    <row r="698" spans="1:7" ht="14.45" customHeight="1">
      <c r="A698" s="212"/>
      <c r="B698" s="92"/>
      <c r="C698" s="74"/>
      <c r="D698" s="8"/>
      <c r="E698" s="8"/>
      <c r="F698" s="8"/>
      <c r="G698" s="8"/>
    </row>
    <row r="699" spans="1:7" ht="14.45" customHeight="1">
      <c r="A699" s="212"/>
      <c r="B699" s="48">
        <v>47</v>
      </c>
      <c r="C699" s="4" t="s">
        <v>124</v>
      </c>
      <c r="D699" s="8"/>
      <c r="E699" s="8"/>
      <c r="F699" s="8"/>
      <c r="G699" s="8"/>
    </row>
    <row r="700" spans="1:7" ht="14.45" customHeight="1">
      <c r="A700" s="212"/>
      <c r="B700" s="48">
        <v>80</v>
      </c>
      <c r="C700" s="4" t="s">
        <v>119</v>
      </c>
      <c r="D700" s="67"/>
      <c r="E700" s="67"/>
      <c r="F700" s="67"/>
      <c r="G700" s="67"/>
    </row>
    <row r="701" spans="1:7" ht="14.45" customHeight="1">
      <c r="A701" s="212"/>
      <c r="B701" s="48" t="s">
        <v>120</v>
      </c>
      <c r="C701" s="76" t="s">
        <v>81</v>
      </c>
      <c r="D701" s="38">
        <v>13174</v>
      </c>
      <c r="E701" s="61">
        <v>0</v>
      </c>
      <c r="F701" s="61">
        <v>0</v>
      </c>
      <c r="G701" s="61">
        <v>0</v>
      </c>
    </row>
    <row r="702" spans="1:7" ht="14.45" customHeight="1">
      <c r="A702" s="212" t="s">
        <v>8</v>
      </c>
      <c r="B702" s="48">
        <v>80</v>
      </c>
      <c r="C702" s="4" t="s">
        <v>119</v>
      </c>
      <c r="D702" s="84">
        <f t="shared" ref="D702:F702" si="148">D701</f>
        <v>13174</v>
      </c>
      <c r="E702" s="62">
        <f t="shared" si="148"/>
        <v>0</v>
      </c>
      <c r="F702" s="62">
        <f t="shared" si="148"/>
        <v>0</v>
      </c>
      <c r="G702" s="62">
        <v>0</v>
      </c>
    </row>
    <row r="703" spans="1:7" ht="14.45" customHeight="1">
      <c r="A703" s="212" t="s">
        <v>8</v>
      </c>
      <c r="B703" s="48">
        <v>47</v>
      </c>
      <c r="C703" s="4" t="s">
        <v>124</v>
      </c>
      <c r="D703" s="59">
        <f>D702</f>
        <v>13174</v>
      </c>
      <c r="E703" s="58">
        <f t="shared" ref="E703:F703" si="149">E702</f>
        <v>0</v>
      </c>
      <c r="F703" s="58">
        <f t="shared" si="149"/>
        <v>0</v>
      </c>
      <c r="G703" s="58">
        <v>0</v>
      </c>
    </row>
    <row r="704" spans="1:7" ht="15" customHeight="1">
      <c r="A704" s="212"/>
      <c r="B704" s="48"/>
      <c r="C704" s="4"/>
      <c r="D704" s="55"/>
      <c r="E704" s="97"/>
      <c r="F704" s="97"/>
      <c r="G704" s="97"/>
    </row>
    <row r="705" spans="1:7" ht="14.45" customHeight="1">
      <c r="A705" s="212"/>
      <c r="B705" s="48">
        <v>53</v>
      </c>
      <c r="C705" s="4" t="s">
        <v>333</v>
      </c>
      <c r="D705" s="55"/>
      <c r="E705" s="97"/>
      <c r="F705" s="97"/>
      <c r="G705" s="97"/>
    </row>
    <row r="706" spans="1:7" ht="39.950000000000003" customHeight="1">
      <c r="A706" s="212"/>
      <c r="B706" s="48" t="s">
        <v>358</v>
      </c>
      <c r="C706" s="4" t="s">
        <v>476</v>
      </c>
      <c r="D706" s="97">
        <v>250000</v>
      </c>
      <c r="E706" s="54">
        <v>0</v>
      </c>
      <c r="F706" s="54">
        <v>0</v>
      </c>
      <c r="G706" s="61">
        <v>0</v>
      </c>
    </row>
    <row r="707" spans="1:7" ht="14.45" customHeight="1">
      <c r="A707" s="56" t="s">
        <v>8</v>
      </c>
      <c r="B707" s="153">
        <v>53</v>
      </c>
      <c r="C707" s="124" t="s">
        <v>333</v>
      </c>
      <c r="D707" s="59">
        <f t="shared" ref="D707:F707" si="150">D706</f>
        <v>250000</v>
      </c>
      <c r="E707" s="58">
        <f t="shared" si="150"/>
        <v>0</v>
      </c>
      <c r="F707" s="58">
        <f t="shared" si="150"/>
        <v>0</v>
      </c>
      <c r="G707" s="58">
        <v>0</v>
      </c>
    </row>
    <row r="708" spans="1:7" ht="15" customHeight="1">
      <c r="A708" s="212"/>
      <c r="B708" s="48"/>
      <c r="C708" s="4"/>
      <c r="D708" s="8"/>
      <c r="E708" s="8"/>
      <c r="F708" s="8"/>
      <c r="G708" s="8"/>
    </row>
    <row r="709" spans="1:7" s="216" customFormat="1" ht="15" customHeight="1">
      <c r="A709" s="102"/>
      <c r="B709" s="100">
        <v>54</v>
      </c>
      <c r="C709" s="101" t="s">
        <v>182</v>
      </c>
      <c r="D709" s="97"/>
      <c r="E709" s="54"/>
      <c r="F709" s="54"/>
      <c r="G709" s="54"/>
    </row>
    <row r="710" spans="1:7" s="216" customFormat="1" ht="81.75" customHeight="1">
      <c r="A710" s="102"/>
      <c r="B710" s="100">
        <v>61</v>
      </c>
      <c r="C710" s="101" t="s">
        <v>183</v>
      </c>
      <c r="D710" s="97"/>
      <c r="E710" s="54"/>
      <c r="F710" s="54"/>
      <c r="G710" s="54"/>
    </row>
    <row r="711" spans="1:7" s="216" customFormat="1">
      <c r="A711" s="104"/>
      <c r="B711" s="100" t="s">
        <v>184</v>
      </c>
      <c r="C711" s="101" t="s">
        <v>81</v>
      </c>
      <c r="D711" s="93">
        <v>50000</v>
      </c>
      <c r="E711" s="57">
        <v>0</v>
      </c>
      <c r="F711" s="57">
        <v>0</v>
      </c>
      <c r="G711" s="70">
        <v>0</v>
      </c>
    </row>
    <row r="712" spans="1:7" s="216" customFormat="1" ht="81" customHeight="1">
      <c r="A712" s="104" t="s">
        <v>8</v>
      </c>
      <c r="B712" s="100">
        <v>61</v>
      </c>
      <c r="C712" s="101" t="s">
        <v>183</v>
      </c>
      <c r="D712" s="93">
        <f t="shared" ref="D712:F712" si="151">SUM(D711)</f>
        <v>50000</v>
      </c>
      <c r="E712" s="57">
        <f t="shared" si="151"/>
        <v>0</v>
      </c>
      <c r="F712" s="57">
        <f t="shared" si="151"/>
        <v>0</v>
      </c>
      <c r="G712" s="57">
        <v>0</v>
      </c>
    </row>
    <row r="713" spans="1:7" s="216" customFormat="1">
      <c r="A713" s="104"/>
      <c r="B713" s="100"/>
      <c r="C713" s="101"/>
      <c r="D713" s="97"/>
      <c r="E713" s="54"/>
      <c r="F713" s="54"/>
      <c r="G713" s="54"/>
    </row>
    <row r="714" spans="1:7" s="216" customFormat="1" ht="43.5" customHeight="1">
      <c r="A714" s="104"/>
      <c r="B714" s="106">
        <v>64</v>
      </c>
      <c r="C714" s="98" t="s">
        <v>329</v>
      </c>
      <c r="D714" s="97"/>
      <c r="E714" s="97"/>
      <c r="F714" s="97"/>
      <c r="G714" s="54"/>
    </row>
    <row r="715" spans="1:7" s="216" customFormat="1">
      <c r="A715" s="104"/>
      <c r="B715" s="106" t="s">
        <v>330</v>
      </c>
      <c r="C715" s="98" t="s">
        <v>81</v>
      </c>
      <c r="D715" s="93">
        <v>370000</v>
      </c>
      <c r="E715" s="57">
        <v>0</v>
      </c>
      <c r="F715" s="57">
        <v>0</v>
      </c>
      <c r="G715" s="70">
        <v>0</v>
      </c>
    </row>
    <row r="716" spans="1:7" s="216" customFormat="1" ht="42.75" customHeight="1">
      <c r="A716" s="104" t="s">
        <v>8</v>
      </c>
      <c r="B716" s="106">
        <v>64</v>
      </c>
      <c r="C716" s="98" t="s">
        <v>329</v>
      </c>
      <c r="D716" s="93">
        <f t="shared" ref="D716:F716" si="152">D715</f>
        <v>370000</v>
      </c>
      <c r="E716" s="57">
        <f t="shared" si="152"/>
        <v>0</v>
      </c>
      <c r="F716" s="57">
        <f t="shared" si="152"/>
        <v>0</v>
      </c>
      <c r="G716" s="57">
        <v>0</v>
      </c>
    </row>
    <row r="717" spans="1:7" s="216" customFormat="1">
      <c r="A717" s="104"/>
      <c r="B717" s="106"/>
      <c r="C717" s="98"/>
      <c r="D717" s="97"/>
      <c r="E717" s="97"/>
      <c r="F717" s="97"/>
      <c r="G717" s="150"/>
    </row>
    <row r="718" spans="1:7" s="216" customFormat="1" ht="53.1" customHeight="1">
      <c r="A718" s="104"/>
      <c r="B718" s="106">
        <v>65</v>
      </c>
      <c r="C718" s="98" t="s">
        <v>334</v>
      </c>
      <c r="D718" s="97"/>
      <c r="E718" s="97"/>
      <c r="F718" s="97"/>
      <c r="G718" s="54"/>
    </row>
    <row r="719" spans="1:7" s="216" customFormat="1">
      <c r="A719" s="104"/>
      <c r="B719" s="106" t="s">
        <v>335</v>
      </c>
      <c r="C719" s="98" t="s">
        <v>81</v>
      </c>
      <c r="D719" s="93">
        <v>200000</v>
      </c>
      <c r="E719" s="57">
        <v>0</v>
      </c>
      <c r="F719" s="57">
        <v>0</v>
      </c>
      <c r="G719" s="70">
        <v>0</v>
      </c>
    </row>
    <row r="720" spans="1:7" s="216" customFormat="1" ht="53.1" customHeight="1">
      <c r="A720" s="104" t="s">
        <v>8</v>
      </c>
      <c r="B720" s="106">
        <v>65</v>
      </c>
      <c r="C720" s="98" t="s">
        <v>334</v>
      </c>
      <c r="D720" s="93">
        <f t="shared" ref="D720:F720" si="153">D719</f>
        <v>200000</v>
      </c>
      <c r="E720" s="57">
        <f t="shared" si="153"/>
        <v>0</v>
      </c>
      <c r="F720" s="57">
        <f t="shared" si="153"/>
        <v>0</v>
      </c>
      <c r="G720" s="57">
        <v>0</v>
      </c>
    </row>
    <row r="721" spans="1:7" s="216" customFormat="1">
      <c r="A721" s="104"/>
      <c r="B721" s="106"/>
      <c r="C721" s="98"/>
      <c r="D721" s="97"/>
      <c r="E721" s="97"/>
      <c r="F721" s="97"/>
      <c r="G721" s="150"/>
    </row>
    <row r="722" spans="1:7" s="216" customFormat="1" ht="40.15" customHeight="1">
      <c r="A722" s="104"/>
      <c r="B722" s="106">
        <v>66</v>
      </c>
      <c r="C722" s="165" t="s">
        <v>336</v>
      </c>
      <c r="D722" s="97"/>
      <c r="E722" s="97"/>
      <c r="F722" s="97"/>
      <c r="G722" s="150"/>
    </row>
    <row r="723" spans="1:7" s="216" customFormat="1">
      <c r="A723" s="104"/>
      <c r="B723" s="106" t="s">
        <v>338</v>
      </c>
      <c r="C723" s="98" t="s">
        <v>81</v>
      </c>
      <c r="D723" s="93">
        <v>141800</v>
      </c>
      <c r="E723" s="57">
        <v>0</v>
      </c>
      <c r="F723" s="57">
        <v>0</v>
      </c>
      <c r="G723" s="70">
        <v>0</v>
      </c>
    </row>
    <row r="724" spans="1:7" s="216" customFormat="1" ht="40.15" customHeight="1">
      <c r="A724" s="104" t="s">
        <v>8</v>
      </c>
      <c r="B724" s="106">
        <v>66</v>
      </c>
      <c r="C724" s="165" t="s">
        <v>336</v>
      </c>
      <c r="D724" s="93">
        <f t="shared" ref="D724:F724" si="154">D723</f>
        <v>141800</v>
      </c>
      <c r="E724" s="57">
        <f t="shared" si="154"/>
        <v>0</v>
      </c>
      <c r="F724" s="57">
        <f t="shared" si="154"/>
        <v>0</v>
      </c>
      <c r="G724" s="57">
        <v>0</v>
      </c>
    </row>
    <row r="725" spans="1:7" s="216" customFormat="1">
      <c r="A725" s="104"/>
      <c r="B725" s="106"/>
      <c r="C725" s="98"/>
      <c r="D725" s="97"/>
      <c r="E725" s="97"/>
      <c r="F725" s="97"/>
      <c r="G725" s="150"/>
    </row>
    <row r="726" spans="1:7" s="216" customFormat="1" ht="53.1" customHeight="1">
      <c r="A726" s="104"/>
      <c r="B726" s="106">
        <v>67</v>
      </c>
      <c r="C726" s="165" t="s">
        <v>337</v>
      </c>
      <c r="D726" s="97"/>
      <c r="E726" s="97"/>
      <c r="F726" s="97"/>
      <c r="G726" s="150"/>
    </row>
    <row r="727" spans="1:7" s="216" customFormat="1">
      <c r="A727" s="104"/>
      <c r="B727" s="106" t="s">
        <v>339</v>
      </c>
      <c r="C727" s="98" t="s">
        <v>81</v>
      </c>
      <c r="D727" s="93">
        <v>288000</v>
      </c>
      <c r="E727" s="57">
        <v>0</v>
      </c>
      <c r="F727" s="57">
        <v>0</v>
      </c>
      <c r="G727" s="70">
        <v>0</v>
      </c>
    </row>
    <row r="728" spans="1:7" s="216" customFormat="1" ht="53.1" customHeight="1">
      <c r="A728" s="104" t="s">
        <v>8</v>
      </c>
      <c r="B728" s="106">
        <v>67</v>
      </c>
      <c r="C728" s="104" t="s">
        <v>337</v>
      </c>
      <c r="D728" s="93">
        <f t="shared" ref="D728:F728" si="155">D727</f>
        <v>288000</v>
      </c>
      <c r="E728" s="57">
        <f t="shared" si="155"/>
        <v>0</v>
      </c>
      <c r="F728" s="57">
        <f t="shared" si="155"/>
        <v>0</v>
      </c>
      <c r="G728" s="57">
        <v>0</v>
      </c>
    </row>
    <row r="729" spans="1:7" s="216" customFormat="1" ht="15" customHeight="1">
      <c r="A729" s="104" t="s">
        <v>8</v>
      </c>
      <c r="B729" s="100">
        <v>54</v>
      </c>
      <c r="C729" s="101" t="s">
        <v>182</v>
      </c>
      <c r="D729" s="93">
        <f>D712+D716+D720+D724+D728</f>
        <v>1049800</v>
      </c>
      <c r="E729" s="57">
        <f t="shared" ref="E729:F729" si="156">E712+E716+E720+E724+E728</f>
        <v>0</v>
      </c>
      <c r="F729" s="57">
        <f t="shared" si="156"/>
        <v>0</v>
      </c>
      <c r="G729" s="57">
        <v>0</v>
      </c>
    </row>
    <row r="730" spans="1:7" s="216" customFormat="1">
      <c r="A730" s="103"/>
      <c r="B730" s="12"/>
      <c r="C730" s="4"/>
      <c r="D730" s="97"/>
      <c r="E730" s="54"/>
      <c r="F730" s="54"/>
      <c r="G730" s="54"/>
    </row>
    <row r="731" spans="1:7" ht="29.45" customHeight="1">
      <c r="A731" s="212"/>
      <c r="B731" s="12">
        <v>63</v>
      </c>
      <c r="C731" s="4" t="s">
        <v>224</v>
      </c>
      <c r="D731" s="7"/>
      <c r="E731" s="7"/>
      <c r="F731" s="7"/>
      <c r="G731" s="7"/>
    </row>
    <row r="732" spans="1:7" ht="13.9" customHeight="1">
      <c r="A732" s="212"/>
      <c r="B732" s="12" t="s">
        <v>80</v>
      </c>
      <c r="C732" s="76" t="s">
        <v>81</v>
      </c>
      <c r="D732" s="73">
        <v>40000</v>
      </c>
      <c r="E732" s="70">
        <v>0</v>
      </c>
      <c r="F732" s="70">
        <v>0</v>
      </c>
      <c r="G732" s="70">
        <v>0</v>
      </c>
    </row>
    <row r="733" spans="1:7" ht="25.5">
      <c r="A733" s="212" t="s">
        <v>8</v>
      </c>
      <c r="B733" s="12">
        <v>63</v>
      </c>
      <c r="C733" s="4" t="s">
        <v>224</v>
      </c>
      <c r="D733" s="73">
        <f t="shared" ref="D733:F733" si="157">D732</f>
        <v>40000</v>
      </c>
      <c r="E733" s="70">
        <f t="shared" si="157"/>
        <v>0</v>
      </c>
      <c r="F733" s="70">
        <f t="shared" si="157"/>
        <v>0</v>
      </c>
      <c r="G733" s="70">
        <v>0</v>
      </c>
    </row>
    <row r="734" spans="1:7" ht="9.9499999999999993" customHeight="1">
      <c r="A734" s="212"/>
      <c r="B734" s="12"/>
      <c r="C734" s="4"/>
      <c r="D734" s="7"/>
      <c r="E734" s="7"/>
      <c r="F734" s="7"/>
      <c r="G734" s="7"/>
    </row>
    <row r="735" spans="1:7" ht="15" customHeight="1">
      <c r="A735" s="143"/>
      <c r="B735" s="100">
        <v>71</v>
      </c>
      <c r="C735" s="101" t="s">
        <v>235</v>
      </c>
      <c r="D735" s="38"/>
      <c r="E735" s="61"/>
      <c r="F735" s="61"/>
      <c r="G735" s="61"/>
    </row>
    <row r="736" spans="1:7">
      <c r="A736" s="143"/>
      <c r="B736" s="100" t="s">
        <v>236</v>
      </c>
      <c r="C736" s="101" t="s">
        <v>81</v>
      </c>
      <c r="D736" s="83">
        <v>7879</v>
      </c>
      <c r="E736" s="70">
        <v>0</v>
      </c>
      <c r="F736" s="70">
        <v>0</v>
      </c>
      <c r="G736" s="70">
        <v>0</v>
      </c>
    </row>
    <row r="737" spans="1:7" ht="15" customHeight="1">
      <c r="A737" s="143" t="s">
        <v>8</v>
      </c>
      <c r="B737" s="100">
        <v>71</v>
      </c>
      <c r="C737" s="101" t="s">
        <v>235</v>
      </c>
      <c r="D737" s="83">
        <f t="shared" ref="D737:F737" si="158">D736</f>
        <v>7879</v>
      </c>
      <c r="E737" s="70">
        <f t="shared" si="158"/>
        <v>0</v>
      </c>
      <c r="F737" s="70">
        <f t="shared" si="158"/>
        <v>0</v>
      </c>
      <c r="G737" s="70">
        <v>0</v>
      </c>
    </row>
    <row r="738" spans="1:7" ht="9.9499999999999993" customHeight="1">
      <c r="A738" s="212"/>
      <c r="B738" s="12"/>
      <c r="C738" s="4"/>
      <c r="D738" s="7"/>
      <c r="E738" s="7"/>
      <c r="F738" s="7"/>
      <c r="G738" s="7"/>
    </row>
    <row r="739" spans="1:7" ht="14.1" customHeight="1">
      <c r="A739" s="212"/>
      <c r="B739" s="12">
        <v>87</v>
      </c>
      <c r="C739" s="4" t="s">
        <v>121</v>
      </c>
      <c r="D739" s="7"/>
      <c r="E739" s="7"/>
      <c r="F739" s="7"/>
      <c r="G739" s="7"/>
    </row>
    <row r="740" spans="1:7" ht="14.1" customHeight="1">
      <c r="A740" s="212"/>
      <c r="B740" s="12" t="s">
        <v>122</v>
      </c>
      <c r="C740" s="4" t="s">
        <v>81</v>
      </c>
      <c r="D740" s="83">
        <v>19418</v>
      </c>
      <c r="E740" s="70">
        <v>0</v>
      </c>
      <c r="F740" s="70">
        <v>0</v>
      </c>
      <c r="G740" s="70">
        <v>0</v>
      </c>
    </row>
    <row r="741" spans="1:7" ht="14.1" customHeight="1">
      <c r="A741" s="212" t="s">
        <v>8</v>
      </c>
      <c r="B741" s="12">
        <v>87</v>
      </c>
      <c r="C741" s="4" t="s">
        <v>121</v>
      </c>
      <c r="D741" s="83">
        <f t="shared" ref="D741:F741" si="159">D740</f>
        <v>19418</v>
      </c>
      <c r="E741" s="70">
        <f t="shared" si="159"/>
        <v>0</v>
      </c>
      <c r="F741" s="70">
        <f t="shared" si="159"/>
        <v>0</v>
      </c>
      <c r="G741" s="70">
        <v>0</v>
      </c>
    </row>
    <row r="742" spans="1:7" ht="9.9499999999999993" customHeight="1">
      <c r="A742" s="212"/>
      <c r="B742" s="12"/>
      <c r="C742" s="4"/>
      <c r="D742" s="38"/>
      <c r="E742" s="61"/>
      <c r="F742" s="38"/>
      <c r="G742" s="38"/>
    </row>
    <row r="743" spans="1:7" ht="25.5">
      <c r="A743" s="212"/>
      <c r="B743" s="12">
        <v>90</v>
      </c>
      <c r="C743" s="4" t="s">
        <v>178</v>
      </c>
      <c r="D743" s="67"/>
      <c r="E743" s="7"/>
      <c r="F743" s="67"/>
      <c r="G743" s="7"/>
    </row>
    <row r="744" spans="1:7" ht="12.6" customHeight="1">
      <c r="A744" s="212"/>
      <c r="B744" s="12" t="s">
        <v>179</v>
      </c>
      <c r="C744" s="4" t="s">
        <v>81</v>
      </c>
      <c r="D744" s="83">
        <v>9930</v>
      </c>
      <c r="E744" s="70">
        <v>0</v>
      </c>
      <c r="F744" s="70">
        <v>0</v>
      </c>
      <c r="G744" s="70">
        <v>0</v>
      </c>
    </row>
    <row r="745" spans="1:7" ht="25.5">
      <c r="A745" s="212" t="s">
        <v>8</v>
      </c>
      <c r="B745" s="12">
        <v>90</v>
      </c>
      <c r="C745" s="4" t="s">
        <v>178</v>
      </c>
      <c r="D745" s="83">
        <f t="shared" ref="D745:F745" si="160">D744</f>
        <v>9930</v>
      </c>
      <c r="E745" s="70">
        <f t="shared" si="160"/>
        <v>0</v>
      </c>
      <c r="F745" s="70">
        <f t="shared" si="160"/>
        <v>0</v>
      </c>
      <c r="G745" s="70">
        <v>0</v>
      </c>
    </row>
    <row r="746" spans="1:7" ht="14.1" customHeight="1">
      <c r="A746" s="212"/>
      <c r="B746" s="12"/>
      <c r="C746" s="4"/>
      <c r="D746" s="67"/>
      <c r="E746" s="7"/>
      <c r="F746" s="67"/>
      <c r="G746" s="7"/>
    </row>
    <row r="747" spans="1:7" ht="14.1" customHeight="1">
      <c r="A747" s="212"/>
      <c r="B747" s="12">
        <v>96</v>
      </c>
      <c r="C747" s="4" t="s">
        <v>132</v>
      </c>
      <c r="D747" s="67"/>
      <c r="E747" s="7"/>
      <c r="F747" s="67"/>
      <c r="G747" s="67"/>
    </row>
    <row r="748" spans="1:7" ht="14.1" customHeight="1">
      <c r="A748" s="212"/>
      <c r="B748" s="12" t="s">
        <v>131</v>
      </c>
      <c r="C748" s="76" t="s">
        <v>127</v>
      </c>
      <c r="D748" s="83">
        <v>100000</v>
      </c>
      <c r="E748" s="70">
        <v>0</v>
      </c>
      <c r="F748" s="70">
        <v>0</v>
      </c>
      <c r="G748" s="70">
        <v>0</v>
      </c>
    </row>
    <row r="749" spans="1:7" ht="14.1" customHeight="1">
      <c r="A749" s="212" t="s">
        <v>8</v>
      </c>
      <c r="B749" s="12">
        <v>96</v>
      </c>
      <c r="C749" s="4" t="s">
        <v>132</v>
      </c>
      <c r="D749" s="83">
        <f t="shared" ref="D749:F749" si="161">D748</f>
        <v>100000</v>
      </c>
      <c r="E749" s="70">
        <f t="shared" si="161"/>
        <v>0</v>
      </c>
      <c r="F749" s="70">
        <f t="shared" si="161"/>
        <v>0</v>
      </c>
      <c r="G749" s="70">
        <v>0</v>
      </c>
    </row>
    <row r="750" spans="1:7" ht="9.9499999999999993" customHeight="1">
      <c r="A750" s="212"/>
      <c r="B750" s="12"/>
      <c r="C750" s="4"/>
      <c r="D750" s="61"/>
      <c r="E750" s="61"/>
      <c r="F750" s="38"/>
      <c r="G750" s="38"/>
    </row>
    <row r="751" spans="1:7" ht="14.1" customHeight="1">
      <c r="A751" s="143"/>
      <c r="B751" s="102">
        <v>97</v>
      </c>
      <c r="C751" s="101" t="s">
        <v>175</v>
      </c>
      <c r="D751" s="61"/>
      <c r="E751" s="61"/>
      <c r="F751" s="38"/>
      <c r="G751" s="38"/>
    </row>
    <row r="752" spans="1:7" ht="14.1" customHeight="1">
      <c r="A752" s="143"/>
      <c r="B752" s="102" t="s">
        <v>176</v>
      </c>
      <c r="C752" s="101" t="s">
        <v>81</v>
      </c>
      <c r="D752" s="83">
        <v>10000</v>
      </c>
      <c r="E752" s="70">
        <v>0</v>
      </c>
      <c r="F752" s="70">
        <v>0</v>
      </c>
      <c r="G752" s="70">
        <v>0</v>
      </c>
    </row>
    <row r="753" spans="1:7" ht="14.1" customHeight="1">
      <c r="A753" s="143" t="s">
        <v>8</v>
      </c>
      <c r="B753" s="102">
        <v>97</v>
      </c>
      <c r="C753" s="101" t="s">
        <v>175</v>
      </c>
      <c r="D753" s="83">
        <f t="shared" ref="D753:F753" si="162">D752</f>
        <v>10000</v>
      </c>
      <c r="E753" s="70">
        <f t="shared" si="162"/>
        <v>0</v>
      </c>
      <c r="F753" s="70">
        <f t="shared" si="162"/>
        <v>0</v>
      </c>
      <c r="G753" s="70">
        <v>0</v>
      </c>
    </row>
    <row r="754" spans="1:7" ht="9.9499999999999993" customHeight="1">
      <c r="A754" s="212"/>
      <c r="B754" s="12"/>
      <c r="C754" s="4"/>
      <c r="D754" s="61"/>
      <c r="E754" s="61"/>
      <c r="F754" s="38"/>
      <c r="G754" s="38"/>
    </row>
    <row r="755" spans="1:7" ht="14.1" customHeight="1">
      <c r="A755" s="212"/>
      <c r="B755" s="12">
        <v>99</v>
      </c>
      <c r="C755" s="4" t="s">
        <v>222</v>
      </c>
      <c r="D755" s="61"/>
      <c r="E755" s="38"/>
      <c r="F755" s="38"/>
      <c r="G755" s="61"/>
    </row>
    <row r="756" spans="1:7" ht="14.1" customHeight="1">
      <c r="A756" s="212"/>
      <c r="B756" s="12" t="s">
        <v>223</v>
      </c>
      <c r="C756" s="4" t="s">
        <v>81</v>
      </c>
      <c r="D756" s="83">
        <v>4575</v>
      </c>
      <c r="E756" s="70">
        <v>0</v>
      </c>
      <c r="F756" s="70">
        <v>0</v>
      </c>
      <c r="G756" s="70">
        <v>0</v>
      </c>
    </row>
    <row r="757" spans="1:7" ht="14.1" customHeight="1">
      <c r="A757" s="212" t="s">
        <v>8</v>
      </c>
      <c r="B757" s="12">
        <v>99</v>
      </c>
      <c r="C757" s="4" t="s">
        <v>222</v>
      </c>
      <c r="D757" s="83">
        <f t="shared" ref="D757:F757" si="163">D756</f>
        <v>4575</v>
      </c>
      <c r="E757" s="70">
        <f t="shared" si="163"/>
        <v>0</v>
      </c>
      <c r="F757" s="70">
        <f t="shared" si="163"/>
        <v>0</v>
      </c>
      <c r="G757" s="70">
        <v>0</v>
      </c>
    </row>
    <row r="758" spans="1:7" ht="14.1" customHeight="1">
      <c r="A758" s="212" t="s">
        <v>8</v>
      </c>
      <c r="B758" s="92">
        <v>5.8</v>
      </c>
      <c r="C758" s="74" t="s">
        <v>18</v>
      </c>
      <c r="D758" s="83">
        <f>D733+D703+D697+D741+D749+D753+D745+D757+D737+D707+D729</f>
        <v>1587776</v>
      </c>
      <c r="E758" s="70">
        <f t="shared" ref="E758:F758" si="164">E733+E703+E697+E741+E749+E753+E745+E757+E737+E707+E729</f>
        <v>0</v>
      </c>
      <c r="F758" s="70">
        <f t="shared" si="164"/>
        <v>0</v>
      </c>
      <c r="G758" s="70">
        <v>0</v>
      </c>
    </row>
    <row r="759" spans="1:7" ht="14.1" customHeight="1">
      <c r="A759" s="212" t="s">
        <v>8</v>
      </c>
      <c r="B759" s="105">
        <v>5</v>
      </c>
      <c r="C759" s="4" t="s">
        <v>41</v>
      </c>
      <c r="D759" s="84">
        <f t="shared" ref="D759:F759" si="165">D758+D690</f>
        <v>1838373</v>
      </c>
      <c r="E759" s="84">
        <f t="shared" si="165"/>
        <v>589632</v>
      </c>
      <c r="F759" s="84">
        <f t="shared" si="165"/>
        <v>1745451</v>
      </c>
      <c r="G759" s="84">
        <v>1553231</v>
      </c>
    </row>
    <row r="760" spans="1:7" ht="9.9499999999999993" customHeight="1">
      <c r="A760" s="212"/>
      <c r="B760" s="105"/>
      <c r="C760" s="4"/>
      <c r="D760" s="7"/>
      <c r="E760" s="7"/>
      <c r="F760" s="7"/>
      <c r="G760" s="7"/>
    </row>
    <row r="761" spans="1:7">
      <c r="A761" s="212"/>
      <c r="B761" s="48">
        <v>6</v>
      </c>
      <c r="C761" s="4" t="s">
        <v>79</v>
      </c>
      <c r="D761" s="8"/>
      <c r="E761" s="8"/>
      <c r="F761" s="8"/>
      <c r="G761" s="8"/>
    </row>
    <row r="762" spans="1:7">
      <c r="A762" s="212"/>
      <c r="B762" s="92">
        <v>6.8</v>
      </c>
      <c r="C762" s="74" t="s">
        <v>18</v>
      </c>
      <c r="D762" s="8"/>
      <c r="E762" s="8"/>
      <c r="F762" s="8"/>
      <c r="G762" s="8"/>
    </row>
    <row r="763" spans="1:7">
      <c r="A763" s="212"/>
      <c r="B763" s="85">
        <v>45</v>
      </c>
      <c r="C763" s="4" t="s">
        <v>189</v>
      </c>
      <c r="D763" s="8"/>
      <c r="E763" s="8"/>
      <c r="F763" s="8"/>
      <c r="G763" s="8"/>
    </row>
    <row r="764" spans="1:7" ht="39" customHeight="1">
      <c r="A764" s="212"/>
      <c r="B764" s="85">
        <v>60</v>
      </c>
      <c r="C764" s="4" t="s">
        <v>355</v>
      </c>
      <c r="D764" s="8"/>
      <c r="E764" s="8"/>
      <c r="F764" s="8"/>
      <c r="G764" s="8"/>
    </row>
    <row r="765" spans="1:7">
      <c r="A765" s="212"/>
      <c r="B765" s="99" t="s">
        <v>448</v>
      </c>
      <c r="C765" s="4" t="s">
        <v>357</v>
      </c>
      <c r="D765" s="57">
        <v>0</v>
      </c>
      <c r="E765" s="57">
        <v>0</v>
      </c>
      <c r="F765" s="57">
        <v>0</v>
      </c>
      <c r="G765" s="93">
        <v>7700</v>
      </c>
    </row>
    <row r="766" spans="1:7" ht="43.15" customHeight="1">
      <c r="A766" s="212" t="s">
        <v>8</v>
      </c>
      <c r="B766" s="85">
        <v>60</v>
      </c>
      <c r="C766" s="4" t="s">
        <v>355</v>
      </c>
      <c r="D766" s="57">
        <f t="shared" ref="D766:F766" si="166">D765</f>
        <v>0</v>
      </c>
      <c r="E766" s="57">
        <f t="shared" si="166"/>
        <v>0</v>
      </c>
      <c r="F766" s="57">
        <f t="shared" si="166"/>
        <v>0</v>
      </c>
      <c r="G766" s="93">
        <v>7700</v>
      </c>
    </row>
    <row r="767" spans="1:7">
      <c r="A767" s="56" t="s">
        <v>8</v>
      </c>
      <c r="B767" s="168">
        <v>45</v>
      </c>
      <c r="C767" s="124" t="s">
        <v>189</v>
      </c>
      <c r="D767" s="57">
        <f t="shared" ref="D767:F767" si="167">D766</f>
        <v>0</v>
      </c>
      <c r="E767" s="57">
        <f t="shared" si="167"/>
        <v>0</v>
      </c>
      <c r="F767" s="57">
        <f t="shared" si="167"/>
        <v>0</v>
      </c>
      <c r="G767" s="93">
        <v>7700</v>
      </c>
    </row>
    <row r="768" spans="1:7">
      <c r="A768" s="212"/>
      <c r="B768" s="92"/>
      <c r="C768" s="74"/>
      <c r="D768" s="8"/>
      <c r="E768" s="8"/>
      <c r="F768" s="8"/>
      <c r="G768" s="8"/>
    </row>
    <row r="769" spans="1:7">
      <c r="A769" s="212"/>
      <c r="B769" s="85">
        <v>46</v>
      </c>
      <c r="C769" s="4" t="s">
        <v>194</v>
      </c>
      <c r="D769" s="8"/>
      <c r="E769" s="8"/>
      <c r="F769" s="8"/>
      <c r="G769" s="8"/>
    </row>
    <row r="770" spans="1:7" ht="39.950000000000003" customHeight="1">
      <c r="A770" s="212"/>
      <c r="B770" s="85">
        <v>60</v>
      </c>
      <c r="C770" s="4" t="s">
        <v>355</v>
      </c>
      <c r="D770" s="8"/>
      <c r="E770" s="8"/>
      <c r="F770" s="8"/>
      <c r="G770" s="8"/>
    </row>
    <row r="771" spans="1:7">
      <c r="A771" s="212"/>
      <c r="B771" s="99" t="s">
        <v>356</v>
      </c>
      <c r="C771" s="4" t="s">
        <v>357</v>
      </c>
      <c r="D771" s="57">
        <v>0</v>
      </c>
      <c r="E771" s="93">
        <v>15300</v>
      </c>
      <c r="F771" s="93">
        <v>15300</v>
      </c>
      <c r="G771" s="57">
        <v>0</v>
      </c>
    </row>
    <row r="772" spans="1:7" ht="39.950000000000003" customHeight="1">
      <c r="A772" s="212" t="s">
        <v>8</v>
      </c>
      <c r="B772" s="85">
        <v>60</v>
      </c>
      <c r="C772" s="4" t="s">
        <v>355</v>
      </c>
      <c r="D772" s="57">
        <f t="shared" ref="D772:F773" si="168">D771</f>
        <v>0</v>
      </c>
      <c r="E772" s="93">
        <f t="shared" si="168"/>
        <v>15300</v>
      </c>
      <c r="F772" s="93">
        <f t="shared" si="168"/>
        <v>15300</v>
      </c>
      <c r="G772" s="57">
        <v>0</v>
      </c>
    </row>
    <row r="773" spans="1:7">
      <c r="A773" s="212" t="s">
        <v>8</v>
      </c>
      <c r="B773" s="85">
        <v>46</v>
      </c>
      <c r="C773" s="4" t="s">
        <v>194</v>
      </c>
      <c r="D773" s="57">
        <f t="shared" si="168"/>
        <v>0</v>
      </c>
      <c r="E773" s="93">
        <f t="shared" si="168"/>
        <v>15300</v>
      </c>
      <c r="F773" s="93">
        <f t="shared" si="168"/>
        <v>15300</v>
      </c>
      <c r="G773" s="57">
        <v>0</v>
      </c>
    </row>
    <row r="774" spans="1:7" ht="9.9499999999999993" customHeight="1">
      <c r="A774" s="212"/>
      <c r="B774" s="99"/>
      <c r="C774" s="4"/>
      <c r="D774" s="8"/>
      <c r="E774" s="8"/>
      <c r="F774" s="8"/>
      <c r="G774" s="8"/>
    </row>
    <row r="775" spans="1:7">
      <c r="A775" s="212"/>
      <c r="B775" s="85">
        <v>47</v>
      </c>
      <c r="C775" s="4" t="s">
        <v>199</v>
      </c>
      <c r="D775" s="8"/>
      <c r="E775" s="8"/>
      <c r="F775" s="8"/>
      <c r="G775" s="8"/>
    </row>
    <row r="776" spans="1:7" ht="40.5" customHeight="1">
      <c r="A776" s="212"/>
      <c r="B776" s="85">
        <v>60</v>
      </c>
      <c r="C776" s="4" t="s">
        <v>355</v>
      </c>
      <c r="D776" s="8"/>
      <c r="E776" s="8"/>
      <c r="F776" s="8"/>
      <c r="G776" s="8"/>
    </row>
    <row r="777" spans="1:7">
      <c r="A777" s="212"/>
      <c r="B777" s="99" t="s">
        <v>390</v>
      </c>
      <c r="C777" s="4" t="s">
        <v>357</v>
      </c>
      <c r="D777" s="57">
        <v>0</v>
      </c>
      <c r="E777" s="93">
        <v>13100</v>
      </c>
      <c r="F777" s="93">
        <v>13100</v>
      </c>
      <c r="G777" s="57">
        <v>0</v>
      </c>
    </row>
    <row r="778" spans="1:7" ht="39.75" customHeight="1">
      <c r="A778" s="212" t="s">
        <v>8</v>
      </c>
      <c r="B778" s="85">
        <v>60</v>
      </c>
      <c r="C778" s="4" t="s">
        <v>355</v>
      </c>
      <c r="D778" s="57">
        <f t="shared" ref="D778:F779" si="169">D777</f>
        <v>0</v>
      </c>
      <c r="E778" s="93">
        <f t="shared" si="169"/>
        <v>13100</v>
      </c>
      <c r="F778" s="93">
        <f t="shared" si="169"/>
        <v>13100</v>
      </c>
      <c r="G778" s="57">
        <v>0</v>
      </c>
    </row>
    <row r="779" spans="1:7">
      <c r="A779" s="212" t="s">
        <v>8</v>
      </c>
      <c r="B779" s="85">
        <v>47</v>
      </c>
      <c r="C779" s="4" t="s">
        <v>199</v>
      </c>
      <c r="D779" s="57">
        <f t="shared" si="169"/>
        <v>0</v>
      </c>
      <c r="E779" s="93">
        <f t="shared" si="169"/>
        <v>13100</v>
      </c>
      <c r="F779" s="93">
        <f t="shared" si="169"/>
        <v>13100</v>
      </c>
      <c r="G779" s="57">
        <v>0</v>
      </c>
    </row>
    <row r="780" spans="1:7" ht="9.9499999999999993" customHeight="1">
      <c r="A780" s="212"/>
      <c r="B780" s="85"/>
      <c r="C780" s="4"/>
      <c r="D780" s="54"/>
      <c r="E780" s="54"/>
      <c r="F780" s="54"/>
      <c r="G780" s="44"/>
    </row>
    <row r="781" spans="1:7" s="177" customFormat="1">
      <c r="A781" s="143"/>
      <c r="B781" s="171">
        <v>48</v>
      </c>
      <c r="C781" s="101" t="s">
        <v>204</v>
      </c>
      <c r="D781" s="152"/>
      <c r="E781" s="180"/>
      <c r="F781" s="181"/>
      <c r="G781" s="163"/>
    </row>
    <row r="782" spans="1:7" s="177" customFormat="1" ht="42" customHeight="1">
      <c r="A782" s="143"/>
      <c r="B782" s="171">
        <v>60</v>
      </c>
      <c r="C782" s="101" t="s">
        <v>413</v>
      </c>
      <c r="D782" s="152"/>
      <c r="E782" s="180"/>
      <c r="F782" s="181"/>
      <c r="G782" s="163"/>
    </row>
    <row r="783" spans="1:7" s="177" customFormat="1">
      <c r="A783" s="143"/>
      <c r="B783" s="182" t="s">
        <v>414</v>
      </c>
      <c r="C783" s="101" t="s">
        <v>357</v>
      </c>
      <c r="D783" s="57">
        <v>0</v>
      </c>
      <c r="E783" s="57">
        <v>0</v>
      </c>
      <c r="F783" s="208">
        <v>15700</v>
      </c>
      <c r="G783" s="57">
        <v>0</v>
      </c>
    </row>
    <row r="784" spans="1:7" s="177" customFormat="1" ht="42" customHeight="1">
      <c r="A784" s="143" t="s">
        <v>8</v>
      </c>
      <c r="B784" s="171">
        <v>60</v>
      </c>
      <c r="C784" s="101" t="s">
        <v>413</v>
      </c>
      <c r="D784" s="57">
        <f t="shared" ref="D784:E785" si="170">D783</f>
        <v>0</v>
      </c>
      <c r="E784" s="57">
        <f t="shared" si="170"/>
        <v>0</v>
      </c>
      <c r="F784" s="93">
        <f>F783</f>
        <v>15700</v>
      </c>
      <c r="G784" s="57">
        <v>0</v>
      </c>
    </row>
    <row r="785" spans="1:7" s="177" customFormat="1">
      <c r="A785" s="143" t="s">
        <v>8</v>
      </c>
      <c r="B785" s="171">
        <v>48</v>
      </c>
      <c r="C785" s="101" t="s">
        <v>204</v>
      </c>
      <c r="D785" s="58">
        <f t="shared" si="170"/>
        <v>0</v>
      </c>
      <c r="E785" s="58">
        <f t="shared" si="170"/>
        <v>0</v>
      </c>
      <c r="F785" s="210">
        <f>F784</f>
        <v>15700</v>
      </c>
      <c r="G785" s="58">
        <v>0</v>
      </c>
    </row>
    <row r="786" spans="1:7" ht="9.9499999999999993" customHeight="1">
      <c r="A786" s="212"/>
      <c r="B786" s="92"/>
      <c r="C786" s="74"/>
      <c r="D786" s="8"/>
      <c r="E786" s="8"/>
      <c r="F786" s="8"/>
      <c r="G786" s="8"/>
    </row>
    <row r="787" spans="1:7" ht="14.1" customHeight="1">
      <c r="A787" s="212"/>
      <c r="B787" s="106">
        <v>64</v>
      </c>
      <c r="C787" s="107" t="s">
        <v>133</v>
      </c>
      <c r="D787" s="55"/>
      <c r="E787" s="55"/>
      <c r="F787" s="55"/>
      <c r="G787" s="55"/>
    </row>
    <row r="788" spans="1:7" ht="14.1" customHeight="1">
      <c r="A788" s="212"/>
      <c r="B788" s="106" t="s">
        <v>126</v>
      </c>
      <c r="C788" s="108" t="s">
        <v>81</v>
      </c>
      <c r="D788" s="97">
        <v>25000</v>
      </c>
      <c r="E788" s="54">
        <v>0</v>
      </c>
      <c r="F788" s="54">
        <v>0</v>
      </c>
      <c r="G788" s="54">
        <v>0</v>
      </c>
    </row>
    <row r="789" spans="1:7" ht="14.1" customHeight="1">
      <c r="A789" s="212"/>
      <c r="B789" s="106" t="s">
        <v>455</v>
      </c>
      <c r="C789" s="108" t="s">
        <v>456</v>
      </c>
      <c r="D789" s="57">
        <v>0</v>
      </c>
      <c r="E789" s="57">
        <v>0</v>
      </c>
      <c r="F789" s="57">
        <v>0</v>
      </c>
      <c r="G789" s="93">
        <v>18300</v>
      </c>
    </row>
    <row r="790" spans="1:7" ht="14.1" customHeight="1">
      <c r="A790" s="212" t="s">
        <v>8</v>
      </c>
      <c r="B790" s="106">
        <v>64</v>
      </c>
      <c r="C790" s="107" t="s">
        <v>133</v>
      </c>
      <c r="D790" s="93">
        <f>SUM(D788:D789)</f>
        <v>25000</v>
      </c>
      <c r="E790" s="57">
        <f t="shared" ref="E790:F790" si="171">SUM(E788:E789)</f>
        <v>0</v>
      </c>
      <c r="F790" s="57">
        <f t="shared" si="171"/>
        <v>0</v>
      </c>
      <c r="G790" s="93">
        <v>18300</v>
      </c>
    </row>
    <row r="791" spans="1:7" ht="9.9499999999999993" customHeight="1">
      <c r="A791" s="212"/>
      <c r="B791" s="106"/>
      <c r="C791" s="107"/>
      <c r="D791" s="54"/>
      <c r="E791" s="54"/>
      <c r="F791" s="54"/>
      <c r="G791" s="97"/>
    </row>
    <row r="792" spans="1:7" ht="42.75" customHeight="1">
      <c r="A792" s="212"/>
      <c r="B792" s="106">
        <v>66</v>
      </c>
      <c r="C792" s="98" t="s">
        <v>387</v>
      </c>
      <c r="D792" s="54"/>
      <c r="E792" s="54"/>
      <c r="F792" s="97"/>
      <c r="G792" s="54"/>
    </row>
    <row r="793" spans="1:7">
      <c r="A793" s="212"/>
      <c r="B793" s="106" t="s">
        <v>174</v>
      </c>
      <c r="C793" s="98" t="s">
        <v>81</v>
      </c>
      <c r="D793" s="93">
        <v>361247</v>
      </c>
      <c r="E793" s="57">
        <v>0</v>
      </c>
      <c r="F793" s="57">
        <v>0</v>
      </c>
      <c r="G793" s="57">
        <v>0</v>
      </c>
    </row>
    <row r="794" spans="1:7" ht="42.75" customHeight="1">
      <c r="A794" s="212" t="s">
        <v>8</v>
      </c>
      <c r="B794" s="106">
        <v>66</v>
      </c>
      <c r="C794" s="98" t="s">
        <v>387</v>
      </c>
      <c r="D794" s="93">
        <f t="shared" ref="D794:F794" si="172">SUM(D793)</f>
        <v>361247</v>
      </c>
      <c r="E794" s="57">
        <f t="shared" si="172"/>
        <v>0</v>
      </c>
      <c r="F794" s="57">
        <f t="shared" si="172"/>
        <v>0</v>
      </c>
      <c r="G794" s="57">
        <v>0</v>
      </c>
    </row>
    <row r="795" spans="1:7" ht="13.9" customHeight="1">
      <c r="A795" s="212" t="s">
        <v>8</v>
      </c>
      <c r="B795" s="92">
        <v>6.8</v>
      </c>
      <c r="C795" s="74" t="s">
        <v>18</v>
      </c>
      <c r="D795" s="83">
        <f>D767+D790+D794+D773+D779+D785</f>
        <v>386247</v>
      </c>
      <c r="E795" s="83">
        <f t="shared" ref="E795:F795" si="173">E767+E790+E794+E773+E779+E785</f>
        <v>28400</v>
      </c>
      <c r="F795" s="83">
        <f t="shared" si="173"/>
        <v>44100</v>
      </c>
      <c r="G795" s="83">
        <v>26000</v>
      </c>
    </row>
    <row r="796" spans="1:7" ht="13.9" customHeight="1">
      <c r="A796" s="212" t="s">
        <v>8</v>
      </c>
      <c r="B796" s="48">
        <v>6</v>
      </c>
      <c r="C796" s="4" t="s">
        <v>79</v>
      </c>
      <c r="D796" s="83">
        <f t="shared" ref="D796:F796" si="174">D795</f>
        <v>386247</v>
      </c>
      <c r="E796" s="83">
        <f t="shared" si="174"/>
        <v>28400</v>
      </c>
      <c r="F796" s="83">
        <f t="shared" si="174"/>
        <v>44100</v>
      </c>
      <c r="G796" s="83">
        <v>26000</v>
      </c>
    </row>
    <row r="797" spans="1:7" ht="9.9499999999999993" customHeight="1">
      <c r="A797" s="212"/>
      <c r="B797" s="48"/>
      <c r="C797" s="4"/>
      <c r="D797" s="67"/>
      <c r="E797" s="67"/>
      <c r="F797" s="67"/>
      <c r="G797" s="67"/>
    </row>
    <row r="798" spans="1:7" ht="13.9" customHeight="1">
      <c r="A798" s="126"/>
      <c r="B798" s="102">
        <v>80</v>
      </c>
      <c r="C798" s="101" t="s">
        <v>11</v>
      </c>
      <c r="D798" s="67"/>
      <c r="E798" s="67"/>
      <c r="F798" s="67"/>
      <c r="G798" s="67"/>
    </row>
    <row r="799" spans="1:7" ht="13.9" customHeight="1">
      <c r="A799" s="126"/>
      <c r="B799" s="109">
        <v>80.001000000000005</v>
      </c>
      <c r="C799" s="110" t="s">
        <v>301</v>
      </c>
      <c r="D799" s="67"/>
      <c r="E799" s="67"/>
      <c r="F799" s="67"/>
      <c r="G799" s="67"/>
    </row>
    <row r="800" spans="1:7" ht="13.9" customHeight="1">
      <c r="A800" s="126"/>
      <c r="B800" s="102">
        <v>44</v>
      </c>
      <c r="C800" s="101" t="s">
        <v>42</v>
      </c>
      <c r="D800" s="67"/>
      <c r="E800" s="67"/>
      <c r="F800" s="67"/>
      <c r="G800" s="67"/>
    </row>
    <row r="801" spans="1:7" ht="13.9" customHeight="1">
      <c r="A801" s="126"/>
      <c r="B801" s="102" t="s">
        <v>457</v>
      </c>
      <c r="C801" s="101" t="s">
        <v>458</v>
      </c>
      <c r="D801" s="61">
        <v>0</v>
      </c>
      <c r="E801" s="61">
        <v>0</v>
      </c>
      <c r="F801" s="61">
        <v>0</v>
      </c>
      <c r="G801" s="97">
        <v>2024</v>
      </c>
    </row>
    <row r="802" spans="1:7" ht="13.9" customHeight="1">
      <c r="A802" s="126"/>
      <c r="B802" s="102" t="s">
        <v>459</v>
      </c>
      <c r="C802" s="101" t="s">
        <v>373</v>
      </c>
      <c r="D802" s="61">
        <v>0</v>
      </c>
      <c r="E802" s="61">
        <v>0</v>
      </c>
      <c r="F802" s="61">
        <v>0</v>
      </c>
      <c r="G802" s="97">
        <v>47600</v>
      </c>
    </row>
    <row r="803" spans="1:7" ht="13.9" customHeight="1">
      <c r="A803" s="205" t="s">
        <v>8</v>
      </c>
      <c r="B803" s="166">
        <v>44</v>
      </c>
      <c r="C803" s="130" t="s">
        <v>42</v>
      </c>
      <c r="D803" s="62">
        <f>SUM(D801:D802)</f>
        <v>0</v>
      </c>
      <c r="E803" s="62">
        <f t="shared" ref="E803:F803" si="175">SUM(E801:E802)</f>
        <v>0</v>
      </c>
      <c r="F803" s="62">
        <f t="shared" si="175"/>
        <v>0</v>
      </c>
      <c r="G803" s="84">
        <v>49624</v>
      </c>
    </row>
    <row r="804" spans="1:7" ht="13.9" customHeight="1">
      <c r="A804" s="126"/>
      <c r="B804" s="109"/>
      <c r="C804" s="110"/>
      <c r="D804" s="67"/>
      <c r="E804" s="67"/>
      <c r="F804" s="67"/>
      <c r="G804" s="67"/>
    </row>
    <row r="805" spans="1:7" ht="13.9" customHeight="1">
      <c r="A805" s="126"/>
      <c r="B805" s="102">
        <v>50</v>
      </c>
      <c r="C805" s="101" t="s">
        <v>206</v>
      </c>
      <c r="D805" s="67"/>
      <c r="E805" s="67"/>
      <c r="F805" s="67"/>
      <c r="G805" s="67"/>
    </row>
    <row r="806" spans="1:7" ht="13.9" customHeight="1">
      <c r="A806" s="126"/>
      <c r="B806" s="102">
        <v>60</v>
      </c>
      <c r="C806" s="101" t="s">
        <v>376</v>
      </c>
      <c r="D806" s="67"/>
      <c r="E806" s="67"/>
      <c r="F806" s="67"/>
      <c r="G806" s="67"/>
    </row>
    <row r="807" spans="1:7" ht="13.9" customHeight="1">
      <c r="A807" s="126"/>
      <c r="B807" s="102" t="s">
        <v>377</v>
      </c>
      <c r="C807" s="101" t="s">
        <v>373</v>
      </c>
      <c r="D807" s="61">
        <v>0</v>
      </c>
      <c r="E807" s="38">
        <v>5000</v>
      </c>
      <c r="F807" s="38">
        <v>5000</v>
      </c>
      <c r="G807" s="57">
        <v>0</v>
      </c>
    </row>
    <row r="808" spans="1:7" ht="13.9" customHeight="1">
      <c r="A808" s="126" t="s">
        <v>8</v>
      </c>
      <c r="B808" s="102">
        <v>60</v>
      </c>
      <c r="C808" s="101" t="s">
        <v>376</v>
      </c>
      <c r="D808" s="62">
        <f t="shared" ref="D808:F809" si="176">D807</f>
        <v>0</v>
      </c>
      <c r="E808" s="84">
        <f t="shared" si="176"/>
        <v>5000</v>
      </c>
      <c r="F808" s="84">
        <f t="shared" si="176"/>
        <v>5000</v>
      </c>
      <c r="G808" s="62">
        <v>0</v>
      </c>
    </row>
    <row r="809" spans="1:7" ht="13.9" customHeight="1">
      <c r="A809" s="126" t="s">
        <v>8</v>
      </c>
      <c r="B809" s="102">
        <v>50</v>
      </c>
      <c r="C809" s="101" t="s">
        <v>206</v>
      </c>
      <c r="D809" s="62">
        <f t="shared" si="176"/>
        <v>0</v>
      </c>
      <c r="E809" s="84">
        <f t="shared" si="176"/>
        <v>5000</v>
      </c>
      <c r="F809" s="84">
        <f t="shared" si="176"/>
        <v>5000</v>
      </c>
      <c r="G809" s="62">
        <v>0</v>
      </c>
    </row>
    <row r="810" spans="1:7" ht="13.9" customHeight="1">
      <c r="A810" s="126" t="s">
        <v>8</v>
      </c>
      <c r="B810" s="109">
        <v>80.001000000000005</v>
      </c>
      <c r="C810" s="110" t="s">
        <v>301</v>
      </c>
      <c r="D810" s="62">
        <f t="shared" ref="D810:F810" si="177">D803+D809</f>
        <v>0</v>
      </c>
      <c r="E810" s="84">
        <f t="shared" si="177"/>
        <v>5000</v>
      </c>
      <c r="F810" s="84">
        <f t="shared" si="177"/>
        <v>5000</v>
      </c>
      <c r="G810" s="84">
        <v>49624</v>
      </c>
    </row>
    <row r="811" spans="1:7" ht="13.9" customHeight="1">
      <c r="A811" s="126"/>
      <c r="B811" s="102"/>
      <c r="C811" s="101"/>
      <c r="D811" s="67"/>
      <c r="E811" s="67"/>
      <c r="F811" s="67"/>
      <c r="G811" s="67"/>
    </row>
    <row r="812" spans="1:7" ht="25.5">
      <c r="A812" s="102"/>
      <c r="B812" s="109">
        <v>80.19</v>
      </c>
      <c r="C812" s="110" t="s">
        <v>141</v>
      </c>
      <c r="D812" s="67"/>
      <c r="E812" s="67"/>
      <c r="F812" s="67"/>
      <c r="G812" s="67"/>
    </row>
    <row r="813" spans="1:7" ht="30" customHeight="1">
      <c r="A813" s="102"/>
      <c r="B813" s="102" t="s">
        <v>142</v>
      </c>
      <c r="C813" s="101" t="s">
        <v>143</v>
      </c>
      <c r="D813" s="97">
        <v>25000</v>
      </c>
      <c r="E813" s="97">
        <v>15000</v>
      </c>
      <c r="F813" s="97">
        <v>15000</v>
      </c>
      <c r="G813" s="61">
        <v>0</v>
      </c>
    </row>
    <row r="814" spans="1:7">
      <c r="A814" s="102"/>
      <c r="B814" s="102"/>
      <c r="C814" s="101"/>
      <c r="D814" s="54"/>
      <c r="E814" s="97"/>
      <c r="F814" s="97"/>
      <c r="G814" s="38"/>
    </row>
    <row r="815" spans="1:7" ht="30" customHeight="1">
      <c r="A815" s="143"/>
      <c r="B815" s="102">
        <v>60</v>
      </c>
      <c r="C815" s="101" t="s">
        <v>143</v>
      </c>
      <c r="D815" s="152"/>
      <c r="E815" s="178"/>
      <c r="F815" s="176"/>
      <c r="G815" s="71"/>
    </row>
    <row r="816" spans="1:7">
      <c r="A816" s="143"/>
      <c r="B816" s="102" t="s">
        <v>415</v>
      </c>
      <c r="C816" s="101" t="s">
        <v>416</v>
      </c>
      <c r="D816" s="50">
        <v>0</v>
      </c>
      <c r="E816" s="50">
        <v>0</v>
      </c>
      <c r="F816" s="211">
        <v>10000</v>
      </c>
      <c r="G816" s="61">
        <v>0</v>
      </c>
    </row>
    <row r="817" spans="1:7" ht="30" customHeight="1">
      <c r="A817" s="143" t="s">
        <v>8</v>
      </c>
      <c r="B817" s="102">
        <v>60</v>
      </c>
      <c r="C817" s="101" t="s">
        <v>143</v>
      </c>
      <c r="D817" s="62">
        <f>D816</f>
        <v>0</v>
      </c>
      <c r="E817" s="62">
        <f t="shared" ref="E817:F817" si="178">E816</f>
        <v>0</v>
      </c>
      <c r="F817" s="84">
        <f t="shared" si="178"/>
        <v>10000</v>
      </c>
      <c r="G817" s="62">
        <v>0</v>
      </c>
    </row>
    <row r="818" spans="1:7" ht="13.9" customHeight="1">
      <c r="A818" s="164" t="s">
        <v>8</v>
      </c>
      <c r="B818" s="169">
        <v>80.19</v>
      </c>
      <c r="C818" s="170" t="s">
        <v>141</v>
      </c>
      <c r="D818" s="93">
        <f>SUM(D813:D813)+D817</f>
        <v>25000</v>
      </c>
      <c r="E818" s="93">
        <f t="shared" ref="E818:F818" si="179">SUM(E813:E813)+E817</f>
        <v>15000</v>
      </c>
      <c r="F818" s="93">
        <f t="shared" si="179"/>
        <v>25000</v>
      </c>
      <c r="G818" s="57">
        <v>0</v>
      </c>
    </row>
    <row r="819" spans="1:7" ht="13.9" customHeight="1">
      <c r="A819" s="164" t="s">
        <v>8</v>
      </c>
      <c r="B819" s="166">
        <v>80</v>
      </c>
      <c r="C819" s="130" t="s">
        <v>11</v>
      </c>
      <c r="D819" s="83">
        <f t="shared" ref="D819:F819" si="180">D818+D810</f>
        <v>25000</v>
      </c>
      <c r="E819" s="83">
        <f t="shared" si="180"/>
        <v>20000</v>
      </c>
      <c r="F819" s="83">
        <f t="shared" si="180"/>
        <v>30000</v>
      </c>
      <c r="G819" s="83">
        <v>49624</v>
      </c>
    </row>
    <row r="820" spans="1:7" ht="13.9" customHeight="1">
      <c r="A820" s="9" t="s">
        <v>8</v>
      </c>
      <c r="B820" s="64">
        <v>4801</v>
      </c>
      <c r="C820" s="74" t="s">
        <v>5</v>
      </c>
      <c r="D820" s="83">
        <f t="shared" ref="D820:F820" si="181">D819+D796+D759+D489</f>
        <v>2254620</v>
      </c>
      <c r="E820" s="83">
        <f t="shared" si="181"/>
        <v>648032</v>
      </c>
      <c r="F820" s="83">
        <f t="shared" si="181"/>
        <v>1829551</v>
      </c>
      <c r="G820" s="83">
        <v>1628855</v>
      </c>
    </row>
    <row r="821" spans="1:7" ht="13.9" customHeight="1">
      <c r="A821" s="94" t="s">
        <v>8</v>
      </c>
      <c r="B821" s="95"/>
      <c r="C821" s="96" t="s">
        <v>78</v>
      </c>
      <c r="D821" s="84">
        <f t="shared" ref="D821:F821" si="182">D820</f>
        <v>2254620</v>
      </c>
      <c r="E821" s="84">
        <f t="shared" si="182"/>
        <v>648032</v>
      </c>
      <c r="F821" s="84">
        <f t="shared" si="182"/>
        <v>1829551</v>
      </c>
      <c r="G821" s="84">
        <v>1628855</v>
      </c>
    </row>
    <row r="822" spans="1:7">
      <c r="A822" s="94" t="s">
        <v>8</v>
      </c>
      <c r="B822" s="95"/>
      <c r="C822" s="96" t="s">
        <v>6</v>
      </c>
      <c r="D822" s="72">
        <f t="shared" ref="D822:F822" si="183">D821+D477</f>
        <v>6306460</v>
      </c>
      <c r="E822" s="72">
        <f t="shared" si="183"/>
        <v>4697428</v>
      </c>
      <c r="F822" s="72">
        <f t="shared" si="183"/>
        <v>6072876</v>
      </c>
      <c r="G822" s="72">
        <v>6203302</v>
      </c>
    </row>
    <row r="823" spans="1:7" ht="15.75" customHeight="1">
      <c r="A823" s="111"/>
      <c r="B823" s="112"/>
      <c r="C823" s="151"/>
      <c r="D823" s="113"/>
      <c r="E823" s="113"/>
      <c r="F823" s="113"/>
      <c r="G823" s="113"/>
    </row>
    <row r="824" spans="1:7">
      <c r="A824" s="212" t="s">
        <v>125</v>
      </c>
      <c r="B824" s="12">
        <v>2801</v>
      </c>
      <c r="C824" s="4" t="s">
        <v>144</v>
      </c>
      <c r="D824" s="38">
        <v>312</v>
      </c>
      <c r="E824" s="61">
        <v>0</v>
      </c>
      <c r="F824" s="61">
        <v>0</v>
      </c>
      <c r="G824" s="61">
        <v>0</v>
      </c>
    </row>
    <row r="825" spans="1:7">
      <c r="A825" s="212"/>
      <c r="B825" s="12"/>
      <c r="C825" s="4"/>
      <c r="D825" s="61"/>
      <c r="E825" s="61"/>
      <c r="F825" s="61"/>
      <c r="G825" s="61"/>
    </row>
    <row r="826" spans="1:7">
      <c r="A826" s="212"/>
      <c r="B826" s="215"/>
      <c r="C826" s="215"/>
      <c r="D826" s="215"/>
      <c r="E826" s="215"/>
      <c r="F826" s="215"/>
      <c r="G826" s="215"/>
    </row>
    <row r="827" spans="1:7">
      <c r="A827" s="212"/>
      <c r="B827" s="12"/>
      <c r="C827" s="4"/>
      <c r="D827" s="61"/>
      <c r="E827" s="38"/>
      <c r="F827" s="38"/>
      <c r="G827" s="61"/>
    </row>
    <row r="828" spans="1:7">
      <c r="A828" s="212"/>
      <c r="B828" s="12"/>
      <c r="C828" s="4"/>
      <c r="D828" s="38"/>
      <c r="E828" s="61"/>
      <c r="F828" s="61"/>
      <c r="G828" s="38"/>
    </row>
    <row r="829" spans="1:7">
      <c r="A829" s="212"/>
      <c r="B829" s="12"/>
      <c r="C829" s="4"/>
      <c r="D829" s="38"/>
      <c r="E829" s="61"/>
      <c r="F829" s="61"/>
      <c r="G829" s="38"/>
    </row>
    <row r="830" spans="1:7">
      <c r="A830" s="212"/>
      <c r="B830" s="12"/>
      <c r="C830" s="4"/>
      <c r="D830" s="38"/>
      <c r="E830" s="61"/>
      <c r="F830" s="61"/>
      <c r="G830" s="38"/>
    </row>
    <row r="831" spans="1:7">
      <c r="A831" s="212"/>
      <c r="B831" s="64"/>
      <c r="C831" s="115"/>
      <c r="D831" s="37"/>
      <c r="E831" s="37"/>
      <c r="F831" s="37"/>
      <c r="G831" s="37"/>
    </row>
    <row r="832" spans="1:7">
      <c r="A832" s="212"/>
      <c r="B832" s="12"/>
      <c r="C832" s="116"/>
      <c r="D832" s="37"/>
      <c r="E832" s="37"/>
      <c r="F832" s="37"/>
      <c r="G832" s="37"/>
    </row>
    <row r="833" spans="1:7">
      <c r="E833" s="6"/>
    </row>
    <row r="834" spans="1:7" s="217" customFormat="1">
      <c r="A834" s="189"/>
      <c r="B834" s="190"/>
      <c r="C834" s="191"/>
      <c r="D834" s="192"/>
      <c r="E834" s="192"/>
      <c r="F834" s="192"/>
      <c r="G834" s="193"/>
    </row>
    <row r="835" spans="1:7" s="217" customFormat="1">
      <c r="A835" s="189"/>
      <c r="B835" s="190"/>
      <c r="C835" s="194"/>
      <c r="D835" s="195"/>
      <c r="E835" s="196"/>
      <c r="F835" s="196"/>
      <c r="G835" s="193"/>
    </row>
    <row r="836" spans="1:7" s="217" customFormat="1">
      <c r="A836" s="189"/>
      <c r="B836" s="190"/>
      <c r="C836" s="194"/>
      <c r="D836" s="196"/>
      <c r="E836" s="196"/>
      <c r="F836" s="196"/>
      <c r="G836" s="193"/>
    </row>
    <row r="837" spans="1:7" s="217" customFormat="1">
      <c r="A837" s="189"/>
      <c r="B837" s="190"/>
      <c r="C837" s="194"/>
      <c r="D837" s="196"/>
      <c r="E837" s="196"/>
      <c r="F837" s="196"/>
      <c r="G837" s="193"/>
    </row>
    <row r="838" spans="1:7">
      <c r="C838" s="118"/>
      <c r="D838" s="148"/>
      <c r="E838" s="196"/>
      <c r="F838" s="196"/>
    </row>
    <row r="839" spans="1:7">
      <c r="C839" s="118"/>
      <c r="D839" s="148"/>
      <c r="E839" s="148"/>
      <c r="F839" s="148"/>
    </row>
    <row r="840" spans="1:7">
      <c r="C840" s="118"/>
      <c r="D840" s="148"/>
      <c r="E840" s="148"/>
      <c r="F840" s="148"/>
    </row>
    <row r="841" spans="1:7">
      <c r="E841" s="6"/>
    </row>
    <row r="842" spans="1:7">
      <c r="C842" s="118"/>
      <c r="E842" s="6"/>
    </row>
    <row r="843" spans="1:7">
      <c r="C843" s="118"/>
    </row>
    <row r="844" spans="1:7">
      <c r="C844" s="118"/>
      <c r="E844" s="6"/>
    </row>
    <row r="845" spans="1:7">
      <c r="C845" s="118"/>
      <c r="E845" s="38"/>
    </row>
    <row r="846" spans="1:7">
      <c r="C846" s="118"/>
      <c r="E846" s="6"/>
    </row>
    <row r="847" spans="1:7">
      <c r="C847" s="118"/>
      <c r="E847" s="6"/>
    </row>
    <row r="848" spans="1:7">
      <c r="C848" s="118"/>
      <c r="E848" s="6"/>
    </row>
    <row r="858" spans="5:5">
      <c r="E858" s="6"/>
    </row>
    <row r="866" spans="3:4">
      <c r="C866" s="5"/>
      <c r="D866" s="5"/>
    </row>
    <row r="867" spans="3:4">
      <c r="C867" s="5"/>
      <c r="D867" s="5"/>
    </row>
    <row r="868" spans="3:4">
      <c r="C868" s="5"/>
      <c r="D868" s="5"/>
    </row>
    <row r="869" spans="3:4">
      <c r="C869" s="5"/>
      <c r="D869" s="5"/>
    </row>
    <row r="870" spans="3:4">
      <c r="C870" s="5"/>
      <c r="D870" s="5"/>
    </row>
    <row r="871" spans="3:4">
      <c r="C871" s="5"/>
      <c r="D871" s="5"/>
    </row>
    <row r="872" spans="3:4">
      <c r="C872" s="5"/>
      <c r="D872" s="5"/>
    </row>
    <row r="873" spans="3:4">
      <c r="C873" s="5"/>
      <c r="D873" s="5"/>
    </row>
  </sheetData>
  <autoFilter ref="A20:G827"/>
  <mergeCells count="1">
    <mergeCell ref="B826:G826"/>
  </mergeCells>
  <phoneticPr fontId="2" type="noConversion"/>
  <printOptions horizontalCentered="1"/>
  <pageMargins left="0.55118110236220474" right="0.55118110236220474" top="0.74803149606299213" bottom="1.5748031496062993" header="0.51181102362204722" footer="1.1811023622047245"/>
  <pageSetup paperSize="9" scale="94" firstPageNumber="279" orientation="portrait" blackAndWhite="1" useFirstPageNumber="1" r:id="rId1"/>
  <headerFooter alignWithMargins="0">
    <oddHeader xml:space="preserve">&amp;C   </oddHeader>
    <oddFooter>&amp;C&amp;"Times New Roman,Bold"   &amp;P</oddFooter>
  </headerFooter>
  <rowBreaks count="3" manualBreakCount="3">
    <brk id="273" max="11" man="1"/>
    <brk id="708" max="11" man="1"/>
    <brk id="768" max="11" man="1"/>
  </rowBreaks>
  <legacyDrawing r:id="rId2"/>
</worksheet>
</file>

<file path=xl/worksheets/sheet2.xml><?xml version="1.0" encoding="utf-8"?>
<worksheet xmlns="http://schemas.openxmlformats.org/spreadsheetml/2006/main" xmlns:r="http://schemas.openxmlformats.org/officeDocument/2006/relationships">
  <dimension ref="A6:E31"/>
  <sheetViews>
    <sheetView workbookViewId="0">
      <selection activeCell="B32" sqref="B32"/>
    </sheetView>
  </sheetViews>
  <sheetFormatPr defaultRowHeight="12.75"/>
  <sheetData>
    <row r="6" spans="1:5">
      <c r="A6" s="1"/>
      <c r="B6" s="1" t="s">
        <v>8</v>
      </c>
      <c r="C6" s="1"/>
      <c r="D6" s="1" t="s">
        <v>146</v>
      </c>
      <c r="E6" s="1" t="s">
        <v>147</v>
      </c>
    </row>
    <row r="7" spans="1:5">
      <c r="A7" s="1" t="s">
        <v>19</v>
      </c>
      <c r="B7" s="1">
        <v>1744</v>
      </c>
      <c r="C7" s="1">
        <v>98.910550458715591</v>
      </c>
      <c r="D7" s="1">
        <f>B7*C7/100</f>
        <v>1725</v>
      </c>
      <c r="E7" s="1">
        <f>(B7-D7)*0.75</f>
        <v>14.25</v>
      </c>
    </row>
    <row r="8" spans="1:5">
      <c r="A8" s="1" t="s">
        <v>24</v>
      </c>
      <c r="B8" s="1">
        <v>2257</v>
      </c>
      <c r="C8" s="1">
        <v>45.192733717323883</v>
      </c>
      <c r="D8" s="1">
        <f t="shared" ref="D8:D27" si="0">B8*C8/100</f>
        <v>1020</v>
      </c>
      <c r="E8" s="1">
        <f t="shared" ref="E8:E27" si="1">(B8-D8)*0.75</f>
        <v>927.75</v>
      </c>
    </row>
    <row r="9" spans="1:5">
      <c r="A9" s="1" t="s">
        <v>26</v>
      </c>
      <c r="B9" s="1">
        <v>12301</v>
      </c>
      <c r="C9" s="1">
        <v>56.645801154377693</v>
      </c>
      <c r="D9" s="1">
        <f t="shared" si="0"/>
        <v>6968</v>
      </c>
      <c r="E9" s="1">
        <f t="shared" si="1"/>
        <v>3999.75</v>
      </c>
    </row>
    <row r="10" spans="1:5">
      <c r="A10" s="1" t="s">
        <v>28</v>
      </c>
      <c r="B10" s="1">
        <v>7102</v>
      </c>
      <c r="C10" s="1">
        <v>14.432554210081666</v>
      </c>
      <c r="D10" s="1">
        <f t="shared" si="0"/>
        <v>1024.9999999999998</v>
      </c>
      <c r="E10" s="1">
        <f t="shared" si="1"/>
        <v>4557.75</v>
      </c>
    </row>
    <row r="11" spans="1:5">
      <c r="A11" s="1" t="s">
        <v>30</v>
      </c>
      <c r="B11" s="1">
        <v>1751</v>
      </c>
      <c r="C11" s="1">
        <v>65.276984580239855</v>
      </c>
      <c r="D11" s="1">
        <f t="shared" si="0"/>
        <v>1142.9999999999998</v>
      </c>
      <c r="E11" s="1">
        <f t="shared" si="1"/>
        <v>456.00000000000017</v>
      </c>
    </row>
    <row r="12" spans="1:5">
      <c r="A12" s="1" t="s">
        <v>32</v>
      </c>
      <c r="B12" s="1">
        <v>1533</v>
      </c>
      <c r="C12" s="1">
        <v>80.039138943248531</v>
      </c>
      <c r="D12" s="1">
        <f t="shared" si="0"/>
        <v>1227</v>
      </c>
      <c r="E12" s="1">
        <f t="shared" si="1"/>
        <v>229.5</v>
      </c>
    </row>
    <row r="13" spans="1:5">
      <c r="A13" s="1" t="s">
        <v>34</v>
      </c>
      <c r="B13" s="1">
        <v>3414</v>
      </c>
      <c r="C13" s="1">
        <v>93.731693028705337</v>
      </c>
      <c r="D13" s="1">
        <f t="shared" si="0"/>
        <v>3200</v>
      </c>
      <c r="E13" s="1">
        <f t="shared" si="1"/>
        <v>160.5</v>
      </c>
    </row>
    <row r="14" spans="1:5">
      <c r="A14" s="1" t="s">
        <v>36</v>
      </c>
      <c r="B14" s="1">
        <v>1582</v>
      </c>
      <c r="C14" s="1">
        <v>96.333754740834394</v>
      </c>
      <c r="D14" s="1">
        <f t="shared" si="0"/>
        <v>1524</v>
      </c>
      <c r="E14" s="1">
        <f t="shared" si="1"/>
        <v>43.5</v>
      </c>
    </row>
    <row r="15" spans="1:5">
      <c r="A15" s="1" t="s">
        <v>38</v>
      </c>
      <c r="B15" s="1">
        <v>3322</v>
      </c>
      <c r="C15" s="1">
        <v>48.013245033112582</v>
      </c>
      <c r="D15" s="1">
        <f t="shared" si="0"/>
        <v>1595</v>
      </c>
      <c r="E15" s="1">
        <f t="shared" si="1"/>
        <v>1295.25</v>
      </c>
    </row>
    <row r="16" spans="1:5">
      <c r="A16" s="1"/>
      <c r="B16" s="1"/>
      <c r="C16" s="1"/>
      <c r="D16" s="3">
        <f>SUM(D7:D15)</f>
        <v>19427</v>
      </c>
      <c r="E16" s="3">
        <f>SUM(E7:E15)</f>
        <v>11684.25</v>
      </c>
    </row>
    <row r="17" spans="1:5">
      <c r="A17" s="1" t="s">
        <v>19</v>
      </c>
      <c r="B17" s="1">
        <v>4252</v>
      </c>
      <c r="C17" s="1">
        <v>2.7986829727187206</v>
      </c>
      <c r="D17" s="3">
        <f t="shared" si="0"/>
        <v>119</v>
      </c>
      <c r="E17" s="3">
        <f t="shared" si="1"/>
        <v>3099.75</v>
      </c>
    </row>
    <row r="18" spans="1:5">
      <c r="A18" s="1"/>
      <c r="B18" s="1"/>
      <c r="C18" s="1"/>
      <c r="D18" s="1"/>
      <c r="E18" s="1"/>
    </row>
    <row r="19" spans="1:5">
      <c r="A19" s="1" t="s">
        <v>44</v>
      </c>
      <c r="B19" s="1">
        <v>5825</v>
      </c>
      <c r="C19" s="1">
        <v>62.094420600858371</v>
      </c>
      <c r="D19" s="1">
        <f t="shared" si="0"/>
        <v>3617</v>
      </c>
      <c r="E19" s="1">
        <f t="shared" si="1"/>
        <v>1656</v>
      </c>
    </row>
    <row r="20" spans="1:5">
      <c r="A20" s="1" t="s">
        <v>46</v>
      </c>
      <c r="B20" s="1">
        <v>1366</v>
      </c>
      <c r="C20" s="1">
        <v>16.544655929721817</v>
      </c>
      <c r="D20" s="1">
        <f t="shared" si="0"/>
        <v>226</v>
      </c>
      <c r="E20" s="1">
        <f t="shared" si="1"/>
        <v>855</v>
      </c>
    </row>
    <row r="21" spans="1:5">
      <c r="A21" s="1" t="s">
        <v>47</v>
      </c>
      <c r="B21" s="1">
        <v>6838</v>
      </c>
      <c r="C21" s="1">
        <v>66.788534659257095</v>
      </c>
      <c r="D21" s="1">
        <f t="shared" si="0"/>
        <v>4567</v>
      </c>
      <c r="E21" s="1">
        <f t="shared" si="1"/>
        <v>1703.25</v>
      </c>
    </row>
    <row r="22" spans="1:5">
      <c r="A22" s="1" t="s">
        <v>48</v>
      </c>
      <c r="B22" s="1">
        <v>10330</v>
      </c>
      <c r="C22" s="1">
        <v>58.102613746369805</v>
      </c>
      <c r="D22" s="1">
        <f t="shared" si="0"/>
        <v>6002.0000000000009</v>
      </c>
      <c r="E22" s="1">
        <f t="shared" si="1"/>
        <v>3245.9999999999991</v>
      </c>
    </row>
    <row r="23" spans="1:5">
      <c r="A23" s="1" t="s">
        <v>52</v>
      </c>
      <c r="B23" s="1">
        <v>2340</v>
      </c>
      <c r="C23" s="1">
        <v>45.17094017094017</v>
      </c>
      <c r="D23" s="1">
        <f t="shared" si="0"/>
        <v>1057</v>
      </c>
      <c r="E23" s="1">
        <f t="shared" si="1"/>
        <v>962.25</v>
      </c>
    </row>
    <row r="24" spans="1:5">
      <c r="A24" s="1" t="s">
        <v>54</v>
      </c>
      <c r="B24" s="1">
        <v>15065</v>
      </c>
      <c r="C24" s="1">
        <v>73.521407235313646</v>
      </c>
      <c r="D24" s="1">
        <f t="shared" si="0"/>
        <v>11076</v>
      </c>
      <c r="E24" s="1">
        <f t="shared" si="1"/>
        <v>2991.75</v>
      </c>
    </row>
    <row r="25" spans="1:5">
      <c r="A25" s="1" t="s">
        <v>56</v>
      </c>
      <c r="B25" s="1">
        <v>20033</v>
      </c>
      <c r="C25" s="1">
        <v>80.297509109968559</v>
      </c>
      <c r="D25" s="1">
        <f t="shared" si="0"/>
        <v>16086.000000000002</v>
      </c>
      <c r="E25" s="1">
        <f t="shared" si="1"/>
        <v>2960.2499999999986</v>
      </c>
    </row>
    <row r="26" spans="1:5">
      <c r="A26" s="1" t="s">
        <v>57</v>
      </c>
      <c r="B26" s="1">
        <v>17919</v>
      </c>
      <c r="C26" s="1">
        <v>81.394051007310679</v>
      </c>
      <c r="D26" s="1">
        <f t="shared" si="0"/>
        <v>14585</v>
      </c>
      <c r="E26" s="1">
        <f t="shared" si="1"/>
        <v>2500.5</v>
      </c>
    </row>
    <row r="27" spans="1:5">
      <c r="A27" s="1" t="s">
        <v>59</v>
      </c>
      <c r="B27" s="1">
        <v>8001</v>
      </c>
      <c r="C27" s="1">
        <v>85.951756030496185</v>
      </c>
      <c r="D27" s="1">
        <f t="shared" si="0"/>
        <v>6877</v>
      </c>
      <c r="E27" s="1">
        <f t="shared" si="1"/>
        <v>843</v>
      </c>
    </row>
    <row r="28" spans="1:5">
      <c r="A28" s="1"/>
      <c r="B28" s="1"/>
      <c r="C28" s="1"/>
      <c r="D28" s="3">
        <f>SUM(D19:D27)</f>
        <v>64093</v>
      </c>
      <c r="E28" s="3">
        <f>SUM(E19:E27)</f>
        <v>17718</v>
      </c>
    </row>
    <row r="29" spans="1:5">
      <c r="A29" s="1" t="s">
        <v>8</v>
      </c>
      <c r="B29" s="1">
        <f>SUM(B7:B27)</f>
        <v>126975</v>
      </c>
      <c r="C29" s="1"/>
      <c r="D29" s="1">
        <f>D16+D17+D28</f>
        <v>83639</v>
      </c>
      <c r="E29" s="1">
        <f>E16+E17+E28</f>
        <v>32502</v>
      </c>
    </row>
    <row r="31" spans="1:5">
      <c r="A31" s="2" t="s">
        <v>150</v>
      </c>
      <c r="B31">
        <f>B29-D29-E29</f>
        <v>10834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dem31</vt:lpstr>
      <vt:lpstr>Sheet1</vt:lpstr>
      <vt:lpstr>'dem31'!housing</vt:lpstr>
      <vt:lpstr>'dem31'!Power</vt:lpstr>
      <vt:lpstr>'dem31'!powercap</vt:lpstr>
      <vt:lpstr>'dem31'!Print_Area</vt:lpstr>
      <vt:lpstr>'dem31'!Print_Titles</vt:lpstr>
      <vt:lpstr>'dem31'!pw</vt:lpstr>
      <vt:lpstr>'dem31'!revise</vt:lpstr>
      <vt:lpstr>'dem31'!summary</vt:lpstr>
      <vt:lpstr>'dem31'!Voted</vt:lpstr>
    </vt:vector>
  </TitlesOfParts>
  <Company>Government of Sikkim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Secretary Finance</dc:creator>
  <cp:lastModifiedBy>Budget JA1</cp:lastModifiedBy>
  <cp:lastPrinted>2024-08-03T10:58:20Z</cp:lastPrinted>
  <dcterms:created xsi:type="dcterms:W3CDTF">2004-06-02T16:23:55Z</dcterms:created>
  <dcterms:modified xsi:type="dcterms:W3CDTF">2024-08-12T06:21:46Z</dcterms:modified>
</cp:coreProperties>
</file>