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5600" windowHeight="11010"/>
  </bookViews>
  <sheets>
    <sheet name="dem34" sheetId="4" r:id="rId1"/>
  </sheets>
  <externalReferences>
    <externalReference r:id="rId2"/>
  </externalReferences>
  <definedNames>
    <definedName name="__123Graph_D" hidden="1">[1]dem18!#REF!</definedName>
    <definedName name="_xlnm._FilterDatabase" localSheetId="0" hidden="1">'dem34'!$A$16:$G$787</definedName>
    <definedName name="_rec2" localSheetId="0">'dem34'!#REF!</definedName>
    <definedName name="_Regression_Int" localSheetId="0" hidden="1">1</definedName>
    <definedName name="cacap" localSheetId="0">'dem34'!#REF!</definedName>
    <definedName name="CAPPW" localSheetId="0">'dem34'!#REF!</definedName>
    <definedName name="np" localSheetId="0">'dem34'!#REF!</definedName>
    <definedName name="_xlnm.Print_Area" localSheetId="0">'dem34'!$A$1:$G$786</definedName>
    <definedName name="_xlnm.Print_Titles" localSheetId="0">'dem34'!$13:$16</definedName>
    <definedName name="pw" localSheetId="0">'dem34'!$D$34:$G$34</definedName>
    <definedName name="rb" localSheetId="0">'dem34'!$D$234:$G$234</definedName>
    <definedName name="rbcap" localSheetId="0">'dem34'!$D$773:$G$773</definedName>
    <definedName name="rbrec" localSheetId="0">'dem34'!#REF!</definedName>
    <definedName name="rbrec3" localSheetId="0">'dem34'!#REF!</definedName>
    <definedName name="revise" localSheetId="0">'dem34'!$D$812:$F$812</definedName>
    <definedName name="roadsrec" localSheetId="0">'dem34'!#REF!</definedName>
    <definedName name="summary" localSheetId="0">'dem34'!$D$795:$F$795</definedName>
    <definedName name="suspense" localSheetId="0">'dem34'!$D$778:$G$778</definedName>
    <definedName name="Voted" localSheetId="0">'dem34'!$C$10:$F$10</definedName>
    <definedName name="Z_239EE218_578E_4317_BEED_14D5D7089E27_.wvu.Cols" localSheetId="0" hidden="1">'dem34'!#REF!</definedName>
    <definedName name="Z_239EE218_578E_4317_BEED_14D5D7089E27_.wvu.FilterData" localSheetId="0" hidden="1">'dem34'!$A$1:$G$783</definedName>
    <definedName name="Z_239EE218_578E_4317_BEED_14D5D7089E27_.wvu.PrintArea" localSheetId="0" hidden="1">'dem34'!$A$1:$G$783</definedName>
    <definedName name="Z_239EE218_578E_4317_BEED_14D5D7089E27_.wvu.PrintTitles" localSheetId="0" hidden="1">'dem34'!$13:$16</definedName>
    <definedName name="Z_302A3EA3_AE96_11D5_A646_0050BA3D7AFD_.wvu.Cols" localSheetId="0" hidden="1">'dem34'!#REF!</definedName>
    <definedName name="Z_302A3EA3_AE96_11D5_A646_0050BA3D7AFD_.wvu.FilterData" localSheetId="0" hidden="1">'dem34'!$A$1:$G$783</definedName>
    <definedName name="Z_302A3EA3_AE96_11D5_A646_0050BA3D7AFD_.wvu.PrintArea" localSheetId="0" hidden="1">'dem34'!$A$1:$G$783</definedName>
    <definedName name="Z_302A3EA3_AE96_11D5_A646_0050BA3D7AFD_.wvu.PrintTitles" localSheetId="0" hidden="1">'dem34'!$13:$16</definedName>
    <definedName name="Z_36DBA021_0ECB_11D4_8064_004005726899_.wvu.Cols" localSheetId="0" hidden="1">'dem34'!#REF!</definedName>
    <definedName name="Z_36DBA021_0ECB_11D4_8064_004005726899_.wvu.FilterData" localSheetId="0" hidden="1">'dem34'!$C$36:$C$775</definedName>
    <definedName name="Z_36DBA021_0ECB_11D4_8064_004005726899_.wvu.PrintArea" localSheetId="0" hidden="1">'dem34'!$A$1:$G$778</definedName>
    <definedName name="Z_36DBA021_0ECB_11D4_8064_004005726899_.wvu.PrintTitles" localSheetId="0" hidden="1">'dem34'!$13:$16</definedName>
    <definedName name="Z_93EBE921_AE91_11D5_8685_004005726899_.wvu.Cols" localSheetId="0" hidden="1">'dem34'!#REF!</definedName>
    <definedName name="Z_93EBE921_AE91_11D5_8685_004005726899_.wvu.FilterData" localSheetId="0" hidden="1">'dem34'!$C$36:$C$775</definedName>
    <definedName name="Z_93EBE921_AE91_11D5_8685_004005726899_.wvu.PrintArea" localSheetId="0" hidden="1">'dem34'!$A$1:$G$778</definedName>
    <definedName name="Z_93EBE921_AE91_11D5_8685_004005726899_.wvu.PrintTitles" localSheetId="0" hidden="1">'dem34'!$13:$16</definedName>
    <definedName name="Z_94DA79C1_0FDE_11D5_9579_000021DAEEA2_.wvu.Cols" localSheetId="0" hidden="1">'dem34'!#REF!</definedName>
    <definedName name="Z_94DA79C1_0FDE_11D5_9579_000021DAEEA2_.wvu.FilterData" localSheetId="0" hidden="1">'dem34'!$C$36:$C$775</definedName>
    <definedName name="Z_94DA79C1_0FDE_11D5_9579_000021DAEEA2_.wvu.PrintArea" localSheetId="0" hidden="1">'dem34'!$A$1:$G$778</definedName>
    <definedName name="Z_94DA79C1_0FDE_11D5_9579_000021DAEEA2_.wvu.PrintTitles" localSheetId="0" hidden="1">'dem34'!$13:$16</definedName>
    <definedName name="Z_B4CB097C_161F_11D5_8064_004005726899_.wvu.FilterData" localSheetId="0" hidden="1">'dem34'!$C$36:$C$775</definedName>
    <definedName name="Z_B4CB097F_161F_11D5_8064_004005726899_.wvu.FilterData" localSheetId="0" hidden="1">'dem34'!$C$36:$C$775</definedName>
    <definedName name="Z_B4CB099B_161F_11D5_8064_004005726899_.wvu.FilterData" localSheetId="0" hidden="1">'dem34'!$C$36:$C$775</definedName>
    <definedName name="Z_C868F8C3_16D7_11D5_A68D_81D6213F5331_.wvu.Cols" localSheetId="0" hidden="1">'dem34'!#REF!</definedName>
    <definedName name="Z_C868F8C3_16D7_11D5_A68D_81D6213F5331_.wvu.FilterData" localSheetId="0" hidden="1">'dem34'!$C$36:$C$775</definedName>
    <definedName name="Z_C868F8C3_16D7_11D5_A68D_81D6213F5331_.wvu.PrintArea" localSheetId="0" hidden="1">'dem34'!$A$1:$G$778</definedName>
    <definedName name="Z_C868F8C3_16D7_11D5_A68D_81D6213F5331_.wvu.PrintTitles" localSheetId="0" hidden="1">'dem34'!$13:$16</definedName>
    <definedName name="Z_E5DF37BD_125C_11D5_8DC4_D0F5D88B3549_.wvu.Cols" localSheetId="0" hidden="1">'dem34'!#REF!</definedName>
    <definedName name="Z_E5DF37BD_125C_11D5_8DC4_D0F5D88B3549_.wvu.FilterData" localSheetId="0" hidden="1">'dem34'!$C$36:$C$775</definedName>
    <definedName name="Z_E5DF37BD_125C_11D5_8DC4_D0F5D88B3549_.wvu.PrintArea" localSheetId="0" hidden="1">'dem34'!$A$1:$G$778</definedName>
    <definedName name="Z_E5DF37BD_125C_11D5_8DC4_D0F5D88B3549_.wvu.PrintTitles" localSheetId="0" hidden="1">'dem34'!$13:$16</definedName>
    <definedName name="Z_F8ADACC1_164E_11D6_B603_000021DAEEA2_.wvu.Cols" localSheetId="0" hidden="1">'dem34'!#REF!</definedName>
    <definedName name="Z_F8ADACC1_164E_11D6_B603_000021DAEEA2_.wvu.FilterData" localSheetId="0" hidden="1">'dem34'!$C$36:$C$775</definedName>
    <definedName name="Z_F8ADACC1_164E_11D6_B603_000021DAEEA2_.wvu.PrintArea" localSheetId="0" hidden="1">'dem34'!$A$1:$G$778</definedName>
    <definedName name="Z_F8ADACC1_164E_11D6_B603_000021DAEEA2_.wvu.PrintTitles" localSheetId="0" hidden="1">'dem34'!$13:$16</definedName>
  </definedNames>
  <calcPr calcId="124519"/>
</workbook>
</file>

<file path=xl/calcChain.xml><?xml version="1.0" encoding="utf-8"?>
<calcChain xmlns="http://schemas.openxmlformats.org/spreadsheetml/2006/main">
  <c r="F260" i="4"/>
  <c r="E260"/>
  <c r="D260"/>
  <c r="F464" l="1"/>
  <c r="E464"/>
  <c r="D464"/>
  <c r="F752" l="1"/>
  <c r="E752"/>
  <c r="E753" s="1"/>
  <c r="E231"/>
  <c r="E232" s="1"/>
  <c r="E167"/>
  <c r="E156"/>
  <c r="F144"/>
  <c r="F133"/>
  <c r="F122"/>
  <c r="E111"/>
  <c r="E67"/>
  <c r="E57"/>
  <c r="F460" l="1"/>
  <c r="E460"/>
  <c r="D460"/>
  <c r="F456"/>
  <c r="E456"/>
  <c r="D456"/>
  <c r="F452"/>
  <c r="E452"/>
  <c r="D452"/>
  <c r="F568"/>
  <c r="E568"/>
  <c r="D568"/>
  <c r="F564"/>
  <c r="E564"/>
  <c r="D564"/>
  <c r="F560"/>
  <c r="E560"/>
  <c r="D560"/>
  <c r="F556"/>
  <c r="E556"/>
  <c r="D556"/>
  <c r="F678"/>
  <c r="E678"/>
  <c r="D678"/>
  <c r="F444"/>
  <c r="E444"/>
  <c r="D444"/>
  <c r="F440"/>
  <c r="E440"/>
  <c r="D440"/>
  <c r="F548"/>
  <c r="E548"/>
  <c r="D548"/>
  <c r="D330"/>
  <c r="F448"/>
  <c r="E448"/>
  <c r="D448"/>
  <c r="F552"/>
  <c r="E552"/>
  <c r="D552"/>
  <c r="F697"/>
  <c r="E697"/>
  <c r="D697"/>
  <c r="F494"/>
  <c r="E494"/>
  <c r="D494"/>
  <c r="E765"/>
  <c r="F765"/>
  <c r="D765"/>
  <c r="E761"/>
  <c r="F761"/>
  <c r="D761"/>
  <c r="F374"/>
  <c r="E374"/>
  <c r="D374"/>
  <c r="E766" l="1"/>
  <c r="F766"/>
  <c r="D766"/>
  <c r="F330" l="1"/>
  <c r="E330"/>
  <c r="E692"/>
  <c r="F692"/>
  <c r="D692"/>
  <c r="E688"/>
  <c r="F688"/>
  <c r="D688"/>
  <c r="E693" l="1"/>
  <c r="D693"/>
  <c r="F693"/>
  <c r="E275"/>
  <c r="F275"/>
  <c r="F669"/>
  <c r="F632"/>
  <c r="F63"/>
  <c r="F30"/>
  <c r="F180"/>
  <c r="F207"/>
  <c r="F184"/>
  <c r="F170"/>
  <c r="F159"/>
  <c r="F147"/>
  <c r="F156" s="1"/>
  <c r="F95"/>
  <c r="F111" s="1"/>
  <c r="D574"/>
  <c r="D573"/>
  <c r="D274"/>
  <c r="D615"/>
  <c r="F663"/>
  <c r="F56"/>
  <c r="F53"/>
  <c r="F50"/>
  <c r="F47"/>
  <c r="F44"/>
  <c r="F41"/>
  <c r="D579"/>
  <c r="D95"/>
  <c r="D125"/>
  <c r="D75"/>
  <c r="F770" l="1"/>
  <c r="E770"/>
  <c r="D770"/>
  <c r="F753"/>
  <c r="F754" s="1"/>
  <c r="E754"/>
  <c r="D752"/>
  <c r="D753" s="1"/>
  <c r="D754" s="1"/>
  <c r="F703"/>
  <c r="F704" s="1"/>
  <c r="E703"/>
  <c r="E704" s="1"/>
  <c r="D703"/>
  <c r="D704" s="1"/>
  <c r="F683"/>
  <c r="E683"/>
  <c r="D683"/>
  <c r="F674"/>
  <c r="E674"/>
  <c r="D674"/>
  <c r="F670"/>
  <c r="E670"/>
  <c r="D670"/>
  <c r="F664"/>
  <c r="E664"/>
  <c r="D664"/>
  <c r="F660"/>
  <c r="E660"/>
  <c r="D660"/>
  <c r="F654"/>
  <c r="E654"/>
  <c r="D654"/>
  <c r="F650"/>
  <c r="E650"/>
  <c r="D650"/>
  <c r="F646"/>
  <c r="E646"/>
  <c r="D646"/>
  <c r="F642"/>
  <c r="E642"/>
  <c r="D642"/>
  <c r="F637"/>
  <c r="E637"/>
  <c r="D637"/>
  <c r="F633"/>
  <c r="E633"/>
  <c r="D633"/>
  <c r="F629"/>
  <c r="E629"/>
  <c r="D629"/>
  <c r="F625"/>
  <c r="E625"/>
  <c r="D625"/>
  <c r="F618"/>
  <c r="E618"/>
  <c r="D618"/>
  <c r="F608"/>
  <c r="E608"/>
  <c r="D608"/>
  <c r="F601"/>
  <c r="E601"/>
  <c r="D601"/>
  <c r="F591"/>
  <c r="E591"/>
  <c r="D591"/>
  <c r="F544"/>
  <c r="E544"/>
  <c r="D544"/>
  <c r="F540"/>
  <c r="E540"/>
  <c r="D540"/>
  <c r="F536"/>
  <c r="E536"/>
  <c r="D536"/>
  <c r="F532"/>
  <c r="E532"/>
  <c r="D532"/>
  <c r="F528"/>
  <c r="E528"/>
  <c r="D528"/>
  <c r="F524"/>
  <c r="E524"/>
  <c r="D524"/>
  <c r="F520"/>
  <c r="E520"/>
  <c r="D520"/>
  <c r="F516"/>
  <c r="E516"/>
  <c r="D516"/>
  <c r="F512"/>
  <c r="E512"/>
  <c r="D512"/>
  <c r="F508"/>
  <c r="E508"/>
  <c r="D508"/>
  <c r="F504"/>
  <c r="E504"/>
  <c r="D504"/>
  <c r="F500"/>
  <c r="E500"/>
  <c r="D500"/>
  <c r="F490"/>
  <c r="E490"/>
  <c r="D490"/>
  <c r="F486"/>
  <c r="E486"/>
  <c r="D486"/>
  <c r="F482"/>
  <c r="E482"/>
  <c r="D482"/>
  <c r="F478"/>
  <c r="E478"/>
  <c r="D478"/>
  <c r="F474"/>
  <c r="E474"/>
  <c r="D474"/>
  <c r="F470"/>
  <c r="E470"/>
  <c r="D470"/>
  <c r="F436"/>
  <c r="E436"/>
  <c r="D436"/>
  <c r="F432"/>
  <c r="E432"/>
  <c r="D432"/>
  <c r="F428"/>
  <c r="E428"/>
  <c r="D428"/>
  <c r="F424"/>
  <c r="E424"/>
  <c r="D424"/>
  <c r="F420"/>
  <c r="E420"/>
  <c r="D420"/>
  <c r="F416"/>
  <c r="E416"/>
  <c r="D416"/>
  <c r="F412"/>
  <c r="E412"/>
  <c r="D412"/>
  <c r="F408"/>
  <c r="E408"/>
  <c r="D408"/>
  <c r="F404"/>
  <c r="E404"/>
  <c r="D404"/>
  <c r="F400"/>
  <c r="E400"/>
  <c r="D400"/>
  <c r="F396"/>
  <c r="E396"/>
  <c r="D396"/>
  <c r="F392"/>
  <c r="E392"/>
  <c r="D392"/>
  <c r="F388"/>
  <c r="E388"/>
  <c r="D388"/>
  <c r="F384"/>
  <c r="E384"/>
  <c r="D384"/>
  <c r="F380"/>
  <c r="E380"/>
  <c r="D380"/>
  <c r="F370"/>
  <c r="E370"/>
  <c r="D370"/>
  <c r="F366"/>
  <c r="E366"/>
  <c r="D366"/>
  <c r="F362"/>
  <c r="E362"/>
  <c r="D362"/>
  <c r="F358"/>
  <c r="E358"/>
  <c r="D358"/>
  <c r="F352"/>
  <c r="E352"/>
  <c r="D352"/>
  <c r="F348"/>
  <c r="E348"/>
  <c r="D348"/>
  <c r="F344"/>
  <c r="E344"/>
  <c r="D344"/>
  <c r="F340"/>
  <c r="E340"/>
  <c r="D340"/>
  <c r="F336"/>
  <c r="E336"/>
  <c r="D336"/>
  <c r="F326"/>
  <c r="E326"/>
  <c r="D326"/>
  <c r="F322"/>
  <c r="E322"/>
  <c r="D322"/>
  <c r="F318"/>
  <c r="E318"/>
  <c r="D318"/>
  <c r="F314"/>
  <c r="E314"/>
  <c r="D314"/>
  <c r="F310"/>
  <c r="E310"/>
  <c r="D310"/>
  <c r="F306"/>
  <c r="E306"/>
  <c r="D306"/>
  <c r="F302"/>
  <c r="E302"/>
  <c r="D302"/>
  <c r="F298"/>
  <c r="E298"/>
  <c r="D298"/>
  <c r="F294"/>
  <c r="E294"/>
  <c r="D294"/>
  <c r="F290"/>
  <c r="E290"/>
  <c r="D290"/>
  <c r="F286"/>
  <c r="E286"/>
  <c r="D286"/>
  <c r="F282"/>
  <c r="E282"/>
  <c r="D282"/>
  <c r="D275"/>
  <c r="F270"/>
  <c r="F271" s="1"/>
  <c r="E270"/>
  <c r="E271" s="1"/>
  <c r="D270"/>
  <c r="D271" s="1"/>
  <c r="F264"/>
  <c r="E264"/>
  <c r="D264"/>
  <c r="F256"/>
  <c r="E256"/>
  <c r="D256"/>
  <c r="F250"/>
  <c r="F251" s="1"/>
  <c r="E250"/>
  <c r="E251" s="1"/>
  <c r="D250"/>
  <c r="D251" s="1"/>
  <c r="F244"/>
  <c r="F245" s="1"/>
  <c r="E244"/>
  <c r="E245" s="1"/>
  <c r="D244"/>
  <c r="D245" s="1"/>
  <c r="F231"/>
  <c r="F232" s="1"/>
  <c r="D231"/>
  <c r="D232" s="1"/>
  <c r="F223"/>
  <c r="F224" s="1"/>
  <c r="E223"/>
  <c r="E224" s="1"/>
  <c r="D223"/>
  <c r="D224" s="1"/>
  <c r="F215"/>
  <c r="E215"/>
  <c r="D215"/>
  <c r="F204"/>
  <c r="E204"/>
  <c r="D204"/>
  <c r="F193"/>
  <c r="E193"/>
  <c r="D193"/>
  <c r="F181"/>
  <c r="E181"/>
  <c r="D181"/>
  <c r="F177"/>
  <c r="E177"/>
  <c r="D177"/>
  <c r="F167"/>
  <c r="D167"/>
  <c r="D156"/>
  <c r="E144"/>
  <c r="D144"/>
  <c r="E133"/>
  <c r="D133"/>
  <c r="E122"/>
  <c r="D122"/>
  <c r="D111"/>
  <c r="F88"/>
  <c r="E88"/>
  <c r="D88"/>
  <c r="F82"/>
  <c r="E82"/>
  <c r="D82"/>
  <c r="F77"/>
  <c r="E77"/>
  <c r="D77"/>
  <c r="F72"/>
  <c r="E72"/>
  <c r="D72"/>
  <c r="F67"/>
  <c r="D67"/>
  <c r="F57"/>
  <c r="D57"/>
  <c r="F31"/>
  <c r="F32" s="1"/>
  <c r="E31"/>
  <c r="E32" s="1"/>
  <c r="D31"/>
  <c r="D32" s="1"/>
  <c r="F24"/>
  <c r="F25" s="1"/>
  <c r="F26" s="1"/>
  <c r="E24"/>
  <c r="E25" s="1"/>
  <c r="E26" s="1"/>
  <c r="D24"/>
  <c r="D25" s="1"/>
  <c r="D26" s="1"/>
  <c r="D265" l="1"/>
  <c r="D276" s="1"/>
  <c r="F265"/>
  <c r="F276" s="1"/>
  <c r="D331"/>
  <c r="F331"/>
  <c r="E465"/>
  <c r="E265"/>
  <c r="E276" s="1"/>
  <c r="F465"/>
  <c r="D465"/>
  <c r="F569"/>
  <c r="F495"/>
  <c r="E331"/>
  <c r="E665"/>
  <c r="F216"/>
  <c r="F217" s="1"/>
  <c r="F233" s="1"/>
  <c r="E216"/>
  <c r="E217" s="1"/>
  <c r="E233" s="1"/>
  <c r="E569"/>
  <c r="D569"/>
  <c r="D679"/>
  <c r="F679"/>
  <c r="E679"/>
  <c r="D375"/>
  <c r="E375"/>
  <c r="E495"/>
  <c r="F375"/>
  <c r="D495"/>
  <c r="D665"/>
  <c r="F665"/>
  <c r="F771"/>
  <c r="F772" s="1"/>
  <c r="E33"/>
  <c r="E34" s="1"/>
  <c r="D353"/>
  <c r="D771"/>
  <c r="D772" s="1"/>
  <c r="E83"/>
  <c r="E84" s="1"/>
  <c r="E89" s="1"/>
  <c r="E353"/>
  <c r="E771"/>
  <c r="E772" s="1"/>
  <c r="E655"/>
  <c r="F655"/>
  <c r="D33"/>
  <c r="D34" s="1"/>
  <c r="D655"/>
  <c r="D216"/>
  <c r="D217" s="1"/>
  <c r="D233" s="1"/>
  <c r="D83"/>
  <c r="D84" s="1"/>
  <c r="F353"/>
  <c r="F83"/>
  <c r="F84" s="1"/>
  <c r="F89" s="1"/>
  <c r="F33"/>
  <c r="F34" s="1"/>
  <c r="E698" l="1"/>
  <c r="E705" s="1"/>
  <c r="E773" s="1"/>
  <c r="F698"/>
  <c r="D698"/>
  <c r="D705" s="1"/>
  <c r="D773" s="1"/>
  <c r="F277"/>
  <c r="E234"/>
  <c r="E235" s="1"/>
  <c r="D89"/>
  <c r="D234" s="1"/>
  <c r="D235" s="1"/>
  <c r="F234"/>
  <c r="F235" s="1"/>
  <c r="F705" l="1"/>
  <c r="F773" s="1"/>
  <c r="F774" s="1"/>
  <c r="F775" s="1"/>
  <c r="D774"/>
  <c r="D775" s="1"/>
  <c r="E774"/>
  <c r="E775" s="1"/>
  <c r="D10" l="1"/>
  <c r="E10" l="1"/>
  <c r="F10" l="1"/>
</calcChain>
</file>

<file path=xl/comments1.xml><?xml version="1.0" encoding="utf-8"?>
<comments xmlns="http://schemas.openxmlformats.org/spreadsheetml/2006/main">
  <authors>
    <author>LENOVO</author>
    <author>Budget JA1</author>
    <author>lenovo</author>
  </authors>
  <commentList>
    <comment ref="B419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Dont open 60 OH as it is already operational in Dem 35</t>
        </r>
      </text>
    </comment>
    <comment ref="B438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In Pranali, Make it 67 (due to same head under Demand 34 &amp; 35)</t>
        </r>
      </text>
    </comment>
    <comment ref="B439" authorId="0">
      <text>
        <r>
          <rPr>
            <b/>
            <sz val="9"/>
            <color indexed="81"/>
            <rFont val="Tahoma"/>
            <family val="2"/>
          </rPr>
          <t xml:space="preserve">LENOVO:
</t>
        </r>
        <r>
          <rPr>
            <sz val="9"/>
            <color indexed="81"/>
            <rFont val="Tahoma"/>
            <family val="2"/>
          </rPr>
          <t>In Pranali, make it 48.67.73 (Same head under  Dem 34 &amp; 35)</t>
        </r>
      </text>
    </comment>
    <comment ref="B440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In Pranali, Make it 67 (due to same head under Demand 34 &amp; 35)</t>
        </r>
      </text>
    </comment>
    <comment ref="B546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In Pranali, Change to 63 as same head under Dem 34 &amp; 35</t>
        </r>
      </text>
    </comment>
    <comment ref="B547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In Pranali, Change to 50.63.73 as same head under Dem 34 &amp; 35</t>
        </r>
      </text>
    </comment>
    <comment ref="C547" authorId="1">
      <text>
        <r>
          <rPr>
            <b/>
            <sz val="9"/>
            <color indexed="81"/>
            <rFont val="Tahoma"/>
            <family val="2"/>
          </rPr>
          <t>Budget JA1:</t>
        </r>
        <r>
          <rPr>
            <sz val="9"/>
            <color indexed="81"/>
            <rFont val="Tahoma"/>
            <family val="2"/>
          </rPr>
          <t xml:space="preserve">
this BH is already under demand 35
</t>
        </r>
      </text>
    </comment>
    <comment ref="B548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In Pranali, Change to 63 as same head under Dem 34 &amp; 35</t>
        </r>
      </text>
    </comment>
    <comment ref="C580" authorId="2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NIDA HUDCO State Share</t>
        </r>
      </text>
    </comment>
    <comment ref="D779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This is actuall recoveries under CRF. Since 901 was being used till 2022-23, this recovery is added here. However from 2023-24, recoveries is being booked under 902 minor head as per the LMHMH (20-4-24)
</t>
        </r>
      </text>
    </comment>
    <comment ref="D780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This is actuall recoveries under STIDF. Since 901 was being used till 2022-23, this recovery is added here. However from 2023-24, recoveries is being booked under 902 minor head as per the LMHMH (20-4-24)</t>
        </r>
      </text>
    </comment>
  </commentList>
</comments>
</file>

<file path=xl/sharedStrings.xml><?xml version="1.0" encoding="utf-8"?>
<sst xmlns="http://schemas.openxmlformats.org/spreadsheetml/2006/main" count="1145" uniqueCount="545">
  <si>
    <t>Public Works</t>
  </si>
  <si>
    <t>Roads &amp; Bridges</t>
  </si>
  <si>
    <t>Voted</t>
  </si>
  <si>
    <t>Major /Sub-Major/Minor/Sub/Detailed Heads</t>
  </si>
  <si>
    <t>Total</t>
  </si>
  <si>
    <t>REVENUE SECTION</t>
  </si>
  <si>
    <t>M.H.</t>
  </si>
  <si>
    <t>Other Buildings</t>
  </si>
  <si>
    <t>Maintenance &amp; Repairs</t>
  </si>
  <si>
    <t>Roads and Bridges Department</t>
  </si>
  <si>
    <t>Suspense</t>
  </si>
  <si>
    <t>35.00.43</t>
  </si>
  <si>
    <t>00.00.71</t>
  </si>
  <si>
    <t>District &amp; Other Roads</t>
  </si>
  <si>
    <t>Road Works</t>
  </si>
  <si>
    <t>District Roads</t>
  </si>
  <si>
    <t>General</t>
  </si>
  <si>
    <t>Direction &amp; Administration</t>
  </si>
  <si>
    <t>Head Office Establishment</t>
  </si>
  <si>
    <t>35.44.01</t>
  </si>
  <si>
    <t>Salaries</t>
  </si>
  <si>
    <t>35.44.11</t>
  </si>
  <si>
    <t>35.44.13</t>
  </si>
  <si>
    <t>Office Expenses</t>
  </si>
  <si>
    <t>35.44.26</t>
  </si>
  <si>
    <t>35.44.50</t>
  </si>
  <si>
    <t>Other Charges</t>
  </si>
  <si>
    <t>35.44.51</t>
  </si>
  <si>
    <t>Motor Vehicles</t>
  </si>
  <si>
    <t>35.45.01</t>
  </si>
  <si>
    <t>35.45.11</t>
  </si>
  <si>
    <t>35.45.13</t>
  </si>
  <si>
    <t>35.45.51</t>
  </si>
  <si>
    <t>35.46.01</t>
  </si>
  <si>
    <t>35.46.11</t>
  </si>
  <si>
    <t>35.46.13</t>
  </si>
  <si>
    <t>35.46.51</t>
  </si>
  <si>
    <t>35.47.01</t>
  </si>
  <si>
    <t>35.47.11</t>
  </si>
  <si>
    <t>35.47.13</t>
  </si>
  <si>
    <t>35.47.51</t>
  </si>
  <si>
    <t>35.48.01</t>
  </si>
  <si>
    <t>35.48.11</t>
  </si>
  <si>
    <t>35.48.13</t>
  </si>
  <si>
    <t>35.48.51</t>
  </si>
  <si>
    <t>35.60.01</t>
  </si>
  <si>
    <t>35.60.11</t>
  </si>
  <si>
    <t>35.60.13</t>
  </si>
  <si>
    <t>35.60.51</t>
  </si>
  <si>
    <t>Research &amp; Development</t>
  </si>
  <si>
    <t>Survey and Testing Works</t>
  </si>
  <si>
    <t>62.00.71</t>
  </si>
  <si>
    <t>Survey &amp; Investigation</t>
  </si>
  <si>
    <t>Machinery &amp; Equipment</t>
  </si>
  <si>
    <t>CAPITAL SECTION</t>
  </si>
  <si>
    <t>60.45.71</t>
  </si>
  <si>
    <t>60.45.76</t>
  </si>
  <si>
    <t>60.45.79</t>
  </si>
  <si>
    <t>Schemes Financed by NABARD</t>
  </si>
  <si>
    <t>60.46.71</t>
  </si>
  <si>
    <t>60.46.76</t>
  </si>
  <si>
    <t>60.46.79</t>
  </si>
  <si>
    <t>47</t>
  </si>
  <si>
    <t>60.47.71</t>
  </si>
  <si>
    <t>60.47.76</t>
  </si>
  <si>
    <t>60.47.79</t>
  </si>
  <si>
    <t>48</t>
  </si>
  <si>
    <t>60.48.71</t>
  </si>
  <si>
    <t>60.48.76</t>
  </si>
  <si>
    <t>60.48.79</t>
  </si>
  <si>
    <t>Bridges</t>
  </si>
  <si>
    <t>Mechanical (West)</t>
  </si>
  <si>
    <t>35.61.01</t>
  </si>
  <si>
    <t>35.61.11</t>
  </si>
  <si>
    <t>35.61.13</t>
  </si>
  <si>
    <t>35.61.51</t>
  </si>
  <si>
    <t>Mechanical (South)</t>
  </si>
  <si>
    <t>35.62.01</t>
  </si>
  <si>
    <t>35.62.11</t>
  </si>
  <si>
    <t>35.62.13</t>
  </si>
  <si>
    <t>35.62.51</t>
  </si>
  <si>
    <t>35.60.02</t>
  </si>
  <si>
    <t>Wages</t>
  </si>
  <si>
    <t>WorkCharged Establishment</t>
  </si>
  <si>
    <t>Other Maintenance Expenditure</t>
  </si>
  <si>
    <t>Maintenance and Repairs</t>
  </si>
  <si>
    <t>60.72.02</t>
  </si>
  <si>
    <t>60.73.02</t>
  </si>
  <si>
    <t>60.74.02</t>
  </si>
  <si>
    <t>60.75.02</t>
  </si>
  <si>
    <t>61.72.21</t>
  </si>
  <si>
    <t>61.72.27</t>
  </si>
  <si>
    <t>61.73.21</t>
  </si>
  <si>
    <t>61.73.27</t>
  </si>
  <si>
    <t>61.74.21</t>
  </si>
  <si>
    <t>61.74.27</t>
  </si>
  <si>
    <t>61.75.21</t>
  </si>
  <si>
    <t>61.75.27</t>
  </si>
  <si>
    <t>61.67.27</t>
  </si>
  <si>
    <t>71.00.02</t>
  </si>
  <si>
    <t>71.00.21</t>
  </si>
  <si>
    <t>71.00.27</t>
  </si>
  <si>
    <t>35.48.14</t>
  </si>
  <si>
    <t>External Aided Project</t>
  </si>
  <si>
    <t>Capital Outlay on Roads &amp; Bridges</t>
  </si>
  <si>
    <t>Revenue</t>
  </si>
  <si>
    <t>Capital</t>
  </si>
  <si>
    <t>II. Details of the estimates and the heads under which this grant will be accounted for:</t>
  </si>
  <si>
    <t>60.45.91</t>
  </si>
  <si>
    <t>A - General Services (d) Administrative Services</t>
  </si>
  <si>
    <t>C - Economic Services (g) Transport</t>
  </si>
  <si>
    <t>61</t>
  </si>
  <si>
    <t>Schemes Funded under Sikkim Transport Infrastructure Development Fund</t>
  </si>
  <si>
    <t>66</t>
  </si>
  <si>
    <t>Major Works</t>
  </si>
  <si>
    <t>68</t>
  </si>
  <si>
    <t>71</t>
  </si>
  <si>
    <t>Note:</t>
  </si>
  <si>
    <t xml:space="preserve">Note: </t>
  </si>
  <si>
    <t>Maintenance and Repairs of Rest Houses and Dak Bungalows (HQ)</t>
  </si>
  <si>
    <t>Removal of Deficiencies in Existing Network</t>
  </si>
  <si>
    <t>60.45.96</t>
  </si>
  <si>
    <t>Land Compensation</t>
  </si>
  <si>
    <t>(In Thousands of Rupees)</t>
  </si>
  <si>
    <t>75</t>
  </si>
  <si>
    <t>Improvement of Kholaghari-Jaubari Road in South Sikkim</t>
  </si>
  <si>
    <t>76</t>
  </si>
  <si>
    <t>78</t>
  </si>
  <si>
    <t>79</t>
  </si>
  <si>
    <t>80</t>
  </si>
  <si>
    <t>82</t>
  </si>
  <si>
    <t>61.85.53</t>
  </si>
  <si>
    <t>Construction of Road from Ringchenpong Mangalbarey - Deorali to Upper Chechen Primary School</t>
  </si>
  <si>
    <t>Upgradation &amp; Carpeting Works on Dara to Nimbus Road</t>
  </si>
  <si>
    <t>Upgradation of Ringchenpong to Meyong School Road (6.80 KMs) in West Sikkim</t>
  </si>
  <si>
    <t>State Share for NLCPR Schemes</t>
  </si>
  <si>
    <t>60.45.99</t>
  </si>
  <si>
    <t>The above estimate do not include the recoveries shown below which are adjusted in accounts as reduction of expenditure.</t>
  </si>
  <si>
    <t>Rec</t>
  </si>
  <si>
    <t>New Schemes under NABARD</t>
  </si>
  <si>
    <t>61.72.50</t>
  </si>
  <si>
    <t>60.45.77</t>
  </si>
  <si>
    <t>Construction of Link Road from Middle Tumin to Dhanbari via Namrang in East Sikkim (NLCPR)</t>
  </si>
  <si>
    <t>Construction of New Road from Ranipool to Lower Samdur  in East Sikkim</t>
  </si>
  <si>
    <t>Construction of 3.45 KMs Doha Diversion Road i/c Construction of 30 meter &amp; 40 meter bridge from Karki Golai to Ravongla Yangang Road</t>
  </si>
  <si>
    <t>Diversion of Mangzing Slipson - Yangang - Makha in South Sikkim</t>
  </si>
  <si>
    <t>Improvement of Mamring - Tareythang - Rorathang Road in East Sikkim</t>
  </si>
  <si>
    <t>Transfer to Road Fund</t>
  </si>
  <si>
    <t>(B) 8449-Other Deposits, 103- Subvention of Central Road Fund  and Credit to as under</t>
  </si>
  <si>
    <t>Chief Engineer (Mechanical) Establishment</t>
  </si>
  <si>
    <t>Roads of Inter State or Economic Importance</t>
  </si>
  <si>
    <t>Other Charge (Agency Charges)</t>
  </si>
  <si>
    <t>The estimate also does not include the recoveries shown below which are adjusted in accounts as reduction of expenditure by debit to  :-</t>
  </si>
  <si>
    <t>68.00.87</t>
  </si>
  <si>
    <t>Construction of Bridge over Rangit River at Kitchudumra, Namchi-Sikip (NLCPR)</t>
  </si>
  <si>
    <t>Surface Strengthening CRF (Central Share)</t>
  </si>
  <si>
    <t>60.45.97</t>
  </si>
  <si>
    <t>Financing of ongoing schemes sanctioned under NABARD (State Share)</t>
  </si>
  <si>
    <t>Maintenance &amp; Repairs of Road Machineries</t>
  </si>
  <si>
    <t>60.45.70</t>
  </si>
  <si>
    <t>60.45.82</t>
  </si>
  <si>
    <t>Carpeting and Upgradation of Various Roads</t>
  </si>
  <si>
    <t>5054</t>
  </si>
  <si>
    <t>60.45.69</t>
  </si>
  <si>
    <t xml:space="preserve">Construction of New Roads </t>
  </si>
  <si>
    <t>Construction of Damthang - Kiting - Boring Road (Scheme under Sikkim Transport Infrastructure Development Fund)</t>
  </si>
  <si>
    <t xml:space="preserve">General </t>
  </si>
  <si>
    <t>Other Expenditure</t>
  </si>
  <si>
    <t>80.800</t>
  </si>
  <si>
    <t>Construction of Guest House</t>
  </si>
  <si>
    <t>C- Capital Account of Economic Services (g) Capital Account of Transport</t>
  </si>
  <si>
    <t>DEMAND NO. 34</t>
  </si>
  <si>
    <t>ROADS AND BRIDGES</t>
  </si>
  <si>
    <t>Actuals</t>
  </si>
  <si>
    <t>Budget 
Estimate</t>
  </si>
  <si>
    <t>Revised 
Estimate</t>
  </si>
  <si>
    <t>Upgradation Works of various Roads</t>
  </si>
  <si>
    <t>Upgradation of Soreng Kaluk Road to Lower Samdong (4Kms) i/c Construction of 2 nos of Steel Bridge</t>
  </si>
  <si>
    <t>Construction of approach Road to Zoom School under Soreng Division</t>
  </si>
  <si>
    <t xml:space="preserve">
</t>
  </si>
  <si>
    <t>Construction of Road from Latuk Thek to Rolep 5Km including one bridge over Rangpo Khola East Sikkim 
(NLCPR Central Share)</t>
  </si>
  <si>
    <t>Public Works, 60-Other Buildings, 
60.799-Suspense</t>
  </si>
  <si>
    <t>(A) 8235- General and Other Reserve funds, 200-Other Funds and Credit to as under:-</t>
  </si>
  <si>
    <t>60.45.67</t>
  </si>
  <si>
    <t>Restoration of damaged roads</t>
  </si>
  <si>
    <t>60.45.84</t>
  </si>
  <si>
    <t>ADB State share</t>
  </si>
  <si>
    <t>46.00.71</t>
  </si>
  <si>
    <t>60.46.81</t>
  </si>
  <si>
    <t xml:space="preserve">5054
</t>
  </si>
  <si>
    <t>Capital Outlay on Roads and Bridges</t>
  </si>
  <si>
    <t>Construction of Road from Sopakha village Uttarey to Chewa Bhanjyang via Jorbhotey in West Sikkim (Scheme for Special Assistance for Capital Expenditure)</t>
  </si>
  <si>
    <t>2022-23</t>
  </si>
  <si>
    <t>60.46.70</t>
  </si>
  <si>
    <t>Widening improvement and carpeting at Reshi - Legship - Bermoik Road in West Sikkim - Special Central Assistance (Capital)</t>
  </si>
  <si>
    <t>Maintenance &amp; Repairs of Roads under Gangtok District</t>
  </si>
  <si>
    <t>Gangtok District</t>
  </si>
  <si>
    <t>Maintenance &amp; Repairs of Roads under Gyalshing District</t>
  </si>
  <si>
    <t>Gyalshing District</t>
  </si>
  <si>
    <t>Maintenance &amp; Repairs of Roads under Mangan District</t>
  </si>
  <si>
    <t>Mangan District</t>
  </si>
  <si>
    <t>Maintenance &amp; Repairs of Roads under Namchi District</t>
  </si>
  <si>
    <t>Namchi District</t>
  </si>
  <si>
    <t>60.45.57</t>
  </si>
  <si>
    <t>60.45.58</t>
  </si>
  <si>
    <t>60.45.59</t>
  </si>
  <si>
    <t>60.45.60</t>
  </si>
  <si>
    <t xml:space="preserve">Repair and Renovation of PIMU Highway Tunnel Office </t>
  </si>
  <si>
    <t>Restoration Near Kidzee School along Adampool- Ranka Road</t>
  </si>
  <si>
    <t>Suspension Bridge to Adampool Crematorium Shed, Neopaney Gaon Ward, under Rautey Rumtek GPU</t>
  </si>
  <si>
    <t>49</t>
  </si>
  <si>
    <t>Pakyong District</t>
  </si>
  <si>
    <t>60.49.70</t>
  </si>
  <si>
    <t>Construction of Road from Tarpin to Chlisay dara via Rungdung, Rhenock Constituency</t>
  </si>
  <si>
    <t>60.48.70</t>
  </si>
  <si>
    <t>Carpeting of Rongyek Jail Road</t>
  </si>
  <si>
    <t>60.49.71</t>
  </si>
  <si>
    <t>50</t>
  </si>
  <si>
    <t>Soreng District</t>
  </si>
  <si>
    <t>60.50.70</t>
  </si>
  <si>
    <t>Upgradation of Road Damardim School Turning to Lumbyang 7KM</t>
  </si>
  <si>
    <t>Completion of Halfway Road at Upper Cheuribotey Phakli to PHSC Karmithang via Mamjay</t>
  </si>
  <si>
    <t>60.49.72</t>
  </si>
  <si>
    <t>Completion of Road construction at Lower Singlebong</t>
  </si>
  <si>
    <t>60.49.74</t>
  </si>
  <si>
    <t>Completion of Road from Aap Dara to Nirola Golai, Cheuribotay</t>
  </si>
  <si>
    <t>60.46.69</t>
  </si>
  <si>
    <t xml:space="preserve">Construction of Bridge at Tikjeck Bhir </t>
  </si>
  <si>
    <t>60.48.69</t>
  </si>
  <si>
    <t>Upgradation and Carpeting of Jorethang Melli Road to Sumbuk 9th Mile under Melli Constituency 13 KM</t>
  </si>
  <si>
    <t>Construction of Steel Bridge in South Sikkim</t>
  </si>
  <si>
    <t>Repayment of Loan Contracted from HUDCO/NIDA</t>
  </si>
  <si>
    <t>2023-24</t>
  </si>
  <si>
    <t>Minor Civil and Electrical Works</t>
  </si>
  <si>
    <t>Materials and Suppplies</t>
  </si>
  <si>
    <t>Medical Treatment</t>
  </si>
  <si>
    <t>Allowances</t>
  </si>
  <si>
    <t>Leave Travel Concession</t>
  </si>
  <si>
    <t>Training Expenses</t>
  </si>
  <si>
    <t>Domestic Travel Expenses</t>
  </si>
  <si>
    <t>Advertising &amp; Publicity</t>
  </si>
  <si>
    <t>Foreign Travel Expenses</t>
  </si>
  <si>
    <t>Fuel and Lubricants</t>
  </si>
  <si>
    <t>35.44.06</t>
  </si>
  <si>
    <t>35.44.07</t>
  </si>
  <si>
    <t>35.44.08</t>
  </si>
  <si>
    <t>35.44.09</t>
  </si>
  <si>
    <t>35.44.12</t>
  </si>
  <si>
    <t>35.44.24</t>
  </si>
  <si>
    <t>35.45.06</t>
  </si>
  <si>
    <t>35.45.07</t>
  </si>
  <si>
    <t>35.45.24</t>
  </si>
  <si>
    <t>35.46.06</t>
  </si>
  <si>
    <t>35.46.07</t>
  </si>
  <si>
    <t>35.46.24</t>
  </si>
  <si>
    <t>35.47.06</t>
  </si>
  <si>
    <t>35.47.07</t>
  </si>
  <si>
    <t>35.47.24</t>
  </si>
  <si>
    <t>Rent Rates &amp; Taxes for Land and Buildings</t>
  </si>
  <si>
    <t>35.48.06</t>
  </si>
  <si>
    <t>35.48.07</t>
  </si>
  <si>
    <t>35.48.24</t>
  </si>
  <si>
    <t>35.60.06</t>
  </si>
  <si>
    <t>35.60.07</t>
  </si>
  <si>
    <t>35.60.24</t>
  </si>
  <si>
    <t>35.61.06</t>
  </si>
  <si>
    <t>35.61.07</t>
  </si>
  <si>
    <t>35.61.24</t>
  </si>
  <si>
    <t>35.62.06</t>
  </si>
  <si>
    <t>35.62.07</t>
  </si>
  <si>
    <t>35.62.24</t>
  </si>
  <si>
    <t>61.72.49</t>
  </si>
  <si>
    <t>Other Revenue Expenditure</t>
  </si>
  <si>
    <t>35.44.29</t>
  </si>
  <si>
    <t>Repair and Maintenance</t>
  </si>
  <si>
    <t>35.44.49</t>
  </si>
  <si>
    <t>Transfer to Reserve Fund/Deposit Account</t>
  </si>
  <si>
    <t>Direction and Administration</t>
  </si>
  <si>
    <t>35.45.29</t>
  </si>
  <si>
    <t>35.46.29</t>
  </si>
  <si>
    <t>35.47.29</t>
  </si>
  <si>
    <t>35.48.29</t>
  </si>
  <si>
    <t>35.60.29</t>
  </si>
  <si>
    <t>35.61.29</t>
  </si>
  <si>
    <t>35.62.29</t>
  </si>
  <si>
    <t>62.00.49</t>
  </si>
  <si>
    <t>60.76.02</t>
  </si>
  <si>
    <t>60.77.02</t>
  </si>
  <si>
    <t>35.49.01</t>
  </si>
  <si>
    <t>35.49.06</t>
  </si>
  <si>
    <t>35.49.07</t>
  </si>
  <si>
    <t>35.49.11</t>
  </si>
  <si>
    <t>35.49.13</t>
  </si>
  <si>
    <t>35.49.14</t>
  </si>
  <si>
    <t>35.49.24</t>
  </si>
  <si>
    <t>35.49.29</t>
  </si>
  <si>
    <t>35.50.01</t>
  </si>
  <si>
    <t>35.50.06</t>
  </si>
  <si>
    <t>35.50.07</t>
  </si>
  <si>
    <t>35.50.11</t>
  </si>
  <si>
    <t>35.50.13</t>
  </si>
  <si>
    <t>35.50.24</t>
  </si>
  <si>
    <t>35.50.29</t>
  </si>
  <si>
    <t>55</t>
  </si>
  <si>
    <t>Surface Strengthening CRF</t>
  </si>
  <si>
    <t>60.55.73</t>
  </si>
  <si>
    <t>Infrastructural Assets</t>
  </si>
  <si>
    <t>35.44.14</t>
  </si>
  <si>
    <t>Rent, Rates and Taxes for Land and Buildings</t>
  </si>
  <si>
    <t>35.59.49</t>
  </si>
  <si>
    <t>57</t>
  </si>
  <si>
    <t>60.57.73</t>
  </si>
  <si>
    <t xml:space="preserve">Capital Outlay on Roads &amp; Bridges, 05.902-Deduct amount met from Sikkim Transport Infrastructure Development
 Fund
</t>
  </si>
  <si>
    <t>Capital Outlay on Roads &amp; Bridges, 
04-902-Deduct amount met from Central Road Fund</t>
  </si>
  <si>
    <t>Restoration of formation width at Sisney Km 1+080 to Km 1+300 along Nayabazar Legship Road</t>
  </si>
  <si>
    <t>60.48.68</t>
  </si>
  <si>
    <t>Construction of Steel Bridge, Culverts and major restoration works along Namchi- Rong- Sumbuk Road, namchi, South Sikkim- Special Central Assistance (Capital)</t>
  </si>
  <si>
    <t>Immediate restoration of various roads in Sikkim</t>
  </si>
  <si>
    <t>60.45.55</t>
  </si>
  <si>
    <t>Construction of New Roads- Other than Fair Weather Roads</t>
  </si>
  <si>
    <t>60.46.68</t>
  </si>
  <si>
    <t>Construction of New Road from Lower Sigyang to Rimbi Bridge under Yangthang Constituency, Gyalshing District</t>
  </si>
  <si>
    <t>60.47.95</t>
  </si>
  <si>
    <t>60.48.67</t>
  </si>
  <si>
    <t>Upgradation, carpeting and drainage work from Indreny Bridge to LD Kazi Bridge under Namchi District</t>
  </si>
  <si>
    <t>Special Central Assistance</t>
  </si>
  <si>
    <t>60.71.70</t>
  </si>
  <si>
    <t>Construction of Gangtok-Adampool-Ranka Bypass-Sichey Road</t>
  </si>
  <si>
    <t>60.71.71</t>
  </si>
  <si>
    <t>Integrated Development of Sub- Divisional Office and Compound at Malbasey under Soreng- Chakung Constituency</t>
  </si>
  <si>
    <t>Fair Weather Roads</t>
  </si>
  <si>
    <t xml:space="preserve">Land </t>
  </si>
  <si>
    <t>60.72.73</t>
  </si>
  <si>
    <t>60.73.78</t>
  </si>
  <si>
    <t>63</t>
  </si>
  <si>
    <t>60</t>
  </si>
  <si>
    <t>External Aided Project (Central Share)</t>
  </si>
  <si>
    <t>63.60.73</t>
  </si>
  <si>
    <t>External Aided Project (Share Share)</t>
  </si>
  <si>
    <t>63.61.73</t>
  </si>
  <si>
    <t>45.50.73</t>
  </si>
  <si>
    <t>45.51.73</t>
  </si>
  <si>
    <t>Upgradation of Kingstone- Simana Khola Road</t>
  </si>
  <si>
    <t xml:space="preserve">Construction of Road from Samdong Jurasik Park to Kambal </t>
  </si>
  <si>
    <t>45.52.73</t>
  </si>
  <si>
    <t>Surface Improvement Works along Ranka Dhajey Zero to Ani Gumpa</t>
  </si>
  <si>
    <t>45.53.73</t>
  </si>
  <si>
    <t>Construction of Approach Road to Bethesda Church at Sang</t>
  </si>
  <si>
    <t>45.54.73</t>
  </si>
  <si>
    <t>Construction of Approach Road from Marchak Tumlabong Road to Alley Busty, Samlik 1.26 KM</t>
  </si>
  <si>
    <t>45.55.73</t>
  </si>
  <si>
    <t>Construction of Link Road from Krishna Mandir to Taza PMGSY Road</t>
  </si>
  <si>
    <t>45.56.73</t>
  </si>
  <si>
    <t>Immediate Restoration of Seti Khola Bridge (25 Mtr span) along Ranka- Sichey Road</t>
  </si>
  <si>
    <t>45.57.73</t>
  </si>
  <si>
    <t>Restoration and Protective Works alongwith Strengthening of Kidzee Complex along the Two Lane Highway at Adampool- Ranka- Sichey Road</t>
  </si>
  <si>
    <t>45.58.73</t>
  </si>
  <si>
    <t>49.50.73</t>
  </si>
  <si>
    <t>49.51.73</t>
  </si>
  <si>
    <t>Construction of 1.5 KM Diversion Road from Yangang Road to Helipad PMGSY Road</t>
  </si>
  <si>
    <t>48.50.73</t>
  </si>
  <si>
    <t>Construction of Link Road from Namchi- Mamring Road to Rheeksom Gumpa</t>
  </si>
  <si>
    <t>48.51.73</t>
  </si>
  <si>
    <t>48.52.73</t>
  </si>
  <si>
    <t>Construction of New Road from Upper Manzing to Bandey, Yangang</t>
  </si>
  <si>
    <t>48.53.73</t>
  </si>
  <si>
    <t>Construction of Road from Yangang- Makha Road to Lower Rangang (0.51 KM)</t>
  </si>
  <si>
    <t>48.54.73</t>
  </si>
  <si>
    <t>Immediate Restoration Work at sunk down stretch at KM 3rd CH 25, KM 4th CH 9 &amp; 10 and KM 4th CH 14&amp;15 along Yangang - Makha Road</t>
  </si>
  <si>
    <t>48.55.73</t>
  </si>
  <si>
    <t>Immediate Restoration Work along Pabong- Simchuthang- Yangang Road at KM 1st &amp; 2nd</t>
  </si>
  <si>
    <t>48.56.73</t>
  </si>
  <si>
    <t xml:space="preserve">Immediate Restoration of 3 mtr span Culvert at KM 4th CH 20 along Kimbubotey- Sokpey Road </t>
  </si>
  <si>
    <t>48.57.73</t>
  </si>
  <si>
    <t>Immediate Restoration work at KM 4th CH 29 (Bhaley Khola) along Yangang- Makha Road</t>
  </si>
  <si>
    <t>48.58.73</t>
  </si>
  <si>
    <t>Construction of 0.51 KM Link Road from Pabong- Simchuthang- Yangang Road to Chunthang Village</t>
  </si>
  <si>
    <t>48.59.73</t>
  </si>
  <si>
    <t>46.50.73</t>
  </si>
  <si>
    <t>50.50.73</t>
  </si>
  <si>
    <t>50.51.73</t>
  </si>
  <si>
    <t>Construction of Link Road from Jorethang- Legship Road to Tatopani (Phurcha Chu)</t>
  </si>
  <si>
    <t>Construction of jeepable road  from Sribadam to Lower Sribadam (1KM)</t>
  </si>
  <si>
    <t>Link Road from Tanak to Tokbey, Kolthang GPU</t>
  </si>
  <si>
    <t xml:space="preserve">Construction of Road from Jhakri Dunga to Konabar </t>
  </si>
  <si>
    <t>46.51.73</t>
  </si>
  <si>
    <t>Approach Road to Chakta Rimpoche Gumpa to Gangyap, Tashiding</t>
  </si>
  <si>
    <t>46.52.73</t>
  </si>
  <si>
    <t>Construction of Link Road from Lower Chota Samdong to Diwani Tar via Middle Chota Samdong</t>
  </si>
  <si>
    <t>Carpeting and Upgradation of Soreng to Gumpa Dara Road at Singling</t>
  </si>
  <si>
    <t>50.52.73</t>
  </si>
  <si>
    <t>50.53.73</t>
  </si>
  <si>
    <t>Restoration Work at KM 3rd CH 28 along Kaluk- Dentam Road</t>
  </si>
  <si>
    <t>50.54.73</t>
  </si>
  <si>
    <t>Restoration Work at KM 5th CH 2 &amp; 3 along Kaluk- Dentam Road</t>
  </si>
  <si>
    <t>50.55.73</t>
  </si>
  <si>
    <t>Carpeting of Road to New MPCS Warehouse at Phodong</t>
  </si>
  <si>
    <t>Carpeting Work from NSH to Phodong PHC</t>
  </si>
  <si>
    <t>Suspension Bridge at Adampool Crematorium Shed, Neopany Goan Ward, Rautey Rumtek GPU</t>
  </si>
  <si>
    <t>Construction of Road from Tarpin to Chilsay Dara vis Rungdung, Rhenock Constituency</t>
  </si>
  <si>
    <t>45.59.73</t>
  </si>
  <si>
    <t>Construction of New Road from PMGSY Road Phamtam to Sada, Barfung Constituency</t>
  </si>
  <si>
    <t>48.62.73</t>
  </si>
  <si>
    <t>Construction of Road from Middle Chota Samdong to Puchar Gaon, Chota Samdong</t>
  </si>
  <si>
    <t>50.56.73</t>
  </si>
  <si>
    <t>50.57.73</t>
  </si>
  <si>
    <t>49.52.73</t>
  </si>
  <si>
    <t>49.53.73</t>
  </si>
  <si>
    <t>Halfway Road at Upper Cheuribotay Phakli to PHSC Karmithang via Mamjay</t>
  </si>
  <si>
    <t>Road Construction at Lower Singlebong</t>
  </si>
  <si>
    <t>Road Construction from Aap Dara to Nirola Golai, Churibotay via Pekchu, Duga</t>
  </si>
  <si>
    <t>49.54.73</t>
  </si>
  <si>
    <t>Construction of Bridge at Tikjeck Bhir</t>
  </si>
  <si>
    <t>48.63.73</t>
  </si>
  <si>
    <t>Construction of new road from Lower Sigyang to Rimbi Bridge, Yangthang Constituency</t>
  </si>
  <si>
    <t>Upgradation and Carpeting of Jorethang Melli Road to Sumbuk,  under Melli Constituency</t>
  </si>
  <si>
    <t>62.55.73</t>
  </si>
  <si>
    <t>Schemes under NABARD (State Share)</t>
  </si>
  <si>
    <t>Schemes under NABARD (Central Share)</t>
  </si>
  <si>
    <t>62.56.73</t>
  </si>
  <si>
    <t>Explosive Van</t>
  </si>
  <si>
    <t>61.72.29</t>
  </si>
  <si>
    <t>61.66.73</t>
  </si>
  <si>
    <t>61.68.73</t>
  </si>
  <si>
    <t>61.71.73</t>
  </si>
  <si>
    <t>61.75.73</t>
  </si>
  <si>
    <t>61.76.73</t>
  </si>
  <si>
    <t>61.78.73</t>
  </si>
  <si>
    <t>61.79.73</t>
  </si>
  <si>
    <t>61.80.73</t>
  </si>
  <si>
    <t>61.82.73</t>
  </si>
  <si>
    <t>61.83.73</t>
  </si>
  <si>
    <t>61.84.73</t>
  </si>
  <si>
    <t>61.85.73</t>
  </si>
  <si>
    <t>61.86.73</t>
  </si>
  <si>
    <t>Tribal Area Sub-plan</t>
  </si>
  <si>
    <t>Strengthening and Carpeting of Approach Road to Ringhim Gumpa (TSP)</t>
  </si>
  <si>
    <t>61.00.73</t>
  </si>
  <si>
    <t>Construction of New Raods</t>
  </si>
  <si>
    <t>64</t>
  </si>
  <si>
    <t>64.00.73</t>
  </si>
  <si>
    <t>45.60.51</t>
  </si>
  <si>
    <t>47.50.73</t>
  </si>
  <si>
    <t>47.51.73</t>
  </si>
  <si>
    <t>47.52.73</t>
  </si>
  <si>
    <t>47.53.73</t>
  </si>
  <si>
    <t>46.54.73</t>
  </si>
  <si>
    <t>HUDCO State Share (Scheme Funded under STIDF)</t>
  </si>
  <si>
    <t>61.87.73</t>
  </si>
  <si>
    <t>Purchase of Computers</t>
  </si>
  <si>
    <t>44.70.71</t>
  </si>
  <si>
    <t>Information, Computer, Telecommunications (ICT) equipment</t>
  </si>
  <si>
    <t>Construction of Bridge over Rangit River at Kitchudumra along Namchi Sikkip in South Sikkim</t>
  </si>
  <si>
    <t>Construction of New Road from Thasa to Navey Busty, East Sikkim</t>
  </si>
  <si>
    <t>Road Carpeting of Phodong Gumpa from entrance gate to main ground</t>
  </si>
  <si>
    <t>Upgradation of Radu Khandu Road (5-6 KMs)</t>
  </si>
  <si>
    <t>49.55.73</t>
  </si>
  <si>
    <t>I. Estimate of the amount required in the year ending 31st March, 2025 to defray the charges in respect of Roads &amp; Bridges</t>
  </si>
  <si>
    <t>2024-25</t>
  </si>
  <si>
    <t>61.72.60</t>
  </si>
  <si>
    <t>Strengthening, Carpeting and Drainage works along Ramam Bridge (West Bengal) to Sombaria in West Sikkim</t>
  </si>
  <si>
    <t>Construction of Tunnel</t>
  </si>
  <si>
    <t>48.64.73</t>
  </si>
  <si>
    <t>Construction of connecting road from Debrung to Cham Gaon under Namchi District</t>
  </si>
  <si>
    <t>48.65.73</t>
  </si>
  <si>
    <t>Construction of link road from Singyang SPWD Road to Lower Singyang under Yangthang Constitutency</t>
  </si>
  <si>
    <t>48.66.73</t>
  </si>
  <si>
    <t>Upgradation of Road from Soreng Dara Bazar to Lower Singling</t>
  </si>
  <si>
    <t>50.58.73</t>
  </si>
  <si>
    <t>Upgradation of Soreng Chakung Road to Rupsang Borbotey, under Soreng District (KM 0.00 - 3.00)</t>
  </si>
  <si>
    <t>50.59.73</t>
  </si>
  <si>
    <t>Upgradation, Carpeting and construction of drainage work from Soreng Sombaria Road (Yangthang) to Upper Timburbung Bahun Gaon in Soreng</t>
  </si>
  <si>
    <t>Upgradation, Carpeting and construction of drainage work from Karthok Daramdin Road to Pradhan Gaon in Soreng</t>
  </si>
  <si>
    <t>50.61.73</t>
  </si>
  <si>
    <t>Construction of link road of Sorotay Village from Singtam Village via Sorotay under Daramdin Sub Division</t>
  </si>
  <si>
    <t>50.62.73</t>
  </si>
  <si>
    <t>Central Road Fund (State Share)</t>
  </si>
  <si>
    <t>60.74.73</t>
  </si>
  <si>
    <t xml:space="preserve">Capital Outlay on Roads &amp; Bridges, 05.901-Deduct amount met from Sikkim Transport Infrastructure Development
 Fund
</t>
  </si>
  <si>
    <t>46.53.73</t>
  </si>
  <si>
    <t>35.44.02</t>
  </si>
  <si>
    <t>65</t>
  </si>
  <si>
    <t>Upgradation of Various Raods to Tourist Destination in Sikkim</t>
  </si>
  <si>
    <t>NABARD Funding</t>
  </si>
  <si>
    <t>70</t>
  </si>
  <si>
    <t>65.70.73</t>
  </si>
  <si>
    <t>STIDF Funding</t>
  </si>
  <si>
    <t>65.71.73</t>
  </si>
  <si>
    <t>Providing and laying bituminous concrete wearing course along NH10 (KM 80+00 to 92+040) Ranipool to Gangtok</t>
  </si>
  <si>
    <t xml:space="preserve">Procurement of Excavator </t>
  </si>
  <si>
    <t>47.54.52</t>
  </si>
  <si>
    <t>Machinery and Equipment</t>
  </si>
  <si>
    <t>Purchase of Vehicles</t>
  </si>
  <si>
    <t>44.69.51</t>
  </si>
  <si>
    <t>Surface Improvement from Jalipool Bridge to Setipool near Saramsa Garden including facelifting of Jalipool Bridge</t>
  </si>
  <si>
    <t>49.56.73</t>
  </si>
  <si>
    <t>Upgradation of Various Roads in Sikkim</t>
  </si>
  <si>
    <t>66.00.73</t>
  </si>
  <si>
    <t>Upgradation, Widening and Improvement of Budang- Chumbong, Soreng Road under Soreng Sub- Division</t>
  </si>
  <si>
    <t>50.63.73</t>
  </si>
  <si>
    <t>Construction of Link Road from Sangmoo Kedar Turning to Dojak Busty</t>
  </si>
  <si>
    <t>48.67.73</t>
  </si>
  <si>
    <t>48.68.73</t>
  </si>
  <si>
    <t xml:space="preserve">Construction of composite steel girder bridge over River Ranjit along Zarong-Biring Road </t>
  </si>
  <si>
    <t>Construction of composite steel girder bridge over River Ranjit along Zarong-Biring Road</t>
  </si>
  <si>
    <t>50.64.73</t>
  </si>
  <si>
    <t>48.69.73</t>
  </si>
  <si>
    <t>62</t>
  </si>
  <si>
    <t>External Aided Project (Share Share)- STIDF Funding</t>
  </si>
  <si>
    <t>63.62.73</t>
  </si>
  <si>
    <t>Construction of New Road from Khodokhorkey to Allay Nag Mandir Chakung Km-0.720, Soreng District</t>
  </si>
  <si>
    <t>50.65.73</t>
  </si>
  <si>
    <t>Carpeting of Road from RTO Dara (Lower Bojek) to Upper Bojek at Karthok Bojek GPU, Soreng Chakung</t>
  </si>
  <si>
    <t>50.66.73</t>
  </si>
  <si>
    <t>50.67.73</t>
  </si>
  <si>
    <t>Construction of new road from Soreng Malbasey road to Hukpa Gaon 1 Km. Soreng Chakung Constituency</t>
  </si>
  <si>
    <t>Upgradation, Carpeting, Protective and Drainage works of approach road to Sombaria School under Daramdin constituency</t>
  </si>
  <si>
    <t>50.68.73</t>
  </si>
  <si>
    <t>48.70.73</t>
  </si>
  <si>
    <t>48.71.73</t>
  </si>
  <si>
    <t>Carpeting Works along Guransey Road from NH510 Temi at Ganchung under Temi Namphing Constituency</t>
  </si>
  <si>
    <t>Contruction of 3km Road from Kolthang to Jogi Dara under Rangang Yangang Constituency</t>
  </si>
  <si>
    <t>48.72.73</t>
  </si>
  <si>
    <t>Construction of Steel bridge with RCC Deckling over Dong Khola along Ambotey School to Harrabotey Road under Namchi District</t>
  </si>
  <si>
    <t>Upgradation &amp; Carpeting Works along Namchi-Rong-Sumbuk Road Km 4th to 14th &amp; Construction of 25m span Bridge over Ghattey Khola South Sikkim</t>
  </si>
  <si>
    <t>48.73.73</t>
  </si>
  <si>
    <t>Construction of 120 mtr span composite steel girder bridge over River Ranjit along Zarong-Biring Road in South Sikkim (SCA)</t>
  </si>
  <si>
    <t>Construction of 70 m span bridge over Dew Khola along GLVC Road in South Sikkim</t>
  </si>
  <si>
    <t>45.65.73</t>
  </si>
  <si>
    <t>45.66.73</t>
  </si>
  <si>
    <t>Gangtok- Adampool- Ranka- Sichey Bypass Road</t>
  </si>
  <si>
    <t>Rehabilitaion and Restoration of Damaged Stretch of NH 310 at Ranipool- Gangtok- Bypass Road for a length of 8.80 KM</t>
  </si>
  <si>
    <t>Upgradation and Carpeting of road from Liching Golai to Uttarey via Bandukhey</t>
  </si>
  <si>
    <t>Upgradation and Carpeting of road from NH 310A to Kalzang Gyatso SS School</t>
  </si>
  <si>
    <t>Immediate Restoration and Traffic Clearance of 2.90 KM from Upper Rangang Road to Majuwa Busty via Lingmoo Road</t>
  </si>
  <si>
    <t>River Training and Abetment Bed Protection works at Dong Ambotey School to Harrabotay Road under Namchi District</t>
  </si>
  <si>
    <t>Upgradation of Road from Daramdin School turning to Lumbyang</t>
  </si>
  <si>
    <t>Upgradation and carpeting of road from NH 310A to Kalzang Gyatso Senior Secondary School under Mangan District</t>
  </si>
  <si>
    <t>Construction of New Road from PMGSY Road, Phamtam to Sada under Barfung Constituency 2KM</t>
  </si>
  <si>
    <t>Capital Outlay on Roads &amp; Bridges, 04.901- Deduct recoveries for overpayments</t>
  </si>
  <si>
    <t>Work Charged Establishment</t>
  </si>
  <si>
    <t>Maintenance &amp; Repairs of Roads under Namchi
District</t>
  </si>
  <si>
    <t>Maintenance &amp; Repairs of Roads under Pakyong
District</t>
  </si>
  <si>
    <t>Maintenance &amp; Repairs of Roads under Soreng
District</t>
  </si>
  <si>
    <t>Integrated Development of Chakung Dak Bunglow (Guest House) Compound at Malbasey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</si>
</sst>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0#"/>
    <numFmt numFmtId="166" formatCode="00000#"/>
    <numFmt numFmtId="167" formatCode="00.000"/>
    <numFmt numFmtId="168" formatCode="_ * #,##0_ ;_ * \-#,##0_ ;_ * &quot;-&quot;??_ ;_ @_ "/>
  </numFmts>
  <fonts count="9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2" fillId="0" borderId="0"/>
    <xf numFmtId="0" fontId="2" fillId="0" borderId="0" applyAlignment="0"/>
    <xf numFmtId="0" fontId="2" fillId="0" borderId="0"/>
    <xf numFmtId="43" fontId="1" fillId="0" borderId="0" applyFont="0" applyFill="0" applyBorder="0" applyAlignment="0" applyProtection="0"/>
  </cellStyleXfs>
  <cellXfs count="202">
    <xf numFmtId="0" fontId="0" fillId="0" borderId="0" xfId="0"/>
    <xf numFmtId="0" fontId="5" fillId="0" borderId="0" xfId="3" applyFont="1" applyFill="1"/>
    <xf numFmtId="0" fontId="5" fillId="0" borderId="0" xfId="3" applyFont="1" applyFill="1" applyAlignment="1"/>
    <xf numFmtId="0" fontId="5" fillId="0" borderId="0" xfId="3" applyFont="1" applyFill="1" applyBorder="1" applyAlignment="1">
      <alignment horizontal="right" vertical="top"/>
    </xf>
    <xf numFmtId="0" fontId="6" fillId="0" borderId="0" xfId="3" applyNumberFormat="1" applyFont="1" applyFill="1" applyBorder="1" applyAlignment="1" applyProtection="1">
      <alignment horizontal="center"/>
    </xf>
    <xf numFmtId="0" fontId="6" fillId="0" borderId="0" xfId="3" applyFont="1" applyFill="1" applyBorder="1" applyAlignment="1" applyProtection="1">
      <alignment horizontal="center"/>
    </xf>
    <xf numFmtId="1" fontId="6" fillId="0" borderId="0" xfId="3" applyNumberFormat="1" applyFont="1" applyFill="1" applyBorder="1" applyAlignment="1" applyProtection="1">
      <alignment horizontal="center"/>
    </xf>
    <xf numFmtId="0" fontId="5" fillId="0" borderId="0" xfId="3" applyNumberFormat="1" applyFont="1" applyFill="1" applyAlignment="1" applyProtection="1">
      <alignment horizontal="right"/>
    </xf>
    <xf numFmtId="0" fontId="6" fillId="0" borderId="0" xfId="9" applyNumberFormat="1" applyFont="1" applyFill="1" applyAlignment="1">
      <alignment horizontal="center"/>
    </xf>
    <xf numFmtId="0" fontId="5" fillId="0" borderId="0" xfId="3" applyNumberFormat="1" applyFont="1" applyFill="1"/>
    <xf numFmtId="0" fontId="5" fillId="0" borderId="0" xfId="9" applyNumberFormat="1" applyFont="1" applyFill="1" applyAlignment="1" applyProtection="1">
      <alignment horizontal="left"/>
    </xf>
    <xf numFmtId="0" fontId="5" fillId="0" borderId="0" xfId="3" applyFont="1" applyFill="1" applyAlignment="1" applyProtection="1">
      <alignment horizontal="center"/>
    </xf>
    <xf numFmtId="1" fontId="5" fillId="0" borderId="0" xfId="3" applyNumberFormat="1" applyFont="1" applyFill="1" applyAlignment="1" applyProtection="1">
      <alignment horizontal="center"/>
    </xf>
    <xf numFmtId="0" fontId="6" fillId="0" borderId="0" xfId="3" applyNumberFormat="1" applyFont="1" applyFill="1" applyAlignment="1">
      <alignment horizontal="center"/>
    </xf>
    <xf numFmtId="0" fontId="5" fillId="0" borderId="0" xfId="3" applyNumberFormat="1" applyFont="1" applyFill="1" applyAlignment="1" applyProtection="1">
      <alignment horizontal="left"/>
    </xf>
    <xf numFmtId="0" fontId="6" fillId="0" borderId="0" xfId="3" applyNumberFormat="1" applyFont="1" applyFill="1" applyAlignment="1">
      <alignment horizontal="center" vertical="top"/>
    </xf>
    <xf numFmtId="1" fontId="5" fillId="0" borderId="0" xfId="3" applyNumberFormat="1" applyFont="1" applyFill="1"/>
    <xf numFmtId="0" fontId="5" fillId="0" borderId="0" xfId="3" applyFont="1" applyFill="1" applyBorder="1"/>
    <xf numFmtId="0" fontId="6" fillId="0" borderId="0" xfId="3" applyNumberFormat="1" applyFont="1" applyFill="1" applyBorder="1" applyAlignment="1" applyProtection="1">
      <alignment horizontal="right"/>
    </xf>
    <xf numFmtId="0" fontId="7" fillId="0" borderId="0" xfId="3" applyNumberFormat="1" applyFont="1" applyFill="1" applyBorder="1" applyAlignment="1" applyProtection="1">
      <alignment horizontal="right"/>
    </xf>
    <xf numFmtId="0" fontId="5" fillId="0" borderId="0" xfId="9" applyFont="1" applyFill="1" applyBorder="1" applyAlignment="1">
      <alignment horizontal="right" vertical="top"/>
    </xf>
    <xf numFmtId="0" fontId="5" fillId="0" borderId="1" xfId="7" applyFont="1" applyFill="1" applyBorder="1"/>
    <xf numFmtId="0" fontId="5" fillId="0" borderId="1" xfId="7" applyNumberFormat="1" applyFont="1" applyFill="1" applyBorder="1"/>
    <xf numFmtId="0" fontId="8" fillId="0" borderId="1" xfId="7" applyNumberFormat="1" applyFont="1" applyFill="1" applyBorder="1" applyAlignment="1" applyProtection="1">
      <alignment horizontal="right"/>
    </xf>
    <xf numFmtId="0" fontId="5" fillId="0" borderId="3" xfId="8" applyFont="1" applyFill="1" applyBorder="1" applyAlignment="1" applyProtection="1">
      <alignment horizontal="right" vertical="top" wrapText="1"/>
    </xf>
    <xf numFmtId="0" fontId="5" fillId="0" borderId="0" xfId="7" applyFont="1" applyFill="1" applyBorder="1" applyAlignment="1" applyProtection="1">
      <alignment horizontal="left" vertical="top"/>
    </xf>
    <xf numFmtId="0" fontId="5" fillId="0" borderId="1" xfId="8" applyFont="1" applyFill="1" applyBorder="1" applyAlignment="1" applyProtection="1">
      <alignment horizontal="right" vertical="top" wrapText="1"/>
    </xf>
    <xf numFmtId="0" fontId="5" fillId="0" borderId="1" xfId="7" applyFont="1" applyFill="1" applyBorder="1" applyAlignment="1" applyProtection="1">
      <alignment horizontal="left"/>
    </xf>
    <xf numFmtId="0" fontId="5" fillId="0" borderId="1" xfId="7" applyNumberFormat="1" applyFont="1" applyFill="1" applyBorder="1" applyAlignment="1" applyProtection="1">
      <alignment horizontal="right"/>
    </xf>
    <xf numFmtId="0" fontId="5" fillId="0" borderId="1" xfId="7" applyNumberFormat="1" applyFont="1" applyFill="1" applyBorder="1" applyAlignment="1" applyProtection="1">
      <alignment vertical="center" wrapText="1"/>
    </xf>
    <xf numFmtId="0" fontId="5" fillId="0" borderId="0" xfId="3" applyFont="1" applyFill="1" applyBorder="1" applyAlignment="1">
      <alignment horizontal="right" vertical="top" wrapText="1"/>
    </xf>
    <xf numFmtId="0" fontId="6" fillId="0" borderId="0" xfId="3" applyFont="1" applyFill="1" applyBorder="1" applyAlignment="1" applyProtection="1">
      <alignment horizontal="left" vertical="top" wrapText="1"/>
    </xf>
    <xf numFmtId="0" fontId="5" fillId="0" borderId="0" xfId="7" applyNumberFormat="1" applyFont="1" applyFill="1" applyBorder="1" applyAlignment="1" applyProtection="1">
      <alignment horizontal="right"/>
    </xf>
    <xf numFmtId="43" fontId="5" fillId="0" borderId="0" xfId="1" applyFont="1" applyFill="1" applyBorder="1" applyAlignment="1" applyProtection="1">
      <alignment horizontal="right"/>
    </xf>
    <xf numFmtId="1" fontId="5" fillId="0" borderId="0" xfId="7" applyNumberFormat="1" applyFont="1" applyFill="1" applyBorder="1" applyAlignment="1" applyProtection="1">
      <alignment horizontal="right"/>
    </xf>
    <xf numFmtId="0" fontId="6" fillId="0" borderId="0" xfId="9" applyFont="1" applyFill="1" applyBorder="1" applyAlignment="1">
      <alignment horizontal="right" vertical="top" wrapText="1"/>
    </xf>
    <xf numFmtId="0" fontId="6" fillId="0" borderId="0" xfId="9" applyFont="1" applyFill="1" applyBorder="1" applyAlignment="1" applyProtection="1">
      <alignment horizontal="left" vertical="top" wrapText="1"/>
    </xf>
    <xf numFmtId="0" fontId="5" fillId="0" borderId="0" xfId="9" applyFont="1" applyFill="1" applyBorder="1" applyAlignment="1">
      <alignment horizontal="right" vertical="top" wrapText="1"/>
    </xf>
    <xf numFmtId="167" fontId="5" fillId="0" borderId="0" xfId="9" applyNumberFormat="1" applyFont="1" applyFill="1" applyBorder="1" applyAlignment="1" applyProtection="1">
      <alignment horizontal="left" vertical="top" wrapText="1"/>
    </xf>
    <xf numFmtId="167" fontId="6" fillId="0" borderId="0" xfId="9" applyNumberFormat="1" applyFont="1" applyFill="1" applyBorder="1" applyAlignment="1">
      <alignment horizontal="right" vertical="top" wrapText="1"/>
    </xf>
    <xf numFmtId="165" fontId="5" fillId="0" borderId="0" xfId="6" applyNumberFormat="1" applyFont="1" applyFill="1" applyBorder="1" applyAlignment="1">
      <alignment horizontal="right" vertical="top"/>
    </xf>
    <xf numFmtId="0" fontId="5" fillId="0" borderId="0" xfId="9" applyFont="1" applyFill="1" applyBorder="1" applyAlignment="1" applyProtection="1">
      <alignment horizontal="left" vertical="top" wrapText="1"/>
    </xf>
    <xf numFmtId="1" fontId="5" fillId="0" borderId="0" xfId="7" applyNumberFormat="1" applyFont="1" applyFill="1" applyBorder="1" applyAlignment="1" applyProtection="1">
      <alignment horizontal="right" wrapText="1"/>
    </xf>
    <xf numFmtId="1" fontId="5" fillId="0" borderId="0" xfId="1" applyNumberFormat="1" applyFont="1" applyFill="1" applyBorder="1" applyAlignment="1" applyProtection="1">
      <alignment horizontal="right" wrapText="1"/>
    </xf>
    <xf numFmtId="0" fontId="5" fillId="0" borderId="0" xfId="9" applyFont="1" applyFill="1" applyBorder="1" applyAlignment="1" applyProtection="1">
      <alignment horizontal="left" vertical="center" wrapText="1"/>
    </xf>
    <xf numFmtId="43" fontId="5" fillId="0" borderId="1" xfId="1" applyFont="1" applyFill="1" applyBorder="1" applyAlignment="1" applyProtection="1">
      <alignment horizontal="right" wrapText="1"/>
    </xf>
    <xf numFmtId="43" fontId="5" fillId="0" borderId="0" xfId="1" applyFont="1" applyFill="1" applyBorder="1" applyAlignment="1" applyProtection="1">
      <alignment horizontal="right" wrapText="1"/>
    </xf>
    <xf numFmtId="0" fontId="5" fillId="0" borderId="0" xfId="1" applyNumberFormat="1" applyFont="1" applyFill="1" applyBorder="1" applyAlignment="1" applyProtection="1">
      <alignment horizontal="right" wrapText="1"/>
    </xf>
    <xf numFmtId="43" fontId="5" fillId="0" borderId="2" xfId="1" applyFont="1" applyFill="1" applyBorder="1" applyAlignment="1" applyProtection="1">
      <alignment horizontal="right" wrapText="1"/>
    </xf>
    <xf numFmtId="0" fontId="5" fillId="0" borderId="2" xfId="1" applyNumberFormat="1" applyFont="1" applyFill="1" applyBorder="1" applyAlignment="1" applyProtection="1">
      <alignment horizontal="right" wrapText="1"/>
    </xf>
    <xf numFmtId="0" fontId="5" fillId="0" borderId="1" xfId="1" applyNumberFormat="1" applyFont="1" applyFill="1" applyBorder="1" applyAlignment="1" applyProtection="1">
      <alignment horizontal="right" wrapText="1"/>
    </xf>
    <xf numFmtId="0" fontId="5" fillId="0" borderId="0" xfId="9" applyFont="1" applyFill="1" applyAlignment="1"/>
    <xf numFmtId="1" fontId="5" fillId="0" borderId="3" xfId="9" applyNumberFormat="1" applyFont="1" applyFill="1" applyBorder="1" applyAlignment="1" applyProtection="1">
      <alignment horizontal="right" wrapText="1"/>
    </xf>
    <xf numFmtId="43" fontId="5" fillId="0" borderId="0" xfId="1" applyFont="1" applyFill="1" applyAlignment="1" applyProtection="1">
      <alignment horizontal="right" wrapText="1"/>
    </xf>
    <xf numFmtId="0" fontId="5" fillId="0" borderId="2" xfId="9" applyNumberFormat="1" applyFont="1" applyFill="1" applyBorder="1" applyAlignment="1" applyProtection="1">
      <alignment horizontal="right" wrapText="1"/>
    </xf>
    <xf numFmtId="0" fontId="5" fillId="0" borderId="0" xfId="9" applyNumberFormat="1" applyFont="1" applyFill="1" applyAlignment="1" applyProtection="1">
      <alignment horizontal="right" wrapText="1"/>
    </xf>
    <xf numFmtId="0" fontId="6" fillId="0" borderId="0" xfId="3" applyFont="1" applyFill="1" applyBorder="1" applyAlignment="1">
      <alignment horizontal="right" vertical="top" wrapText="1"/>
    </xf>
    <xf numFmtId="1" fontId="5" fillId="0" borderId="0" xfId="3" applyNumberFormat="1" applyFont="1" applyFill="1" applyBorder="1" applyAlignment="1">
      <alignment horizontal="right" wrapText="1"/>
    </xf>
    <xf numFmtId="1" fontId="5" fillId="0" borderId="0" xfId="1" applyNumberFormat="1" applyFont="1" applyFill="1" applyBorder="1" applyAlignment="1">
      <alignment horizontal="right" wrapText="1"/>
    </xf>
    <xf numFmtId="165" fontId="5" fillId="0" borderId="0" xfId="3" applyNumberFormat="1" applyFont="1" applyFill="1" applyBorder="1" applyAlignment="1">
      <alignment horizontal="right" vertical="top" wrapText="1"/>
    </xf>
    <xf numFmtId="43" fontId="5" fillId="0" borderId="0" xfId="1" applyFont="1" applyFill="1" applyBorder="1" applyAlignment="1">
      <alignment horizontal="right" wrapText="1"/>
    </xf>
    <xf numFmtId="43" fontId="5" fillId="0" borderId="0" xfId="1" applyFont="1" applyFill="1" applyAlignment="1">
      <alignment horizontal="right" wrapText="1"/>
    </xf>
    <xf numFmtId="1" fontId="5" fillId="0" borderId="0" xfId="3" applyNumberFormat="1" applyFont="1" applyFill="1" applyAlignment="1">
      <alignment horizontal="right" wrapText="1"/>
    </xf>
    <xf numFmtId="43" fontId="5" fillId="0" borderId="2" xfId="1" applyFont="1" applyFill="1" applyBorder="1" applyAlignment="1">
      <alignment horizontal="right" wrapText="1"/>
    </xf>
    <xf numFmtId="0" fontId="5" fillId="0" borderId="2" xfId="3" applyNumberFormat="1" applyFont="1" applyFill="1" applyBorder="1" applyAlignment="1">
      <alignment horizontal="right" wrapText="1"/>
    </xf>
    <xf numFmtId="0" fontId="5" fillId="0" borderId="0" xfId="3" applyFont="1" applyFill="1" applyBorder="1" applyAlignment="1" applyProtection="1">
      <alignment horizontal="left" vertical="center" wrapText="1"/>
    </xf>
    <xf numFmtId="43" fontId="5" fillId="0" borderId="1" xfId="1" applyFont="1" applyFill="1" applyBorder="1" applyAlignment="1">
      <alignment horizontal="right" wrapText="1"/>
    </xf>
    <xf numFmtId="0" fontId="5" fillId="0" borderId="1" xfId="3" applyFont="1" applyFill="1" applyBorder="1" applyAlignment="1" applyProtection="1">
      <alignment horizontal="left" vertical="top" wrapText="1"/>
    </xf>
    <xf numFmtId="0" fontId="5" fillId="0" borderId="1" xfId="3" applyNumberFormat="1" applyFont="1" applyFill="1" applyBorder="1" applyAlignment="1">
      <alignment horizontal="right" wrapText="1"/>
    </xf>
    <xf numFmtId="0" fontId="5" fillId="0" borderId="2" xfId="1" applyNumberFormat="1" applyFont="1" applyFill="1" applyBorder="1" applyAlignment="1">
      <alignment horizontal="right" wrapText="1"/>
    </xf>
    <xf numFmtId="1" fontId="5" fillId="0" borderId="3" xfId="3" applyNumberFormat="1" applyFont="1" applyFill="1" applyBorder="1" applyAlignment="1">
      <alignment horizontal="right" wrapText="1"/>
    </xf>
    <xf numFmtId="1" fontId="5" fillId="0" borderId="3" xfId="1" applyNumberFormat="1" applyFont="1" applyFill="1" applyBorder="1" applyAlignment="1">
      <alignment horizontal="right" wrapText="1"/>
    </xf>
    <xf numFmtId="0" fontId="5" fillId="0" borderId="0" xfId="3" applyNumberFormat="1" applyFont="1" applyFill="1" applyBorder="1" applyAlignment="1">
      <alignment horizontal="right" wrapText="1"/>
    </xf>
    <xf numFmtId="0" fontId="5" fillId="0" borderId="2" xfId="3" applyNumberFormat="1" applyFont="1" applyFill="1" applyBorder="1" applyAlignment="1" applyProtection="1">
      <alignment horizontal="right" wrapText="1"/>
    </xf>
    <xf numFmtId="1" fontId="5" fillId="0" borderId="0" xfId="3" applyNumberFormat="1" applyFont="1" applyFill="1" applyBorder="1" applyAlignment="1" applyProtection="1">
      <alignment horizontal="right" wrapText="1"/>
    </xf>
    <xf numFmtId="0" fontId="5" fillId="0" borderId="1" xfId="3" applyFont="1" applyFill="1" applyBorder="1" applyAlignment="1">
      <alignment horizontal="right" vertical="top" wrapText="1"/>
    </xf>
    <xf numFmtId="0" fontId="5" fillId="0" borderId="1" xfId="3" applyNumberFormat="1" applyFont="1" applyFill="1" applyBorder="1" applyAlignment="1" applyProtection="1">
      <alignment horizontal="right" wrapText="1"/>
    </xf>
    <xf numFmtId="0" fontId="5" fillId="0" borderId="0" xfId="3" applyFont="1" applyFill="1" applyBorder="1" applyAlignment="1">
      <alignment horizontal="right"/>
    </xf>
    <xf numFmtId="0" fontId="5" fillId="0" borderId="2" xfId="3" applyFont="1" applyFill="1" applyBorder="1" applyAlignment="1">
      <alignment horizontal="right" vertical="top" wrapText="1"/>
    </xf>
    <xf numFmtId="0" fontId="6" fillId="0" borderId="2" xfId="3" applyFont="1" applyFill="1" applyBorder="1" applyAlignment="1" applyProtection="1">
      <alignment horizontal="left" vertical="top" wrapText="1"/>
    </xf>
    <xf numFmtId="0" fontId="6" fillId="0" borderId="0" xfId="3" applyFont="1" applyFill="1" applyBorder="1" applyAlignment="1" applyProtection="1">
      <alignment horizontal="center" vertical="top" wrapText="1"/>
    </xf>
    <xf numFmtId="0" fontId="5" fillId="0" borderId="1" xfId="1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vertical="center" wrapText="1"/>
    </xf>
    <xf numFmtId="1" fontId="5" fillId="0" borderId="0" xfId="3" applyNumberFormat="1" applyFont="1" applyFill="1" applyAlignment="1" applyProtection="1">
      <alignment horizontal="right" wrapText="1"/>
    </xf>
    <xf numFmtId="49" fontId="5" fillId="0" borderId="0" xfId="3" applyNumberFormat="1" applyFont="1" applyFill="1" applyBorder="1" applyAlignment="1">
      <alignment horizontal="right" vertical="top" wrapText="1"/>
    </xf>
    <xf numFmtId="0" fontId="5" fillId="0" borderId="0" xfId="1" applyNumberFormat="1" applyFont="1" applyFill="1" applyAlignment="1" applyProtection="1">
      <alignment horizontal="right" wrapText="1"/>
    </xf>
    <xf numFmtId="166" fontId="5" fillId="0" borderId="0" xfId="3" applyNumberFormat="1" applyFont="1" applyFill="1" applyBorder="1" applyAlignment="1">
      <alignment horizontal="right" vertical="top" wrapText="1"/>
    </xf>
    <xf numFmtId="0" fontId="5" fillId="0" borderId="0" xfId="4" applyFont="1" applyFill="1" applyBorder="1" applyAlignment="1">
      <alignment horizontal="right" vertical="top" wrapText="1"/>
    </xf>
    <xf numFmtId="0" fontId="5" fillId="0" borderId="0" xfId="4" applyFont="1" applyFill="1" applyBorder="1" applyAlignment="1" applyProtection="1">
      <alignment horizontal="left" vertical="top" wrapText="1"/>
    </xf>
    <xf numFmtId="0" fontId="5" fillId="0" borderId="0" xfId="10" applyFont="1" applyFill="1" applyBorder="1" applyAlignment="1" applyProtection="1">
      <alignment horizontal="left" vertical="center" wrapText="1"/>
    </xf>
    <xf numFmtId="0" fontId="6" fillId="0" borderId="0" xfId="3" applyFont="1" applyFill="1" applyBorder="1" applyAlignment="1">
      <alignment vertical="top" wrapText="1"/>
    </xf>
    <xf numFmtId="0" fontId="5" fillId="0" borderId="0" xfId="3" applyFont="1" applyFill="1" applyBorder="1" applyAlignment="1" applyProtection="1">
      <alignment vertical="top" wrapText="1"/>
    </xf>
    <xf numFmtId="49" fontId="5" fillId="0" borderId="0" xfId="4" applyNumberFormat="1" applyFont="1" applyFill="1" applyBorder="1" applyAlignment="1">
      <alignment horizontal="right" vertical="top" wrapText="1"/>
    </xf>
    <xf numFmtId="0" fontId="5" fillId="0" borderId="0" xfId="4" applyFont="1" applyFill="1" applyBorder="1" applyAlignment="1" applyProtection="1">
      <alignment vertical="justify" wrapText="1"/>
    </xf>
    <xf numFmtId="0" fontId="5" fillId="0" borderId="0" xfId="4" applyFont="1" applyFill="1" applyBorder="1" applyAlignment="1" applyProtection="1">
      <alignment vertical="top" wrapText="1"/>
    </xf>
    <xf numFmtId="0" fontId="5" fillId="0" borderId="0" xfId="4" applyFont="1" applyFill="1" applyBorder="1" applyAlignment="1">
      <alignment horizontal="right" vertical="top"/>
    </xf>
    <xf numFmtId="0" fontId="5" fillId="0" borderId="0" xfId="4" applyFont="1" applyFill="1" applyBorder="1" applyAlignment="1">
      <alignment vertical="top" wrapText="1"/>
    </xf>
    <xf numFmtId="0" fontId="5" fillId="0" borderId="0" xfId="4" applyFont="1" applyFill="1" applyBorder="1" applyAlignment="1">
      <alignment vertical="justify"/>
    </xf>
    <xf numFmtId="49" fontId="6" fillId="0" borderId="0" xfId="3" applyNumberFormat="1" applyFont="1" applyFill="1" applyBorder="1" applyAlignment="1">
      <alignment horizontal="right" vertical="top" wrapText="1"/>
    </xf>
    <xf numFmtId="0" fontId="5" fillId="0" borderId="0" xfId="8" applyFont="1" applyFill="1" applyBorder="1" applyAlignment="1" applyProtection="1">
      <alignment vertical="top"/>
    </xf>
    <xf numFmtId="0" fontId="5" fillId="0" borderId="0" xfId="3" applyNumberFormat="1" applyFont="1" applyFill="1" applyBorder="1" applyAlignment="1" applyProtection="1">
      <alignment horizontal="right"/>
    </xf>
    <xf numFmtId="1" fontId="5" fillId="0" borderId="0" xfId="3" applyNumberFormat="1" applyFont="1" applyFill="1" applyBorder="1" applyAlignment="1" applyProtection="1">
      <alignment horizontal="right"/>
    </xf>
    <xf numFmtId="0" fontId="5" fillId="0" borderId="0" xfId="1" applyNumberFormat="1" applyFont="1" applyFill="1" applyBorder="1" applyAlignment="1" applyProtection="1">
      <alignment horizontal="right"/>
    </xf>
    <xf numFmtId="0" fontId="5" fillId="0" borderId="0" xfId="9" applyNumberFormat="1" applyFont="1" applyFill="1" applyBorder="1" applyAlignment="1" applyProtection="1">
      <alignment horizontal="right"/>
    </xf>
    <xf numFmtId="0" fontId="5" fillId="0" borderId="0" xfId="6" applyFont="1" applyFill="1" applyBorder="1" applyAlignment="1" applyProtection="1">
      <alignment horizontal="left" vertical="justify" wrapText="1"/>
    </xf>
    <xf numFmtId="0" fontId="5" fillId="0" borderId="0" xfId="6" applyFont="1" applyFill="1" applyBorder="1" applyAlignment="1" applyProtection="1">
      <alignment horizontal="left" vertical="top" wrapText="1"/>
    </xf>
    <xf numFmtId="0" fontId="5" fillId="0" borderId="0" xfId="6" applyNumberFormat="1" applyFont="1" applyFill="1" applyBorder="1" applyAlignment="1" applyProtection="1">
      <alignment horizontal="left" vertical="justify" wrapText="1"/>
    </xf>
    <xf numFmtId="0" fontId="5" fillId="0" borderId="0" xfId="1" applyNumberFormat="1" applyFont="1" applyFill="1" applyBorder="1" applyAlignment="1">
      <alignment horizontal="right" wrapText="1"/>
    </xf>
    <xf numFmtId="49" fontId="5" fillId="0" borderId="0" xfId="5" applyNumberFormat="1" applyFont="1" applyFill="1" applyBorder="1" applyAlignment="1">
      <alignment horizontal="right" vertical="top" wrapText="1"/>
    </xf>
    <xf numFmtId="0" fontId="5" fillId="0" borderId="0" xfId="3" applyFont="1" applyFill="1" applyBorder="1" applyAlignment="1">
      <alignment vertical="top"/>
    </xf>
    <xf numFmtId="0" fontId="5" fillId="0" borderId="0" xfId="3" applyNumberFormat="1" applyFont="1" applyFill="1" applyAlignment="1"/>
    <xf numFmtId="0" fontId="5" fillId="0" borderId="0" xfId="3" applyNumberFormat="1" applyFont="1" applyFill="1" applyBorder="1"/>
    <xf numFmtId="0" fontId="5" fillId="0" borderId="0" xfId="3" applyNumberFormat="1" applyFont="1" applyFill="1" applyAlignment="1">
      <alignment horizontal="right"/>
    </xf>
    <xf numFmtId="0" fontId="5" fillId="0" borderId="3" xfId="7" applyNumberFormat="1" applyFont="1" applyFill="1" applyBorder="1" applyAlignment="1" applyProtection="1">
      <alignment horizontal="right"/>
    </xf>
    <xf numFmtId="0" fontId="5" fillId="0" borderId="0" xfId="3" applyNumberFormat="1" applyFont="1" applyFill="1" applyAlignment="1">
      <alignment horizontal="right" wrapText="1"/>
    </xf>
    <xf numFmtId="0" fontId="5" fillId="0" borderId="0" xfId="1" applyNumberFormat="1" applyFont="1" applyFill="1" applyAlignment="1">
      <alignment horizontal="right" wrapText="1"/>
    </xf>
    <xf numFmtId="0" fontId="5" fillId="0" borderId="0" xfId="3" applyNumberFormat="1" applyFont="1" applyFill="1" applyBorder="1" applyAlignment="1" applyProtection="1">
      <alignment horizontal="right" wrapText="1"/>
    </xf>
    <xf numFmtId="0" fontId="6" fillId="0" borderId="0" xfId="3" applyNumberFormat="1" applyFont="1" applyFill="1" applyAlignment="1">
      <alignment horizontal="center" vertical="top" wrapText="1"/>
    </xf>
    <xf numFmtId="0" fontId="5" fillId="0" borderId="0" xfId="6" applyFont="1" applyFill="1" applyBorder="1" applyAlignment="1" applyProtection="1">
      <alignment horizontal="right" vertical="top" wrapText="1"/>
    </xf>
    <xf numFmtId="0" fontId="5" fillId="0" borderId="0" xfId="3" applyNumberFormat="1" applyFont="1" applyFill="1" applyAlignment="1" applyProtection="1">
      <alignment horizontal="right" wrapText="1"/>
    </xf>
    <xf numFmtId="0" fontId="5" fillId="0" borderId="0" xfId="10" applyFont="1" applyFill="1" applyBorder="1" applyAlignment="1">
      <alignment horizontal="right" vertical="top" wrapText="1"/>
    </xf>
    <xf numFmtId="0" fontId="5" fillId="0" borderId="0" xfId="3" applyFont="1" applyFill="1" applyBorder="1" applyAlignment="1" applyProtection="1">
      <alignment horizontal="left" vertical="top" wrapText="1"/>
    </xf>
    <xf numFmtId="167" fontId="5" fillId="0" borderId="0" xfId="9" applyNumberFormat="1" applyFont="1" applyFill="1" applyBorder="1" applyAlignment="1">
      <alignment horizontal="right" vertical="top" wrapText="1"/>
    </xf>
    <xf numFmtId="1" fontId="5" fillId="0" borderId="0" xfId="3" applyNumberFormat="1" applyFont="1" applyFill="1" applyBorder="1"/>
    <xf numFmtId="0" fontId="5" fillId="0" borderId="1" xfId="4" applyFont="1" applyFill="1" applyBorder="1" applyAlignment="1">
      <alignment horizontal="right" vertical="top" wrapText="1"/>
    </xf>
    <xf numFmtId="0" fontId="5" fillId="0" borderId="0" xfId="3" applyFont="1" applyFill="1" applyBorder="1" applyAlignment="1">
      <alignment horizontal="left"/>
    </xf>
    <xf numFmtId="0" fontId="6" fillId="0" borderId="0" xfId="0" applyNumberFormat="1" applyFont="1" applyFill="1" applyBorder="1" applyAlignment="1" applyProtection="1">
      <alignment horizontal="right"/>
    </xf>
    <xf numFmtId="0" fontId="5" fillId="0" borderId="0" xfId="3" applyNumberFormat="1" applyFont="1" applyFill="1" applyBorder="1" applyAlignment="1">
      <alignment horizontal="right"/>
    </xf>
    <xf numFmtId="0" fontId="5" fillId="0" borderId="0" xfId="9" applyNumberFormat="1" applyFont="1" applyFill="1" applyBorder="1" applyAlignment="1">
      <alignment horizontal="right" vertical="top" wrapText="1"/>
    </xf>
    <xf numFmtId="1" fontId="5" fillId="0" borderId="0" xfId="3" applyNumberFormat="1" applyFont="1" applyFill="1" applyBorder="1" applyAlignment="1">
      <alignment horizontal="right"/>
    </xf>
    <xf numFmtId="0" fontId="5" fillId="0" borderId="1" xfId="7" applyNumberFormat="1" applyFont="1" applyFill="1" applyBorder="1" applyAlignment="1" applyProtection="1">
      <alignment horizontal="right" wrapText="1"/>
    </xf>
    <xf numFmtId="0" fontId="5" fillId="0" borderId="0" xfId="8" applyNumberFormat="1" applyFont="1" applyFill="1" applyBorder="1" applyAlignment="1" applyProtection="1">
      <alignment horizontal="left" vertical="top" wrapText="1"/>
    </xf>
    <xf numFmtId="43" fontId="5" fillId="0" borderId="3" xfId="1" applyFont="1" applyFill="1" applyBorder="1" applyAlignment="1" applyProtection="1">
      <alignment horizontal="right" wrapText="1"/>
    </xf>
    <xf numFmtId="0" fontId="5" fillId="0" borderId="3" xfId="1" applyNumberFormat="1" applyFont="1" applyFill="1" applyBorder="1" applyAlignment="1" applyProtection="1">
      <alignment horizontal="right" wrapText="1"/>
    </xf>
    <xf numFmtId="43" fontId="5" fillId="0" borderId="0" xfId="1" applyFont="1" applyFill="1" applyBorder="1" applyAlignment="1">
      <alignment horizontal="right" vertical="top" wrapText="1"/>
    </xf>
    <xf numFmtId="0" fontId="5" fillId="0" borderId="0" xfId="1" applyNumberFormat="1" applyFont="1" applyFill="1" applyBorder="1" applyAlignment="1">
      <alignment horizontal="right" vertical="top" wrapText="1"/>
    </xf>
    <xf numFmtId="167" fontId="6" fillId="0" borderId="1" xfId="9" applyNumberFormat="1" applyFont="1" applyFill="1" applyBorder="1" applyAlignment="1">
      <alignment horizontal="right" vertical="top" wrapText="1"/>
    </xf>
    <xf numFmtId="0" fontId="5" fillId="0" borderId="1" xfId="4" applyFont="1" applyFill="1" applyBorder="1" applyAlignment="1" applyProtection="1">
      <alignment horizontal="left" vertical="top" wrapText="1"/>
    </xf>
    <xf numFmtId="0" fontId="5" fillId="0" borderId="1" xfId="9" applyNumberFormat="1" applyFont="1" applyFill="1" applyBorder="1" applyAlignment="1">
      <alignment horizontal="right" vertical="top" wrapText="1"/>
    </xf>
    <xf numFmtId="0" fontId="5" fillId="0" borderId="0" xfId="8" applyFont="1" applyFill="1" applyBorder="1" applyProtection="1"/>
    <xf numFmtId="0" fontId="5" fillId="0" borderId="0" xfId="9" applyFont="1" applyFill="1" applyBorder="1"/>
    <xf numFmtId="0" fontId="8" fillId="0" borderId="0" xfId="3" applyFont="1" applyFill="1" applyBorder="1"/>
    <xf numFmtId="0" fontId="5" fillId="0" borderId="0" xfId="10" applyFont="1" applyFill="1" applyBorder="1" applyAlignment="1" applyProtection="1">
      <alignment horizontal="left" vertical="top" wrapText="1"/>
    </xf>
    <xf numFmtId="43" fontId="5" fillId="0" borderId="0" xfId="13" applyFont="1" applyFill="1" applyBorder="1" applyAlignment="1" applyProtection="1">
      <alignment horizontal="right" wrapText="1"/>
    </xf>
    <xf numFmtId="0" fontId="5" fillId="0" borderId="0" xfId="11" applyNumberFormat="1" applyFont="1" applyFill="1" applyBorder="1" applyAlignment="1">
      <alignment horizontal="right" vertical="top" wrapText="1"/>
    </xf>
    <xf numFmtId="43" fontId="5" fillId="0" borderId="0" xfId="13" applyFont="1" applyFill="1" applyBorder="1" applyAlignment="1">
      <alignment horizontal="right" wrapText="1"/>
    </xf>
    <xf numFmtId="0" fontId="5" fillId="0" borderId="0" xfId="13" applyNumberFormat="1" applyFont="1" applyFill="1" applyBorder="1" applyAlignment="1" applyProtection="1">
      <alignment horizontal="right" wrapText="1"/>
    </xf>
    <xf numFmtId="43" fontId="5" fillId="0" borderId="3" xfId="13" applyFont="1" applyFill="1" applyBorder="1" applyAlignment="1" applyProtection="1">
      <alignment horizontal="right" wrapText="1"/>
    </xf>
    <xf numFmtId="0" fontId="5" fillId="0" borderId="0" xfId="11" applyFont="1" applyFill="1" applyAlignment="1">
      <alignment horizontal="left" vertical="center" wrapText="1"/>
    </xf>
    <xf numFmtId="0" fontId="5" fillId="0" borderId="0" xfId="3" applyFont="1" applyFill="1" applyBorder="1" applyAlignment="1" applyProtection="1">
      <alignment vertical="top"/>
    </xf>
    <xf numFmtId="0" fontId="6" fillId="0" borderId="0" xfId="3" applyFont="1" applyFill="1" applyAlignment="1">
      <alignment horizontal="center"/>
    </xf>
    <xf numFmtId="0" fontId="5" fillId="0" borderId="0" xfId="7" applyFont="1" applyFill="1" applyBorder="1" applyAlignment="1" applyProtection="1"/>
    <xf numFmtId="0" fontId="1" fillId="0" borderId="0" xfId="0" applyFont="1" applyFill="1" applyAlignment="1"/>
    <xf numFmtId="0" fontId="5" fillId="0" borderId="0" xfId="7" applyNumberFormat="1" applyFont="1" applyFill="1" applyBorder="1" applyAlignment="1" applyProtection="1">
      <alignment horizontal="right" vertical="center"/>
    </xf>
    <xf numFmtId="0" fontId="5" fillId="0" borderId="1" xfId="13" applyNumberFormat="1" applyFont="1" applyFill="1" applyBorder="1" applyAlignment="1" applyProtection="1">
      <alignment horizontal="right" wrapText="1"/>
    </xf>
    <xf numFmtId="0" fontId="6" fillId="0" borderId="0" xfId="3" applyFont="1" applyFill="1" applyBorder="1" applyAlignment="1">
      <alignment horizontal="right" vertical="top"/>
    </xf>
    <xf numFmtId="0" fontId="6" fillId="0" borderId="0" xfId="3" applyFont="1" applyFill="1" applyBorder="1" applyAlignment="1">
      <alignment horizontal="right"/>
    </xf>
    <xf numFmtId="1" fontId="6" fillId="0" borderId="0" xfId="8" applyNumberFormat="1" applyFont="1" applyFill="1" applyAlignment="1" applyProtection="1">
      <alignment horizontal="right"/>
    </xf>
    <xf numFmtId="1" fontId="6" fillId="0" borderId="0" xfId="3" applyNumberFormat="1" applyFont="1" applyFill="1"/>
    <xf numFmtId="0" fontId="6" fillId="0" borderId="0" xfId="3" applyFont="1" applyFill="1" applyBorder="1"/>
    <xf numFmtId="0" fontId="6" fillId="0" borderId="0" xfId="3" applyFont="1" applyFill="1" applyAlignment="1">
      <alignment horizontal="right"/>
    </xf>
    <xf numFmtId="0" fontId="6" fillId="0" borderId="0" xfId="3" applyNumberFormat="1" applyFont="1" applyFill="1" applyAlignment="1">
      <alignment horizontal="right"/>
    </xf>
    <xf numFmtId="0" fontId="6" fillId="0" borderId="0" xfId="3" applyNumberFormat="1" applyFont="1" applyFill="1" applyBorder="1" applyAlignment="1">
      <alignment horizontal="right"/>
    </xf>
    <xf numFmtId="0" fontId="5" fillId="0" borderId="0" xfId="3" applyFont="1" applyFill="1" applyAlignment="1">
      <alignment horizontal="right"/>
    </xf>
    <xf numFmtId="1" fontId="5" fillId="0" borderId="2" xfId="3" applyNumberFormat="1" applyFont="1" applyFill="1" applyBorder="1" applyAlignment="1" applyProtection="1">
      <alignment horizontal="right" wrapText="1"/>
    </xf>
    <xf numFmtId="168" fontId="5" fillId="0" borderId="0" xfId="1" applyNumberFormat="1" applyFont="1" applyFill="1" applyBorder="1" applyAlignment="1" applyProtection="1">
      <alignment horizontal="right" wrapText="1"/>
    </xf>
    <xf numFmtId="168" fontId="5" fillId="0" borderId="0" xfId="1" applyNumberFormat="1" applyFont="1" applyFill="1" applyAlignment="1">
      <alignment horizontal="right" wrapText="1"/>
    </xf>
    <xf numFmtId="168" fontId="5" fillId="0" borderId="0" xfId="13" applyNumberFormat="1" applyFont="1" applyFill="1" applyBorder="1" applyAlignment="1" applyProtection="1">
      <alignment horizontal="right" wrapText="1"/>
    </xf>
    <xf numFmtId="168" fontId="5" fillId="0" borderId="2" xfId="1" applyNumberFormat="1" applyFont="1" applyFill="1" applyBorder="1" applyAlignment="1" applyProtection="1">
      <alignment horizontal="right" wrapText="1"/>
    </xf>
    <xf numFmtId="168" fontId="5" fillId="0" borderId="2" xfId="1" applyNumberFormat="1" applyFont="1" applyFill="1" applyBorder="1" applyAlignment="1">
      <alignment horizontal="right" wrapText="1"/>
    </xf>
    <xf numFmtId="1" fontId="5" fillId="0" borderId="1" xfId="1" applyNumberFormat="1" applyFont="1" applyFill="1" applyBorder="1" applyAlignment="1" applyProtection="1">
      <alignment horizontal="right" wrapText="1"/>
    </xf>
    <xf numFmtId="0" fontId="5" fillId="0" borderId="1" xfId="9" applyFont="1" applyFill="1" applyBorder="1" applyAlignment="1" applyProtection="1">
      <alignment horizontal="left" vertical="center" wrapText="1"/>
    </xf>
    <xf numFmtId="0" fontId="6" fillId="0" borderId="1" xfId="3" applyFont="1" applyFill="1" applyBorder="1" applyAlignment="1" applyProtection="1">
      <alignment horizontal="left" vertical="top" wrapText="1"/>
    </xf>
    <xf numFmtId="0" fontId="5" fillId="0" borderId="1" xfId="11" applyNumberFormat="1" applyFont="1" applyFill="1" applyBorder="1" applyAlignment="1">
      <alignment horizontal="right" vertical="top" wrapText="1"/>
    </xf>
    <xf numFmtId="0" fontId="5" fillId="0" borderId="1" xfId="10" applyFont="1" applyFill="1" applyBorder="1" applyAlignment="1">
      <alignment horizontal="right" vertical="top" wrapText="1"/>
    </xf>
    <xf numFmtId="0" fontId="5" fillId="0" borderId="1" xfId="10" applyFont="1" applyFill="1" applyBorder="1" applyAlignment="1" applyProtection="1">
      <alignment horizontal="left" vertical="top" wrapText="1"/>
    </xf>
    <xf numFmtId="49" fontId="5" fillId="0" borderId="1" xfId="3" applyNumberFormat="1" applyFont="1" applyFill="1" applyBorder="1" applyAlignment="1">
      <alignment horizontal="right" vertical="top" wrapText="1"/>
    </xf>
    <xf numFmtId="0" fontId="5" fillId="0" borderId="1" xfId="3" applyFont="1" applyFill="1" applyBorder="1" applyAlignment="1" applyProtection="1">
      <alignment horizontal="left" vertical="center" wrapText="1"/>
    </xf>
    <xf numFmtId="0" fontId="5" fillId="0" borderId="0" xfId="9" applyFont="1" applyFill="1" applyBorder="1" applyAlignment="1">
      <alignment vertical="top"/>
    </xf>
    <xf numFmtId="0" fontId="5" fillId="0" borderId="3" xfId="8" applyFont="1" applyFill="1" applyBorder="1" applyAlignment="1" applyProtection="1">
      <alignment vertical="top" wrapText="1"/>
    </xf>
    <xf numFmtId="0" fontId="5" fillId="0" borderId="0" xfId="8" applyFont="1" applyFill="1" applyBorder="1" applyAlignment="1" applyProtection="1">
      <alignment vertical="top" wrapText="1"/>
    </xf>
    <xf numFmtId="0" fontId="5" fillId="0" borderId="1" xfId="8" applyFont="1" applyFill="1" applyBorder="1" applyAlignment="1" applyProtection="1">
      <alignment vertical="top" wrapText="1"/>
    </xf>
    <xf numFmtId="0" fontId="5" fillId="0" borderId="0" xfId="3" applyFont="1" applyFill="1" applyBorder="1" applyAlignment="1">
      <alignment vertical="top" wrapText="1"/>
    </xf>
    <xf numFmtId="0" fontId="5" fillId="0" borderId="0" xfId="9" applyFont="1" applyFill="1" applyBorder="1" applyAlignment="1">
      <alignment vertical="top" wrapText="1"/>
    </xf>
    <xf numFmtId="0" fontId="5" fillId="0" borderId="1" xfId="3" applyFont="1" applyFill="1" applyBorder="1" applyAlignment="1">
      <alignment vertical="top" wrapText="1"/>
    </xf>
    <xf numFmtId="166" fontId="5" fillId="0" borderId="0" xfId="3" applyNumberFormat="1" applyFont="1" applyFill="1" applyBorder="1" applyAlignment="1">
      <alignment vertical="top" wrapText="1"/>
    </xf>
    <xf numFmtId="0" fontId="5" fillId="0" borderId="0" xfId="8" applyNumberFormat="1" applyFont="1" applyFill="1" applyBorder="1" applyAlignment="1" applyProtection="1">
      <alignment vertical="top" wrapText="1"/>
    </xf>
    <xf numFmtId="0" fontId="5" fillId="0" borderId="2" xfId="3" applyFont="1" applyFill="1" applyBorder="1" applyAlignment="1">
      <alignment vertical="top" wrapText="1"/>
    </xf>
    <xf numFmtId="49" fontId="6" fillId="0" borderId="0" xfId="5" applyNumberFormat="1" applyFont="1" applyFill="1" applyBorder="1" applyAlignment="1">
      <alignment vertical="top" wrapText="1"/>
    </xf>
    <xf numFmtId="0" fontId="6" fillId="0" borderId="0" xfId="3" applyFont="1" applyFill="1" applyBorder="1" applyAlignment="1">
      <alignment vertical="top"/>
    </xf>
    <xf numFmtId="166" fontId="5" fillId="0" borderId="0" xfId="9" applyNumberFormat="1" applyFont="1" applyFill="1" applyBorder="1" applyAlignment="1">
      <alignment horizontal="right" vertical="top" wrapText="1"/>
    </xf>
    <xf numFmtId="165" fontId="5" fillId="0" borderId="1" xfId="6" applyNumberFormat="1" applyFont="1" applyFill="1" applyBorder="1" applyAlignment="1">
      <alignment horizontal="right" vertical="top"/>
    </xf>
    <xf numFmtId="165" fontId="5" fillId="0" borderId="0" xfId="12" applyNumberFormat="1" applyFont="1" applyFill="1" applyAlignment="1">
      <alignment horizontal="right" vertical="top"/>
    </xf>
    <xf numFmtId="0" fontId="5" fillId="0" borderId="0" xfId="8" applyNumberFormat="1" applyFont="1" applyFill="1" applyBorder="1" applyAlignment="1" applyProtection="1">
      <alignment horizontal="right" vertical="top" wrapText="1"/>
    </xf>
    <xf numFmtId="1" fontId="6" fillId="0" borderId="0" xfId="3" applyNumberFormat="1" applyFont="1" applyFill="1" applyBorder="1" applyAlignment="1">
      <alignment horizontal="right"/>
    </xf>
    <xf numFmtId="1" fontId="6" fillId="0" borderId="0" xfId="3" applyNumberFormat="1" applyFont="1" applyFill="1" applyAlignment="1">
      <alignment horizontal="right"/>
    </xf>
    <xf numFmtId="0" fontId="6" fillId="0" borderId="0" xfId="3" applyFont="1" applyFill="1" applyBorder="1" applyAlignment="1" applyProtection="1">
      <alignment vertical="top" wrapText="1"/>
    </xf>
    <xf numFmtId="0" fontId="5" fillId="0" borderId="3" xfId="7" applyNumberFormat="1" applyFont="1" applyFill="1" applyBorder="1" applyAlignment="1" applyProtection="1">
      <alignment horizontal="right" vertical="top" wrapText="1"/>
    </xf>
    <xf numFmtId="0" fontId="6" fillId="0" borderId="0" xfId="3" applyNumberFormat="1" applyFont="1" applyFill="1" applyBorder="1" applyAlignment="1" applyProtection="1">
      <alignment horizontal="center"/>
    </xf>
    <xf numFmtId="0" fontId="5" fillId="0" borderId="0" xfId="3" applyNumberFormat="1" applyFont="1" applyFill="1" applyAlignment="1" applyProtection="1">
      <alignment horizontal="left" vertical="top" wrapText="1"/>
    </xf>
    <xf numFmtId="0" fontId="5" fillId="0" borderId="0" xfId="6" applyFont="1" applyFill="1" applyBorder="1" applyAlignment="1" applyProtection="1">
      <alignment horizontal="left" vertical="justify"/>
    </xf>
    <xf numFmtId="43" fontId="5" fillId="0" borderId="0" xfId="1" applyFont="1" applyFill="1" applyBorder="1" applyAlignment="1" applyProtection="1">
      <alignment horizontal="left" vertical="top" wrapText="1"/>
    </xf>
  </cellXfs>
  <cellStyles count="14">
    <cellStyle name="Comma" xfId="1" builtinId="3"/>
    <cellStyle name="Comma 10" xfId="13"/>
    <cellStyle name="Comma 2" xfId="2"/>
    <cellStyle name="Normal" xfId="0" builtinId="0"/>
    <cellStyle name="Normal_budget 2004-05_2.6.04" xfId="3"/>
    <cellStyle name="Normal_budget 2004-05_2.6.04_1st supp.vol.III" xfId="4"/>
    <cellStyle name="Normal_budget 2004-05_2.6.04_1st supp.vol.III 2" xfId="10"/>
    <cellStyle name="Normal_BUDGET FOR  03-04..." xfId="5"/>
    <cellStyle name="Normal_budget for 03-04" xfId="6"/>
    <cellStyle name="Normal_budget for 03-04 2" xfId="12"/>
    <cellStyle name="Normal_BUDGET-2000" xfId="7"/>
    <cellStyle name="Normal_budgetDocNIC02-03" xfId="8"/>
    <cellStyle name="Normal_DEMAND17" xfId="9"/>
    <cellStyle name="Normal_DEMAND17 2" xfId="11"/>
  </cellStyles>
  <dxfs count="0"/>
  <tableStyles count="0" defaultTableStyle="TableStyleMedium9" defaultPivotStyle="PivotStyleLight16"/>
  <colors>
    <mruColors>
      <color rgb="FFFF0066"/>
      <color rgb="FFFF00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BUDGET\$Budget%20documents$\$Budgets%202002%20onward$\$Bud2010$\$Bud2010_final$\Dem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56">
    <tabColor rgb="FFC00000"/>
  </sheetPr>
  <dimension ref="A1:G825"/>
  <sheetViews>
    <sheetView tabSelected="1" view="pageBreakPreview" zoomScale="115" zoomScaleNormal="145" zoomScaleSheetLayoutView="115" workbookViewId="0">
      <selection activeCell="Q15" sqref="Q15"/>
    </sheetView>
  </sheetViews>
  <sheetFormatPr defaultColWidth="8.85546875" defaultRowHeight="12.75"/>
  <cols>
    <col min="1" max="1" width="7" style="109" customWidth="1"/>
    <col min="2" max="2" width="8.42578125" style="3" customWidth="1"/>
    <col min="3" max="3" width="40.7109375" style="17" customWidth="1"/>
    <col min="4" max="6" width="10.7109375" style="9" customWidth="1"/>
    <col min="7" max="7" width="10.7109375" style="16" customWidth="1"/>
    <col min="8" max="16384" width="8.85546875" style="17"/>
  </cols>
  <sheetData>
    <row r="1" spans="1:7">
      <c r="A1" s="198" t="s">
        <v>171</v>
      </c>
      <c r="B1" s="198"/>
      <c r="C1" s="198"/>
      <c r="D1" s="198"/>
      <c r="E1" s="198"/>
      <c r="F1" s="198"/>
      <c r="G1" s="198"/>
    </row>
    <row r="2" spans="1:7">
      <c r="A2" s="198" t="s">
        <v>172</v>
      </c>
      <c r="B2" s="198"/>
      <c r="C2" s="198"/>
      <c r="D2" s="198"/>
      <c r="E2" s="198"/>
      <c r="F2" s="198"/>
      <c r="G2" s="198"/>
    </row>
    <row r="3" spans="1:7">
      <c r="C3" s="4"/>
      <c r="D3" s="4"/>
      <c r="E3" s="4"/>
      <c r="F3" s="5"/>
      <c r="G3" s="6"/>
    </row>
    <row r="4" spans="1:7">
      <c r="C4" s="7" t="s">
        <v>109</v>
      </c>
      <c r="D4" s="8">
        <v>2059</v>
      </c>
      <c r="E4" s="10" t="s">
        <v>0</v>
      </c>
      <c r="F4" s="11"/>
      <c r="G4" s="12"/>
    </row>
    <row r="5" spans="1:7">
      <c r="C5" s="7" t="s">
        <v>110</v>
      </c>
      <c r="D5" s="13">
        <v>3054</v>
      </c>
      <c r="E5" s="14" t="s">
        <v>1</v>
      </c>
      <c r="F5" s="11"/>
      <c r="G5" s="12"/>
    </row>
    <row r="6" spans="1:7" ht="25.9" customHeight="1">
      <c r="B6" s="119"/>
      <c r="C6" s="119" t="s">
        <v>170</v>
      </c>
      <c r="D6" s="117" t="s">
        <v>189</v>
      </c>
      <c r="E6" s="199" t="s">
        <v>190</v>
      </c>
      <c r="F6" s="199"/>
      <c r="G6" s="199"/>
    </row>
    <row r="7" spans="1:7" ht="10.9" customHeight="1">
      <c r="C7" s="15"/>
      <c r="E7" s="91" t="s">
        <v>179</v>
      </c>
      <c r="F7" s="91"/>
      <c r="G7" s="91"/>
    </row>
    <row r="8" spans="1:7" ht="20.45" customHeight="1">
      <c r="A8" s="149" t="s">
        <v>457</v>
      </c>
      <c r="B8" s="91"/>
      <c r="C8" s="91"/>
      <c r="D8" s="91"/>
      <c r="E8" s="91"/>
      <c r="F8" s="91"/>
      <c r="G8" s="91"/>
    </row>
    <row r="9" spans="1:7">
      <c r="C9" s="9"/>
      <c r="D9" s="4" t="s">
        <v>105</v>
      </c>
      <c r="E9" s="4" t="s">
        <v>106</v>
      </c>
      <c r="F9" s="4" t="s">
        <v>4</v>
      </c>
    </row>
    <row r="10" spans="1:7">
      <c r="C10" s="18" t="s">
        <v>2</v>
      </c>
      <c r="D10" s="13">
        <f>G235</f>
        <v>2997009</v>
      </c>
      <c r="E10" s="4">
        <f>G774</f>
        <v>2728478</v>
      </c>
      <c r="F10" s="150">
        <f>SUM(D10:E10)</f>
        <v>5725487</v>
      </c>
    </row>
    <row r="11" spans="1:7">
      <c r="D11" s="18"/>
      <c r="E11" s="19"/>
    </row>
    <row r="12" spans="1:7" ht="15" customHeight="1">
      <c r="A12" s="149" t="s">
        <v>107</v>
      </c>
    </row>
    <row r="13" spans="1:7">
      <c r="A13" s="178"/>
      <c r="B13" s="20"/>
      <c r="C13" s="21"/>
      <c r="D13" s="22"/>
      <c r="E13" s="22"/>
      <c r="F13" s="22"/>
      <c r="G13" s="23" t="s">
        <v>123</v>
      </c>
    </row>
    <row r="14" spans="1:7" s="139" customFormat="1" ht="25.5">
      <c r="A14" s="179"/>
      <c r="B14" s="24"/>
      <c r="C14" s="25"/>
      <c r="D14" s="113" t="s">
        <v>173</v>
      </c>
      <c r="E14" s="197" t="s">
        <v>174</v>
      </c>
      <c r="F14" s="197" t="s">
        <v>175</v>
      </c>
      <c r="G14" s="197" t="s">
        <v>174</v>
      </c>
    </row>
    <row r="15" spans="1:7" s="139" customFormat="1">
      <c r="A15" s="180"/>
      <c r="B15" s="151" t="s">
        <v>3</v>
      </c>
      <c r="C15" s="152"/>
      <c r="D15" s="153" t="s">
        <v>192</v>
      </c>
      <c r="E15" s="153" t="s">
        <v>232</v>
      </c>
      <c r="F15" s="153" t="s">
        <v>232</v>
      </c>
      <c r="G15" s="153" t="s">
        <v>458</v>
      </c>
    </row>
    <row r="16" spans="1:7" s="139" customFormat="1">
      <c r="A16" s="181"/>
      <c r="B16" s="26"/>
      <c r="C16" s="27"/>
      <c r="D16" s="28"/>
      <c r="E16" s="28"/>
      <c r="F16" s="28"/>
      <c r="G16" s="29"/>
    </row>
    <row r="17" spans="1:7" ht="14.45" customHeight="1">
      <c r="A17" s="182"/>
      <c r="B17" s="30"/>
      <c r="C17" s="31" t="s">
        <v>5</v>
      </c>
      <c r="D17" s="32"/>
      <c r="E17" s="32"/>
      <c r="F17" s="32"/>
      <c r="G17" s="34"/>
    </row>
    <row r="18" spans="1:7" ht="14.45" customHeight="1">
      <c r="A18" s="182" t="s">
        <v>6</v>
      </c>
      <c r="B18" s="35">
        <v>2059</v>
      </c>
      <c r="C18" s="36" t="s">
        <v>0</v>
      </c>
      <c r="D18" s="32"/>
      <c r="E18" s="32"/>
      <c r="F18" s="32"/>
      <c r="G18" s="34"/>
    </row>
    <row r="19" spans="1:7" ht="14.45" customHeight="1">
      <c r="A19" s="183"/>
      <c r="B19" s="37">
        <v>60</v>
      </c>
      <c r="C19" s="38" t="s">
        <v>7</v>
      </c>
      <c r="D19" s="32"/>
      <c r="E19" s="32"/>
      <c r="F19" s="32"/>
      <c r="G19" s="34"/>
    </row>
    <row r="20" spans="1:7" ht="14.45" customHeight="1">
      <c r="A20" s="183"/>
      <c r="B20" s="39">
        <v>60.052999999999997</v>
      </c>
      <c r="C20" s="36" t="s">
        <v>8</v>
      </c>
      <c r="D20" s="34"/>
      <c r="E20" s="34"/>
      <c r="F20" s="34"/>
      <c r="G20" s="34"/>
    </row>
    <row r="21" spans="1:7" ht="14.45" customHeight="1">
      <c r="A21" s="183"/>
      <c r="B21" s="40">
        <v>61</v>
      </c>
      <c r="C21" s="41" t="s">
        <v>84</v>
      </c>
      <c r="D21" s="42"/>
      <c r="E21" s="42"/>
      <c r="F21" s="42"/>
      <c r="G21" s="42"/>
    </row>
    <row r="22" spans="1:7" ht="27" customHeight="1">
      <c r="A22" s="183"/>
      <c r="B22" s="40">
        <v>67</v>
      </c>
      <c r="C22" s="41" t="s">
        <v>119</v>
      </c>
      <c r="D22" s="42"/>
      <c r="E22" s="42"/>
      <c r="F22" s="42"/>
      <c r="G22" s="42"/>
    </row>
    <row r="23" spans="1:7" ht="14.45" customHeight="1">
      <c r="A23" s="183"/>
      <c r="B23" s="40" t="s">
        <v>98</v>
      </c>
      <c r="C23" s="44" t="s">
        <v>233</v>
      </c>
      <c r="D23" s="50">
        <v>465</v>
      </c>
      <c r="E23" s="50">
        <v>466</v>
      </c>
      <c r="F23" s="50">
        <v>466</v>
      </c>
      <c r="G23" s="130">
        <v>466</v>
      </c>
    </row>
    <row r="24" spans="1:7" ht="27" customHeight="1">
      <c r="A24" s="183" t="s">
        <v>4</v>
      </c>
      <c r="B24" s="40">
        <v>67</v>
      </c>
      <c r="C24" s="41" t="s">
        <v>119</v>
      </c>
      <c r="D24" s="47">
        <f t="shared" ref="D24:F26" si="0">D23</f>
        <v>465</v>
      </c>
      <c r="E24" s="47">
        <f t="shared" si="0"/>
        <v>466</v>
      </c>
      <c r="F24" s="47">
        <f t="shared" si="0"/>
        <v>466</v>
      </c>
      <c r="G24" s="47">
        <v>466</v>
      </c>
    </row>
    <row r="25" spans="1:7" ht="14.45" customHeight="1">
      <c r="A25" s="183" t="s">
        <v>4</v>
      </c>
      <c r="B25" s="40">
        <v>61</v>
      </c>
      <c r="C25" s="41" t="s">
        <v>84</v>
      </c>
      <c r="D25" s="49">
        <f t="shared" si="0"/>
        <v>465</v>
      </c>
      <c r="E25" s="49">
        <f t="shared" si="0"/>
        <v>466</v>
      </c>
      <c r="F25" s="49">
        <f t="shared" si="0"/>
        <v>466</v>
      </c>
      <c r="G25" s="49">
        <v>466</v>
      </c>
    </row>
    <row r="26" spans="1:7" s="140" customFormat="1" ht="14.45" customHeight="1">
      <c r="A26" s="182" t="s">
        <v>4</v>
      </c>
      <c r="B26" s="39">
        <v>60.052999999999997</v>
      </c>
      <c r="C26" s="36" t="s">
        <v>8</v>
      </c>
      <c r="D26" s="50">
        <f t="shared" si="0"/>
        <v>465</v>
      </c>
      <c r="E26" s="50">
        <f t="shared" si="0"/>
        <v>466</v>
      </c>
      <c r="F26" s="50">
        <f t="shared" si="0"/>
        <v>466</v>
      </c>
      <c r="G26" s="50">
        <v>466</v>
      </c>
    </row>
    <row r="27" spans="1:7" s="140" customFormat="1" ht="11.1" customHeight="1">
      <c r="A27" s="182"/>
      <c r="B27" s="37"/>
      <c r="C27" s="41"/>
      <c r="D27" s="52"/>
      <c r="E27" s="52"/>
      <c r="F27" s="52"/>
      <c r="G27" s="52"/>
    </row>
    <row r="28" spans="1:7" s="140" customFormat="1" ht="14.45" customHeight="1">
      <c r="A28" s="183"/>
      <c r="B28" s="39">
        <v>60.798999999999999</v>
      </c>
      <c r="C28" s="36" t="s">
        <v>10</v>
      </c>
      <c r="D28" s="42"/>
      <c r="E28" s="42"/>
      <c r="F28" s="42"/>
      <c r="G28" s="42"/>
    </row>
    <row r="29" spans="1:7" s="140" customFormat="1" ht="14.45" customHeight="1">
      <c r="A29" s="183"/>
      <c r="B29" s="37">
        <v>35</v>
      </c>
      <c r="C29" s="41" t="s">
        <v>9</v>
      </c>
      <c r="D29" s="42"/>
      <c r="E29" s="42"/>
      <c r="F29" s="42"/>
      <c r="G29" s="42"/>
    </row>
    <row r="30" spans="1:7" s="140" customFormat="1" ht="14.45" customHeight="1">
      <c r="A30" s="183"/>
      <c r="B30" s="190" t="s">
        <v>11</v>
      </c>
      <c r="C30" s="44" t="s">
        <v>10</v>
      </c>
      <c r="D30" s="85">
        <v>898</v>
      </c>
      <c r="E30" s="85">
        <v>10000</v>
      </c>
      <c r="F30" s="55">
        <f>10000-9268</f>
        <v>732</v>
      </c>
      <c r="G30" s="85">
        <v>10000</v>
      </c>
    </row>
    <row r="31" spans="1:7" s="140" customFormat="1" ht="14.45" customHeight="1">
      <c r="A31" s="182" t="s">
        <v>4</v>
      </c>
      <c r="B31" s="37">
        <v>35</v>
      </c>
      <c r="C31" s="41" t="s">
        <v>9</v>
      </c>
      <c r="D31" s="49">
        <f t="shared" ref="D31:F32" si="1">D30</f>
        <v>898</v>
      </c>
      <c r="E31" s="54">
        <f t="shared" si="1"/>
        <v>10000</v>
      </c>
      <c r="F31" s="54">
        <f t="shared" si="1"/>
        <v>732</v>
      </c>
      <c r="G31" s="54">
        <v>10000</v>
      </c>
    </row>
    <row r="32" spans="1:7" s="140" customFormat="1" ht="14.45" customHeight="1">
      <c r="A32" s="182" t="s">
        <v>4</v>
      </c>
      <c r="B32" s="39">
        <v>60.798999999999999</v>
      </c>
      <c r="C32" s="36" t="s">
        <v>10</v>
      </c>
      <c r="D32" s="85">
        <f t="shared" si="1"/>
        <v>898</v>
      </c>
      <c r="E32" s="55">
        <f t="shared" si="1"/>
        <v>10000</v>
      </c>
      <c r="F32" s="55">
        <f t="shared" si="1"/>
        <v>732</v>
      </c>
      <c r="G32" s="55">
        <v>10000</v>
      </c>
    </row>
    <row r="33" spans="1:7" s="140" customFormat="1" ht="14.45" customHeight="1">
      <c r="A33" s="182" t="s">
        <v>4</v>
      </c>
      <c r="B33" s="37">
        <v>60</v>
      </c>
      <c r="C33" s="41" t="s">
        <v>7</v>
      </c>
      <c r="D33" s="54">
        <f t="shared" ref="D33:F33" si="2">D32+D26</f>
        <v>1363</v>
      </c>
      <c r="E33" s="54">
        <f t="shared" si="2"/>
        <v>10466</v>
      </c>
      <c r="F33" s="54">
        <f t="shared" si="2"/>
        <v>1198</v>
      </c>
      <c r="G33" s="54">
        <v>10466</v>
      </c>
    </row>
    <row r="34" spans="1:7" s="140" customFormat="1" ht="14.45" customHeight="1">
      <c r="A34" s="182" t="s">
        <v>4</v>
      </c>
      <c r="B34" s="35">
        <v>2059</v>
      </c>
      <c r="C34" s="36" t="s">
        <v>0</v>
      </c>
      <c r="D34" s="54">
        <f t="shared" ref="D34:F34" si="3">D33</f>
        <v>1363</v>
      </c>
      <c r="E34" s="54">
        <f t="shared" si="3"/>
        <v>10466</v>
      </c>
      <c r="F34" s="54">
        <f t="shared" si="3"/>
        <v>1198</v>
      </c>
      <c r="G34" s="54">
        <v>10466</v>
      </c>
    </row>
    <row r="35" spans="1:7" ht="11.1" customHeight="1">
      <c r="A35" s="182"/>
      <c r="B35" s="35"/>
      <c r="C35" s="41"/>
      <c r="D35" s="42"/>
      <c r="E35" s="42"/>
      <c r="F35" s="42"/>
      <c r="G35" s="42"/>
    </row>
    <row r="36" spans="1:7" ht="14.45" customHeight="1">
      <c r="A36" s="182" t="s">
        <v>6</v>
      </c>
      <c r="B36" s="56">
        <v>3054</v>
      </c>
      <c r="C36" s="31" t="s">
        <v>1</v>
      </c>
      <c r="D36" s="57"/>
      <c r="E36" s="57"/>
      <c r="F36" s="57"/>
      <c r="G36" s="57"/>
    </row>
    <row r="37" spans="1:7" ht="14.45" customHeight="1">
      <c r="A37" s="182"/>
      <c r="B37" s="59">
        <v>4</v>
      </c>
      <c r="C37" s="121" t="s">
        <v>13</v>
      </c>
      <c r="D37" s="57"/>
      <c r="E37" s="57"/>
      <c r="F37" s="57"/>
      <c r="G37" s="57"/>
    </row>
    <row r="38" spans="1:7" ht="14.45" customHeight="1">
      <c r="A38" s="182"/>
      <c r="B38" s="39">
        <v>4.1050000000000004</v>
      </c>
      <c r="C38" s="31" t="s">
        <v>85</v>
      </c>
      <c r="D38" s="57"/>
      <c r="E38" s="57"/>
      <c r="F38" s="57"/>
      <c r="G38" s="57"/>
    </row>
    <row r="39" spans="1:7" ht="14.45" customHeight="1">
      <c r="A39" s="182"/>
      <c r="B39" s="40">
        <v>60</v>
      </c>
      <c r="C39" s="41" t="s">
        <v>83</v>
      </c>
      <c r="D39" s="57"/>
      <c r="E39" s="57"/>
      <c r="F39" s="57"/>
      <c r="G39" s="57"/>
    </row>
    <row r="40" spans="1:7" ht="25.5">
      <c r="A40" s="182"/>
      <c r="B40" s="59">
        <v>72</v>
      </c>
      <c r="C40" s="121" t="s">
        <v>195</v>
      </c>
      <c r="D40" s="57"/>
      <c r="E40" s="57"/>
      <c r="F40" s="57"/>
      <c r="G40" s="57"/>
    </row>
    <row r="41" spans="1:7" ht="15" customHeight="1">
      <c r="A41" s="182"/>
      <c r="B41" s="40" t="s">
        <v>86</v>
      </c>
      <c r="C41" s="44" t="s">
        <v>82</v>
      </c>
      <c r="D41" s="72">
        <v>90825</v>
      </c>
      <c r="E41" s="107">
        <v>68844</v>
      </c>
      <c r="F41" s="72">
        <f>68844+18802</f>
        <v>87646</v>
      </c>
      <c r="G41" s="72">
        <v>82050</v>
      </c>
    </row>
    <row r="42" spans="1:7" ht="11.1" customHeight="1">
      <c r="A42" s="182"/>
      <c r="B42" s="40"/>
      <c r="C42" s="41"/>
      <c r="D42" s="57"/>
      <c r="E42" s="58"/>
      <c r="F42" s="57"/>
      <c r="G42" s="57"/>
    </row>
    <row r="43" spans="1:7" ht="25.5">
      <c r="A43" s="182"/>
      <c r="B43" s="40">
        <v>73</v>
      </c>
      <c r="C43" s="121" t="s">
        <v>197</v>
      </c>
      <c r="D43" s="57"/>
      <c r="E43" s="57"/>
      <c r="F43" s="57"/>
      <c r="G43" s="57"/>
    </row>
    <row r="44" spans="1:7" ht="15" customHeight="1">
      <c r="A44" s="182"/>
      <c r="B44" s="40" t="s">
        <v>87</v>
      </c>
      <c r="C44" s="44" t="s">
        <v>82</v>
      </c>
      <c r="D44" s="114">
        <v>149122</v>
      </c>
      <c r="E44" s="115">
        <v>75937</v>
      </c>
      <c r="F44" s="114">
        <f>75937+29321</f>
        <v>105258</v>
      </c>
      <c r="G44" s="114">
        <v>103147</v>
      </c>
    </row>
    <row r="45" spans="1:7" ht="11.1" customHeight="1">
      <c r="A45" s="182"/>
      <c r="B45" s="40"/>
      <c r="C45" s="41"/>
      <c r="D45" s="62"/>
      <c r="E45" s="62"/>
      <c r="F45" s="62"/>
      <c r="G45" s="62"/>
    </row>
    <row r="46" spans="1:7" ht="25.5">
      <c r="A46" s="182"/>
      <c r="B46" s="59">
        <v>74</v>
      </c>
      <c r="C46" s="121" t="s">
        <v>199</v>
      </c>
      <c r="D46" s="57"/>
      <c r="E46" s="57"/>
      <c r="F46" s="57"/>
      <c r="G46" s="57"/>
    </row>
    <row r="47" spans="1:7" ht="15" customHeight="1">
      <c r="A47" s="184"/>
      <c r="B47" s="191" t="s">
        <v>88</v>
      </c>
      <c r="C47" s="171" t="s">
        <v>82</v>
      </c>
      <c r="D47" s="68">
        <v>70209</v>
      </c>
      <c r="E47" s="81">
        <v>71382</v>
      </c>
      <c r="F47" s="68">
        <f>71382+26399</f>
        <v>97781</v>
      </c>
      <c r="G47" s="68">
        <v>103096</v>
      </c>
    </row>
    <row r="48" spans="1:7" ht="13.9" customHeight="1">
      <c r="A48" s="182"/>
      <c r="B48" s="40"/>
      <c r="C48" s="44"/>
      <c r="D48" s="57"/>
      <c r="E48" s="57"/>
      <c r="F48" s="57"/>
      <c r="G48" s="57"/>
    </row>
    <row r="49" spans="1:7" ht="25.5">
      <c r="A49" s="182"/>
      <c r="B49" s="59">
        <v>75</v>
      </c>
      <c r="C49" s="121" t="s">
        <v>541</v>
      </c>
      <c r="D49" s="62"/>
      <c r="E49" s="62"/>
      <c r="F49" s="62"/>
      <c r="G49" s="62"/>
    </row>
    <row r="50" spans="1:7" ht="15" customHeight="1">
      <c r="A50" s="182"/>
      <c r="B50" s="40" t="s">
        <v>89</v>
      </c>
      <c r="C50" s="44" t="s">
        <v>82</v>
      </c>
      <c r="D50" s="114">
        <v>140746</v>
      </c>
      <c r="E50" s="115">
        <v>143187</v>
      </c>
      <c r="F50" s="114">
        <f>143187+52465</f>
        <v>195652</v>
      </c>
      <c r="G50" s="114">
        <v>216843</v>
      </c>
    </row>
    <row r="51" spans="1:7" ht="15" customHeight="1">
      <c r="A51" s="182"/>
      <c r="B51" s="40"/>
      <c r="C51" s="44"/>
      <c r="D51" s="114"/>
      <c r="E51" s="115"/>
      <c r="F51" s="114"/>
      <c r="G51" s="114"/>
    </row>
    <row r="52" spans="1:7" ht="29.45" customHeight="1">
      <c r="A52" s="182"/>
      <c r="B52" s="59">
        <v>76</v>
      </c>
      <c r="C52" s="121" t="s">
        <v>542</v>
      </c>
      <c r="D52" s="62"/>
      <c r="E52" s="62"/>
      <c r="F52" s="62"/>
      <c r="G52" s="62"/>
    </row>
    <row r="53" spans="1:7" ht="15" customHeight="1">
      <c r="A53" s="182"/>
      <c r="B53" s="40" t="s">
        <v>286</v>
      </c>
      <c r="C53" s="44" t="s">
        <v>82</v>
      </c>
      <c r="D53" s="61">
        <v>0</v>
      </c>
      <c r="E53" s="115">
        <v>28776</v>
      </c>
      <c r="F53" s="115">
        <f>28776+9488</f>
        <v>38264</v>
      </c>
      <c r="G53" s="114">
        <v>42105</v>
      </c>
    </row>
    <row r="54" spans="1:7" ht="15" customHeight="1">
      <c r="A54" s="182"/>
      <c r="B54" s="40"/>
      <c r="C54" s="44"/>
      <c r="D54" s="114"/>
      <c r="E54" s="115"/>
      <c r="F54" s="114"/>
      <c r="G54" s="114"/>
    </row>
    <row r="55" spans="1:7" ht="29.45" customHeight="1">
      <c r="A55" s="182"/>
      <c r="B55" s="59">
        <v>77</v>
      </c>
      <c r="C55" s="121" t="s">
        <v>543</v>
      </c>
      <c r="D55" s="62"/>
      <c r="E55" s="62"/>
      <c r="F55" s="62"/>
      <c r="G55" s="62"/>
    </row>
    <row r="56" spans="1:7" ht="15" customHeight="1">
      <c r="A56" s="182"/>
      <c r="B56" s="40" t="s">
        <v>287</v>
      </c>
      <c r="C56" s="44" t="s">
        <v>82</v>
      </c>
      <c r="D56" s="61">
        <v>0</v>
      </c>
      <c r="E56" s="115">
        <v>73146</v>
      </c>
      <c r="F56" s="115">
        <f>73146+40280</f>
        <v>113426</v>
      </c>
      <c r="G56" s="114">
        <v>119758</v>
      </c>
    </row>
    <row r="57" spans="1:7" ht="15" customHeight="1">
      <c r="A57" s="182" t="s">
        <v>4</v>
      </c>
      <c r="B57" s="40">
        <v>60</v>
      </c>
      <c r="C57" s="41" t="s">
        <v>540</v>
      </c>
      <c r="D57" s="64">
        <f t="shared" ref="D57:F57" si="4">SUM(D41:D56)</f>
        <v>450902</v>
      </c>
      <c r="E57" s="64">
        <f>SUM(E41:E56)</f>
        <v>461272</v>
      </c>
      <c r="F57" s="64">
        <f t="shared" si="4"/>
        <v>638027</v>
      </c>
      <c r="G57" s="64">
        <v>666999</v>
      </c>
    </row>
    <row r="58" spans="1:7">
      <c r="A58" s="182"/>
      <c r="B58" s="59"/>
      <c r="C58" s="121"/>
      <c r="D58" s="62"/>
      <c r="E58" s="62"/>
      <c r="F58" s="62"/>
      <c r="G58" s="62"/>
    </row>
    <row r="59" spans="1:7" ht="15" customHeight="1">
      <c r="A59" s="182"/>
      <c r="B59" s="40">
        <v>61</v>
      </c>
      <c r="C59" s="41" t="s">
        <v>84</v>
      </c>
      <c r="D59" s="62"/>
      <c r="E59" s="62"/>
      <c r="F59" s="62"/>
      <c r="G59" s="62"/>
    </row>
    <row r="60" spans="1:7" ht="25.9" customHeight="1">
      <c r="A60" s="182"/>
      <c r="B60" s="59">
        <v>72</v>
      </c>
      <c r="C60" s="121" t="s">
        <v>195</v>
      </c>
      <c r="D60" s="62"/>
      <c r="E60" s="62"/>
      <c r="F60" s="62"/>
      <c r="G60" s="62"/>
    </row>
    <row r="61" spans="1:7" ht="15" customHeight="1">
      <c r="A61" s="182"/>
      <c r="B61" s="40" t="s">
        <v>90</v>
      </c>
      <c r="C61" s="44" t="s">
        <v>234</v>
      </c>
      <c r="D61" s="115">
        <v>365</v>
      </c>
      <c r="E61" s="115">
        <v>365</v>
      </c>
      <c r="F61" s="115">
        <v>365</v>
      </c>
      <c r="G61" s="114">
        <v>365</v>
      </c>
    </row>
    <row r="62" spans="1:7" ht="15" customHeight="1">
      <c r="A62" s="182"/>
      <c r="B62" s="40" t="s">
        <v>421</v>
      </c>
      <c r="C62" s="44" t="s">
        <v>274</v>
      </c>
      <c r="D62" s="61">
        <v>0</v>
      </c>
      <c r="E62" s="115">
        <v>100000</v>
      </c>
      <c r="F62" s="115">
        <v>100000</v>
      </c>
      <c r="G62" s="61">
        <v>0</v>
      </c>
    </row>
    <row r="63" spans="1:7" ht="15" customHeight="1">
      <c r="A63" s="182"/>
      <c r="B63" s="40" t="s">
        <v>91</v>
      </c>
      <c r="C63" s="44" t="s">
        <v>233</v>
      </c>
      <c r="D63" s="115">
        <v>151432</v>
      </c>
      <c r="E63" s="115">
        <v>108000</v>
      </c>
      <c r="F63" s="115">
        <f>108000-61654</f>
        <v>46346</v>
      </c>
      <c r="G63" s="114">
        <v>108000</v>
      </c>
    </row>
    <row r="64" spans="1:7" ht="15" customHeight="1">
      <c r="A64" s="182"/>
      <c r="B64" s="40" t="s">
        <v>271</v>
      </c>
      <c r="C64" s="44" t="s">
        <v>272</v>
      </c>
      <c r="D64" s="61">
        <v>0</v>
      </c>
      <c r="E64" s="115">
        <v>5000</v>
      </c>
      <c r="F64" s="115">
        <v>5000</v>
      </c>
      <c r="G64" s="107">
        <v>5000</v>
      </c>
    </row>
    <row r="65" spans="1:7" ht="15" customHeight="1">
      <c r="A65" s="182"/>
      <c r="B65" s="40" t="s">
        <v>140</v>
      </c>
      <c r="C65" s="44" t="s">
        <v>151</v>
      </c>
      <c r="D65" s="115">
        <v>4998</v>
      </c>
      <c r="E65" s="61">
        <v>0</v>
      </c>
      <c r="F65" s="61">
        <v>0</v>
      </c>
      <c r="G65" s="61">
        <v>0</v>
      </c>
    </row>
    <row r="66" spans="1:7">
      <c r="A66" s="182"/>
      <c r="B66" s="192" t="s">
        <v>459</v>
      </c>
      <c r="C66" s="148" t="s">
        <v>317</v>
      </c>
      <c r="D66" s="115">
        <v>49852</v>
      </c>
      <c r="E66" s="61">
        <v>0</v>
      </c>
      <c r="F66" s="61">
        <v>0</v>
      </c>
      <c r="G66" s="61">
        <v>0</v>
      </c>
    </row>
    <row r="67" spans="1:7" ht="25.5">
      <c r="A67" s="182" t="s">
        <v>4</v>
      </c>
      <c r="B67" s="59">
        <v>72</v>
      </c>
      <c r="C67" s="121" t="s">
        <v>195</v>
      </c>
      <c r="D67" s="69">
        <f t="shared" ref="D67:F67" si="5">SUM(D61:D66)</f>
        <v>206647</v>
      </c>
      <c r="E67" s="69">
        <f>SUM(E61:E66)</f>
        <v>213365</v>
      </c>
      <c r="F67" s="69">
        <f t="shared" si="5"/>
        <v>151711</v>
      </c>
      <c r="G67" s="69">
        <v>113365</v>
      </c>
    </row>
    <row r="68" spans="1:7" ht="15" customHeight="1">
      <c r="A68" s="182"/>
      <c r="B68" s="59"/>
      <c r="C68" s="121"/>
      <c r="D68" s="57"/>
      <c r="E68" s="57"/>
      <c r="F68" s="57"/>
      <c r="G68" s="57"/>
    </row>
    <row r="69" spans="1:7" ht="25.5">
      <c r="A69" s="182"/>
      <c r="B69" s="40">
        <v>73</v>
      </c>
      <c r="C69" s="121" t="s">
        <v>197</v>
      </c>
      <c r="D69" s="57"/>
      <c r="E69" s="57"/>
      <c r="F69" s="57"/>
      <c r="G69" s="57"/>
    </row>
    <row r="70" spans="1:7" ht="15" customHeight="1">
      <c r="A70" s="182"/>
      <c r="B70" s="40" t="s">
        <v>92</v>
      </c>
      <c r="C70" s="44" t="s">
        <v>234</v>
      </c>
      <c r="D70" s="107">
        <v>437</v>
      </c>
      <c r="E70" s="107">
        <v>437</v>
      </c>
      <c r="F70" s="107">
        <v>437</v>
      </c>
      <c r="G70" s="72">
        <v>437</v>
      </c>
    </row>
    <row r="71" spans="1:7" ht="15" customHeight="1">
      <c r="A71" s="182"/>
      <c r="B71" s="40" t="s">
        <v>93</v>
      </c>
      <c r="C71" s="44" t="s">
        <v>233</v>
      </c>
      <c r="D71" s="81">
        <v>6006</v>
      </c>
      <c r="E71" s="81">
        <v>6006</v>
      </c>
      <c r="F71" s="81">
        <v>6006</v>
      </c>
      <c r="G71" s="68">
        <v>6006</v>
      </c>
    </row>
    <row r="72" spans="1:7" ht="25.5">
      <c r="A72" s="182" t="s">
        <v>4</v>
      </c>
      <c r="B72" s="40">
        <v>73</v>
      </c>
      <c r="C72" s="121" t="s">
        <v>197</v>
      </c>
      <c r="D72" s="81">
        <f t="shared" ref="D72:F72" si="6">SUM(D70:D71)</f>
        <v>6443</v>
      </c>
      <c r="E72" s="81">
        <f t="shared" si="6"/>
        <v>6443</v>
      </c>
      <c r="F72" s="81">
        <f t="shared" si="6"/>
        <v>6443</v>
      </c>
      <c r="G72" s="68">
        <v>6443</v>
      </c>
    </row>
    <row r="73" spans="1:7">
      <c r="A73" s="182"/>
      <c r="B73" s="40"/>
      <c r="C73" s="121"/>
      <c r="D73" s="57"/>
      <c r="E73" s="57"/>
      <c r="F73" s="57"/>
      <c r="G73" s="57"/>
    </row>
    <row r="74" spans="1:7" ht="25.5">
      <c r="A74" s="182"/>
      <c r="B74" s="59">
        <v>74</v>
      </c>
      <c r="C74" s="121" t="s">
        <v>199</v>
      </c>
      <c r="D74" s="57"/>
      <c r="E74" s="57"/>
      <c r="F74" s="57"/>
      <c r="G74" s="57"/>
    </row>
    <row r="75" spans="1:7" ht="15" customHeight="1">
      <c r="A75" s="182"/>
      <c r="B75" s="40" t="s">
        <v>94</v>
      </c>
      <c r="C75" s="44" t="s">
        <v>234</v>
      </c>
      <c r="D75" s="107">
        <f>219-1</f>
        <v>218</v>
      </c>
      <c r="E75" s="107">
        <v>219</v>
      </c>
      <c r="F75" s="107">
        <v>219</v>
      </c>
      <c r="G75" s="72">
        <v>219</v>
      </c>
    </row>
    <row r="76" spans="1:7" ht="15" customHeight="1">
      <c r="A76" s="182"/>
      <c r="B76" s="40" t="s">
        <v>95</v>
      </c>
      <c r="C76" s="44" t="s">
        <v>233</v>
      </c>
      <c r="D76" s="81">
        <v>3195</v>
      </c>
      <c r="E76" s="81">
        <v>3900</v>
      </c>
      <c r="F76" s="81">
        <v>3900</v>
      </c>
      <c r="G76" s="68">
        <v>3900</v>
      </c>
    </row>
    <row r="77" spans="1:7" ht="25.5">
      <c r="A77" s="182" t="s">
        <v>4</v>
      </c>
      <c r="B77" s="59">
        <v>74</v>
      </c>
      <c r="C77" s="121" t="s">
        <v>199</v>
      </c>
      <c r="D77" s="81">
        <f t="shared" ref="D77:F77" si="7">SUM(D75:D76)</f>
        <v>3413</v>
      </c>
      <c r="E77" s="81">
        <f t="shared" si="7"/>
        <v>4119</v>
      </c>
      <c r="F77" s="81">
        <f t="shared" si="7"/>
        <v>4119</v>
      </c>
      <c r="G77" s="68">
        <v>4119</v>
      </c>
    </row>
    <row r="78" spans="1:7" ht="15" customHeight="1">
      <c r="A78" s="182"/>
      <c r="B78" s="59"/>
      <c r="C78" s="121"/>
      <c r="D78" s="57"/>
      <c r="E78" s="57"/>
      <c r="F78" s="57"/>
      <c r="G78" s="57"/>
    </row>
    <row r="79" spans="1:7" ht="25.5">
      <c r="A79" s="182"/>
      <c r="B79" s="59">
        <v>75</v>
      </c>
      <c r="C79" s="121" t="s">
        <v>201</v>
      </c>
      <c r="D79" s="62"/>
      <c r="E79" s="62"/>
      <c r="F79" s="62"/>
      <c r="G79" s="62"/>
    </row>
    <row r="80" spans="1:7" ht="15" customHeight="1">
      <c r="A80" s="182"/>
      <c r="B80" s="40" t="s">
        <v>96</v>
      </c>
      <c r="C80" s="44" t="s">
        <v>234</v>
      </c>
      <c r="D80" s="107">
        <v>486</v>
      </c>
      <c r="E80" s="107">
        <v>486</v>
      </c>
      <c r="F80" s="107">
        <v>486</v>
      </c>
      <c r="G80" s="72">
        <v>486</v>
      </c>
    </row>
    <row r="81" spans="1:7" ht="15" customHeight="1">
      <c r="A81" s="182"/>
      <c r="B81" s="40" t="s">
        <v>97</v>
      </c>
      <c r="C81" s="44" t="s">
        <v>233</v>
      </c>
      <c r="D81" s="115">
        <v>5995</v>
      </c>
      <c r="E81" s="115">
        <v>6006</v>
      </c>
      <c r="F81" s="115">
        <v>6006</v>
      </c>
      <c r="G81" s="114">
        <v>6006</v>
      </c>
    </row>
    <row r="82" spans="1:7" ht="25.5">
      <c r="A82" s="182" t="s">
        <v>4</v>
      </c>
      <c r="B82" s="59">
        <v>75</v>
      </c>
      <c r="C82" s="121" t="s">
        <v>201</v>
      </c>
      <c r="D82" s="69">
        <f t="shared" ref="D82:F82" si="8">SUM(D80:D81)</f>
        <v>6481</v>
      </c>
      <c r="E82" s="69">
        <f t="shared" si="8"/>
        <v>6492</v>
      </c>
      <c r="F82" s="69">
        <f t="shared" si="8"/>
        <v>6492</v>
      </c>
      <c r="G82" s="64">
        <v>6492</v>
      </c>
    </row>
    <row r="83" spans="1:7" ht="15" customHeight="1">
      <c r="A83" s="182" t="s">
        <v>4</v>
      </c>
      <c r="B83" s="40">
        <v>61</v>
      </c>
      <c r="C83" s="41" t="s">
        <v>84</v>
      </c>
      <c r="D83" s="69">
        <f t="shared" ref="D83:F83" si="9">D82+D77+D72+D67</f>
        <v>222984</v>
      </c>
      <c r="E83" s="69">
        <f t="shared" si="9"/>
        <v>230419</v>
      </c>
      <c r="F83" s="69">
        <f t="shared" si="9"/>
        <v>168765</v>
      </c>
      <c r="G83" s="69">
        <v>130419</v>
      </c>
    </row>
    <row r="84" spans="1:7" ht="15" customHeight="1">
      <c r="A84" s="184" t="s">
        <v>4</v>
      </c>
      <c r="B84" s="136">
        <v>4.1050000000000004</v>
      </c>
      <c r="C84" s="172" t="s">
        <v>85</v>
      </c>
      <c r="D84" s="64">
        <f t="shared" ref="D84:F84" si="10">D83+D57</f>
        <v>673886</v>
      </c>
      <c r="E84" s="69">
        <f t="shared" si="10"/>
        <v>691691</v>
      </c>
      <c r="F84" s="64">
        <f t="shared" si="10"/>
        <v>806792</v>
      </c>
      <c r="G84" s="64">
        <v>797418</v>
      </c>
    </row>
    <row r="85" spans="1:7" ht="11.45" customHeight="1">
      <c r="A85" s="182"/>
      <c r="B85" s="39"/>
      <c r="C85" s="31"/>
      <c r="D85" s="70"/>
      <c r="E85" s="71"/>
      <c r="F85" s="70"/>
      <c r="G85" s="70"/>
    </row>
    <row r="86" spans="1:7" ht="15" customHeight="1">
      <c r="A86" s="182"/>
      <c r="B86" s="39">
        <v>4.7969999999999997</v>
      </c>
      <c r="C86" s="31" t="s">
        <v>276</v>
      </c>
      <c r="D86" s="57"/>
      <c r="E86" s="58"/>
      <c r="F86" s="57"/>
      <c r="G86" s="57"/>
    </row>
    <row r="87" spans="1:7" ht="13.9" customHeight="1">
      <c r="A87" s="182"/>
      <c r="B87" s="122" t="s">
        <v>12</v>
      </c>
      <c r="C87" s="121" t="s">
        <v>147</v>
      </c>
      <c r="D87" s="107">
        <v>127800</v>
      </c>
      <c r="E87" s="107">
        <v>300000</v>
      </c>
      <c r="F87" s="107">
        <v>300000</v>
      </c>
      <c r="G87" s="72">
        <v>300000</v>
      </c>
    </row>
    <row r="88" spans="1:7" ht="15" customHeight="1">
      <c r="A88" s="182" t="s">
        <v>4</v>
      </c>
      <c r="B88" s="39">
        <v>4.7969999999999997</v>
      </c>
      <c r="C88" s="31" t="s">
        <v>276</v>
      </c>
      <c r="D88" s="69">
        <f t="shared" ref="D88:F88" si="11">D87</f>
        <v>127800</v>
      </c>
      <c r="E88" s="69">
        <f t="shared" si="11"/>
        <v>300000</v>
      </c>
      <c r="F88" s="69">
        <f t="shared" si="11"/>
        <v>300000</v>
      </c>
      <c r="G88" s="64">
        <v>300000</v>
      </c>
    </row>
    <row r="89" spans="1:7" ht="13.9" customHeight="1">
      <c r="A89" s="182" t="s">
        <v>4</v>
      </c>
      <c r="B89" s="59">
        <v>4</v>
      </c>
      <c r="C89" s="121" t="s">
        <v>13</v>
      </c>
      <c r="D89" s="73">
        <f t="shared" ref="D89" si="12">D84+D88</f>
        <v>801686</v>
      </c>
      <c r="E89" s="73">
        <f>E84+E88</f>
        <v>991691</v>
      </c>
      <c r="F89" s="73">
        <f>F84+F88</f>
        <v>1106792</v>
      </c>
      <c r="G89" s="73">
        <v>1097418</v>
      </c>
    </row>
    <row r="90" spans="1:7" ht="9.9499999999999993" customHeight="1">
      <c r="A90" s="182"/>
      <c r="B90" s="59"/>
      <c r="C90" s="121"/>
      <c r="D90" s="74"/>
      <c r="E90" s="74"/>
      <c r="F90" s="74"/>
      <c r="G90" s="74"/>
    </row>
    <row r="91" spans="1:7" ht="15" customHeight="1">
      <c r="A91" s="182"/>
      <c r="B91" s="30">
        <v>80</v>
      </c>
      <c r="C91" s="121" t="s">
        <v>16</v>
      </c>
      <c r="D91" s="62"/>
      <c r="E91" s="62"/>
      <c r="F91" s="62"/>
      <c r="G91" s="62"/>
    </row>
    <row r="92" spans="1:7" ht="15" customHeight="1">
      <c r="A92" s="182"/>
      <c r="B92" s="39">
        <v>80.001000000000005</v>
      </c>
      <c r="C92" s="31" t="s">
        <v>277</v>
      </c>
      <c r="D92" s="62"/>
      <c r="E92" s="62"/>
      <c r="F92" s="62"/>
      <c r="G92" s="62"/>
    </row>
    <row r="93" spans="1:7" ht="14.1" customHeight="1">
      <c r="A93" s="182"/>
      <c r="B93" s="37">
        <v>35</v>
      </c>
      <c r="C93" s="41" t="s">
        <v>9</v>
      </c>
      <c r="D93" s="57"/>
      <c r="E93" s="57"/>
      <c r="F93" s="57"/>
      <c r="G93" s="57"/>
    </row>
    <row r="94" spans="1:7" ht="14.1" customHeight="1">
      <c r="A94" s="182"/>
      <c r="B94" s="30">
        <v>44</v>
      </c>
      <c r="C94" s="121" t="s">
        <v>18</v>
      </c>
      <c r="D94" s="57"/>
      <c r="E94" s="57"/>
      <c r="F94" s="57"/>
      <c r="G94" s="57"/>
    </row>
    <row r="95" spans="1:7" ht="14.1" customHeight="1">
      <c r="A95" s="185"/>
      <c r="B95" s="86" t="s">
        <v>19</v>
      </c>
      <c r="C95" s="65" t="s">
        <v>20</v>
      </c>
      <c r="D95" s="72">
        <f>233017-1</f>
        <v>233016</v>
      </c>
      <c r="E95" s="107">
        <v>259677</v>
      </c>
      <c r="F95" s="72">
        <f>259677-30000</f>
        <v>229677</v>
      </c>
      <c r="G95" s="116">
        <v>137429</v>
      </c>
    </row>
    <row r="96" spans="1:7" ht="14.1" customHeight="1">
      <c r="A96" s="182"/>
      <c r="B96" s="86" t="s">
        <v>480</v>
      </c>
      <c r="C96" s="65" t="s">
        <v>82</v>
      </c>
      <c r="D96" s="46">
        <v>0</v>
      </c>
      <c r="E96" s="46">
        <v>0</v>
      </c>
      <c r="F96" s="46">
        <v>0</v>
      </c>
      <c r="G96" s="47">
        <v>152671</v>
      </c>
    </row>
    <row r="97" spans="1:7" s="139" customFormat="1" ht="14.1" customHeight="1">
      <c r="A97" s="186"/>
      <c r="B97" s="193" t="s">
        <v>243</v>
      </c>
      <c r="C97" s="131" t="s">
        <v>235</v>
      </c>
      <c r="D97" s="46">
        <v>0</v>
      </c>
      <c r="E97" s="47">
        <v>1</v>
      </c>
      <c r="F97" s="47">
        <v>1</v>
      </c>
      <c r="G97" s="47">
        <v>6871</v>
      </c>
    </row>
    <row r="98" spans="1:7" s="139" customFormat="1" ht="14.1" customHeight="1">
      <c r="A98" s="186"/>
      <c r="B98" s="193" t="s">
        <v>244</v>
      </c>
      <c r="C98" s="131" t="s">
        <v>236</v>
      </c>
      <c r="D98" s="46">
        <v>0</v>
      </c>
      <c r="E98" s="47">
        <v>1</v>
      </c>
      <c r="F98" s="47">
        <v>1</v>
      </c>
      <c r="G98" s="47">
        <v>116470</v>
      </c>
    </row>
    <row r="99" spans="1:7" s="139" customFormat="1" ht="14.1" customHeight="1">
      <c r="A99" s="186"/>
      <c r="B99" s="193" t="s">
        <v>245</v>
      </c>
      <c r="C99" s="131" t="s">
        <v>237</v>
      </c>
      <c r="D99" s="46">
        <v>0</v>
      </c>
      <c r="E99" s="47">
        <v>1</v>
      </c>
      <c r="F99" s="47">
        <v>1</v>
      </c>
      <c r="G99" s="47">
        <v>1</v>
      </c>
    </row>
    <row r="100" spans="1:7" s="139" customFormat="1" ht="14.1" customHeight="1">
      <c r="A100" s="186"/>
      <c r="B100" s="193" t="s">
        <v>246</v>
      </c>
      <c r="C100" s="131" t="s">
        <v>238</v>
      </c>
      <c r="D100" s="46">
        <v>0</v>
      </c>
      <c r="E100" s="47">
        <v>1</v>
      </c>
      <c r="F100" s="47">
        <v>1</v>
      </c>
      <c r="G100" s="47">
        <v>1</v>
      </c>
    </row>
    <row r="101" spans="1:7" ht="14.1" customHeight="1">
      <c r="A101" s="185"/>
      <c r="B101" s="86" t="s">
        <v>21</v>
      </c>
      <c r="C101" s="65" t="s">
        <v>239</v>
      </c>
      <c r="D101" s="72">
        <v>288</v>
      </c>
      <c r="E101" s="107">
        <v>288</v>
      </c>
      <c r="F101" s="72">
        <v>288</v>
      </c>
      <c r="G101" s="116">
        <v>288</v>
      </c>
    </row>
    <row r="102" spans="1:7" s="139" customFormat="1" ht="14.1" customHeight="1">
      <c r="A102" s="186"/>
      <c r="B102" s="193" t="s">
        <v>247</v>
      </c>
      <c r="C102" s="131" t="s">
        <v>241</v>
      </c>
      <c r="D102" s="46">
        <v>0</v>
      </c>
      <c r="E102" s="47">
        <v>1</v>
      </c>
      <c r="F102" s="47">
        <v>1</v>
      </c>
      <c r="G102" s="47">
        <v>1</v>
      </c>
    </row>
    <row r="103" spans="1:7" ht="14.1" customHeight="1">
      <c r="A103" s="185"/>
      <c r="B103" s="86" t="s">
        <v>22</v>
      </c>
      <c r="C103" s="65" t="s">
        <v>23</v>
      </c>
      <c r="D103" s="107">
        <v>1706</v>
      </c>
      <c r="E103" s="107">
        <v>3849</v>
      </c>
      <c r="F103" s="72">
        <v>3849</v>
      </c>
      <c r="G103" s="116">
        <v>3849</v>
      </c>
    </row>
    <row r="104" spans="1:7" ht="14.1" customHeight="1">
      <c r="A104" s="185"/>
      <c r="B104" s="86" t="s">
        <v>307</v>
      </c>
      <c r="C104" s="65" t="s">
        <v>308</v>
      </c>
      <c r="D104" s="60">
        <v>0</v>
      </c>
      <c r="E104" s="107">
        <v>1800</v>
      </c>
      <c r="F104" s="107">
        <v>1800</v>
      </c>
      <c r="G104" s="116">
        <v>1200</v>
      </c>
    </row>
    <row r="105" spans="1:7" s="139" customFormat="1" ht="14.1" customHeight="1">
      <c r="A105" s="186"/>
      <c r="B105" s="193" t="s">
        <v>248</v>
      </c>
      <c r="C105" s="131" t="s">
        <v>242</v>
      </c>
      <c r="D105" s="46">
        <v>0</v>
      </c>
      <c r="E105" s="47">
        <v>4488</v>
      </c>
      <c r="F105" s="47">
        <v>4488</v>
      </c>
      <c r="G105" s="47">
        <v>4488</v>
      </c>
    </row>
    <row r="106" spans="1:7" ht="14.1" customHeight="1">
      <c r="A106" s="185"/>
      <c r="B106" s="86" t="s">
        <v>24</v>
      </c>
      <c r="C106" s="65" t="s">
        <v>240</v>
      </c>
      <c r="D106" s="107">
        <v>1885</v>
      </c>
      <c r="E106" s="107">
        <v>1885</v>
      </c>
      <c r="F106" s="72">
        <v>1885</v>
      </c>
      <c r="G106" s="47">
        <v>1885</v>
      </c>
    </row>
    <row r="107" spans="1:7" ht="14.1" customHeight="1">
      <c r="A107" s="185"/>
      <c r="B107" s="86" t="s">
        <v>273</v>
      </c>
      <c r="C107" s="65" t="s">
        <v>274</v>
      </c>
      <c r="D107" s="60">
        <v>0</v>
      </c>
      <c r="E107" s="107">
        <v>1</v>
      </c>
      <c r="F107" s="107">
        <v>1</v>
      </c>
      <c r="G107" s="47">
        <v>1</v>
      </c>
    </row>
    <row r="108" spans="1:7" ht="14.1" customHeight="1">
      <c r="A108" s="185"/>
      <c r="B108" s="86" t="s">
        <v>275</v>
      </c>
      <c r="C108" s="65" t="s">
        <v>272</v>
      </c>
      <c r="D108" s="60">
        <v>0</v>
      </c>
      <c r="E108" s="107">
        <v>2988</v>
      </c>
      <c r="F108" s="107">
        <v>2988</v>
      </c>
      <c r="G108" s="47">
        <v>2988</v>
      </c>
    </row>
    <row r="109" spans="1:7" ht="14.1" customHeight="1">
      <c r="A109" s="185"/>
      <c r="B109" s="86" t="s">
        <v>25</v>
      </c>
      <c r="C109" s="65" t="s">
        <v>26</v>
      </c>
      <c r="D109" s="107">
        <v>749494</v>
      </c>
      <c r="E109" s="60">
        <v>0</v>
      </c>
      <c r="F109" s="60">
        <v>0</v>
      </c>
      <c r="G109" s="46">
        <v>0</v>
      </c>
    </row>
    <row r="110" spans="1:7" ht="14.1" customHeight="1">
      <c r="A110" s="185"/>
      <c r="B110" s="86" t="s">
        <v>27</v>
      </c>
      <c r="C110" s="65" t="s">
        <v>28</v>
      </c>
      <c r="D110" s="72">
        <v>4487</v>
      </c>
      <c r="E110" s="60">
        <v>0</v>
      </c>
      <c r="F110" s="60">
        <v>0</v>
      </c>
      <c r="G110" s="46">
        <v>0</v>
      </c>
    </row>
    <row r="111" spans="1:7" ht="14.1" customHeight="1">
      <c r="A111" s="182" t="s">
        <v>4</v>
      </c>
      <c r="B111" s="30">
        <v>44</v>
      </c>
      <c r="C111" s="121" t="s">
        <v>18</v>
      </c>
      <c r="D111" s="73">
        <f t="shared" ref="D111" si="13">SUM(D95:D110)</f>
        <v>990876</v>
      </c>
      <c r="E111" s="49">
        <f>SUM(E95:E110)</f>
        <v>274981</v>
      </c>
      <c r="F111" s="73">
        <f>SUM(F95:F110)</f>
        <v>244981</v>
      </c>
      <c r="G111" s="73">
        <v>428143</v>
      </c>
    </row>
    <row r="112" spans="1:7" ht="9.9499999999999993" customHeight="1">
      <c r="A112" s="182"/>
      <c r="B112" s="30"/>
      <c r="C112" s="121"/>
      <c r="D112" s="74"/>
      <c r="E112" s="74"/>
      <c r="F112" s="74"/>
      <c r="G112" s="74"/>
    </row>
    <row r="113" spans="1:7" ht="14.1" customHeight="1">
      <c r="A113" s="182"/>
      <c r="B113" s="30">
        <v>45</v>
      </c>
      <c r="C113" s="121" t="s">
        <v>196</v>
      </c>
      <c r="D113" s="74"/>
      <c r="E113" s="74"/>
      <c r="F113" s="74"/>
      <c r="G113" s="74"/>
    </row>
    <row r="114" spans="1:7" ht="14.1" customHeight="1">
      <c r="A114" s="182"/>
      <c r="B114" s="86" t="s">
        <v>29</v>
      </c>
      <c r="C114" s="65" t="s">
        <v>20</v>
      </c>
      <c r="D114" s="116">
        <v>110152</v>
      </c>
      <c r="E114" s="47">
        <v>78868</v>
      </c>
      <c r="F114" s="116">
        <v>78868</v>
      </c>
      <c r="G114" s="116">
        <v>43460</v>
      </c>
    </row>
    <row r="115" spans="1:7" s="139" customFormat="1" ht="14.1" customHeight="1">
      <c r="A115" s="186"/>
      <c r="B115" s="193" t="s">
        <v>249</v>
      </c>
      <c r="C115" s="131" t="s">
        <v>235</v>
      </c>
      <c r="D115" s="46">
        <v>0</v>
      </c>
      <c r="E115" s="47">
        <v>1</v>
      </c>
      <c r="F115" s="47">
        <v>1</v>
      </c>
      <c r="G115" s="47">
        <v>2173</v>
      </c>
    </row>
    <row r="116" spans="1:7" s="139" customFormat="1" ht="14.1" customHeight="1">
      <c r="A116" s="186"/>
      <c r="B116" s="193" t="s">
        <v>250</v>
      </c>
      <c r="C116" s="131" t="s">
        <v>236</v>
      </c>
      <c r="D116" s="46">
        <v>0</v>
      </c>
      <c r="E116" s="47">
        <v>1</v>
      </c>
      <c r="F116" s="47">
        <v>1</v>
      </c>
      <c r="G116" s="47">
        <v>37317</v>
      </c>
    </row>
    <row r="117" spans="1:7" ht="14.1" customHeight="1">
      <c r="A117" s="182"/>
      <c r="B117" s="86" t="s">
        <v>30</v>
      </c>
      <c r="C117" s="65" t="s">
        <v>239</v>
      </c>
      <c r="D117" s="116">
        <v>207</v>
      </c>
      <c r="E117" s="47">
        <v>207</v>
      </c>
      <c r="F117" s="116">
        <v>207</v>
      </c>
      <c r="G117" s="116">
        <v>207</v>
      </c>
    </row>
    <row r="118" spans="1:7" ht="14.1" customHeight="1">
      <c r="A118" s="182"/>
      <c r="B118" s="86" t="s">
        <v>31</v>
      </c>
      <c r="C118" s="65" t="s">
        <v>23</v>
      </c>
      <c r="D118" s="47">
        <v>289</v>
      </c>
      <c r="E118" s="47">
        <v>289</v>
      </c>
      <c r="F118" s="116">
        <v>289</v>
      </c>
      <c r="G118" s="116">
        <v>289</v>
      </c>
    </row>
    <row r="119" spans="1:7" s="139" customFormat="1" ht="14.1" customHeight="1">
      <c r="A119" s="186"/>
      <c r="B119" s="193" t="s">
        <v>251</v>
      </c>
      <c r="C119" s="131" t="s">
        <v>242</v>
      </c>
      <c r="D119" s="46">
        <v>0</v>
      </c>
      <c r="E119" s="47">
        <v>288</v>
      </c>
      <c r="F119" s="47">
        <v>288</v>
      </c>
      <c r="G119" s="47">
        <v>288</v>
      </c>
    </row>
    <row r="120" spans="1:7" s="139" customFormat="1" ht="14.1" customHeight="1">
      <c r="A120" s="186"/>
      <c r="B120" s="193" t="s">
        <v>278</v>
      </c>
      <c r="C120" s="131" t="s">
        <v>274</v>
      </c>
      <c r="D120" s="46">
        <v>0</v>
      </c>
      <c r="E120" s="47">
        <v>1</v>
      </c>
      <c r="F120" s="47">
        <v>1</v>
      </c>
      <c r="G120" s="47">
        <v>1</v>
      </c>
    </row>
    <row r="121" spans="1:7" ht="14.1" customHeight="1">
      <c r="A121" s="182"/>
      <c r="B121" s="86" t="s">
        <v>32</v>
      </c>
      <c r="C121" s="65" t="s">
        <v>28</v>
      </c>
      <c r="D121" s="50">
        <v>289</v>
      </c>
      <c r="E121" s="45">
        <v>0</v>
      </c>
      <c r="F121" s="45">
        <v>0</v>
      </c>
      <c r="G121" s="45">
        <v>0</v>
      </c>
    </row>
    <row r="122" spans="1:7" ht="14.1" customHeight="1">
      <c r="A122" s="182" t="s">
        <v>4</v>
      </c>
      <c r="B122" s="30">
        <v>45</v>
      </c>
      <c r="C122" s="121" t="s">
        <v>196</v>
      </c>
      <c r="D122" s="76">
        <f t="shared" ref="D122:E122" si="14">SUM(D114:D121)</f>
        <v>110937</v>
      </c>
      <c r="E122" s="50">
        <f t="shared" si="14"/>
        <v>79655</v>
      </c>
      <c r="F122" s="76">
        <f>SUM(F114:F121)</f>
        <v>79655</v>
      </c>
      <c r="G122" s="76">
        <v>83735</v>
      </c>
    </row>
    <row r="123" spans="1:7" ht="9.9499999999999993" customHeight="1">
      <c r="A123" s="182"/>
      <c r="B123" s="30"/>
      <c r="C123" s="121"/>
      <c r="D123" s="74"/>
      <c r="E123" s="74"/>
      <c r="F123" s="74"/>
      <c r="G123" s="74"/>
    </row>
    <row r="124" spans="1:7" ht="14.1" customHeight="1">
      <c r="A124" s="182"/>
      <c r="B124" s="30">
        <v>46</v>
      </c>
      <c r="C124" s="121" t="s">
        <v>198</v>
      </c>
      <c r="D124" s="57"/>
      <c r="E124" s="57"/>
      <c r="F124" s="57"/>
      <c r="G124" s="57"/>
    </row>
    <row r="125" spans="1:7" ht="14.1" customHeight="1">
      <c r="A125" s="182"/>
      <c r="B125" s="86" t="s">
        <v>33</v>
      </c>
      <c r="C125" s="65" t="s">
        <v>20</v>
      </c>
      <c r="D125" s="114">
        <f>155684-1</f>
        <v>155683</v>
      </c>
      <c r="E125" s="115">
        <v>85199</v>
      </c>
      <c r="F125" s="114">
        <v>85199</v>
      </c>
      <c r="G125" s="119">
        <v>48774</v>
      </c>
    </row>
    <row r="126" spans="1:7" s="139" customFormat="1" ht="14.1" customHeight="1">
      <c r="A126" s="186"/>
      <c r="B126" s="193" t="s">
        <v>252</v>
      </c>
      <c r="C126" s="131" t="s">
        <v>235</v>
      </c>
      <c r="D126" s="46">
        <v>0</v>
      </c>
      <c r="E126" s="47">
        <v>1</v>
      </c>
      <c r="F126" s="47">
        <v>1</v>
      </c>
      <c r="G126" s="47">
        <v>2434</v>
      </c>
    </row>
    <row r="127" spans="1:7" s="139" customFormat="1" ht="14.1" customHeight="1">
      <c r="A127" s="186"/>
      <c r="B127" s="193" t="s">
        <v>253</v>
      </c>
      <c r="C127" s="131" t="s">
        <v>236</v>
      </c>
      <c r="D127" s="46">
        <v>0</v>
      </c>
      <c r="E127" s="47">
        <v>1</v>
      </c>
      <c r="F127" s="47">
        <v>1</v>
      </c>
      <c r="G127" s="47">
        <v>24514</v>
      </c>
    </row>
    <row r="128" spans="1:7" ht="14.1" customHeight="1">
      <c r="A128" s="182"/>
      <c r="B128" s="86" t="s">
        <v>34</v>
      </c>
      <c r="C128" s="65" t="s">
        <v>239</v>
      </c>
      <c r="D128" s="107">
        <v>124</v>
      </c>
      <c r="E128" s="107">
        <v>124</v>
      </c>
      <c r="F128" s="72">
        <v>124</v>
      </c>
      <c r="G128" s="116">
        <v>124</v>
      </c>
    </row>
    <row r="129" spans="1:7" ht="14.1" customHeight="1">
      <c r="A129" s="182"/>
      <c r="B129" s="86" t="s">
        <v>35</v>
      </c>
      <c r="C129" s="65" t="s">
        <v>23</v>
      </c>
      <c r="D129" s="107">
        <v>299</v>
      </c>
      <c r="E129" s="107">
        <v>299</v>
      </c>
      <c r="F129" s="72">
        <v>299</v>
      </c>
      <c r="G129" s="116">
        <v>299</v>
      </c>
    </row>
    <row r="130" spans="1:7" s="139" customFormat="1" ht="14.1" customHeight="1">
      <c r="A130" s="186"/>
      <c r="B130" s="193" t="s">
        <v>254</v>
      </c>
      <c r="C130" s="131" t="s">
        <v>242</v>
      </c>
      <c r="D130" s="46">
        <v>0</v>
      </c>
      <c r="E130" s="47">
        <v>393</v>
      </c>
      <c r="F130" s="47">
        <v>393</v>
      </c>
      <c r="G130" s="47">
        <v>393</v>
      </c>
    </row>
    <row r="131" spans="1:7" s="139" customFormat="1" ht="14.1" customHeight="1">
      <c r="A131" s="186"/>
      <c r="B131" s="193" t="s">
        <v>279</v>
      </c>
      <c r="C131" s="131" t="s">
        <v>274</v>
      </c>
      <c r="D131" s="46">
        <v>0</v>
      </c>
      <c r="E131" s="47">
        <v>1</v>
      </c>
      <c r="F131" s="47">
        <v>1</v>
      </c>
      <c r="G131" s="47">
        <v>1</v>
      </c>
    </row>
    <row r="132" spans="1:7" ht="14.1" customHeight="1">
      <c r="A132" s="182"/>
      <c r="B132" s="86" t="s">
        <v>36</v>
      </c>
      <c r="C132" s="65" t="s">
        <v>28</v>
      </c>
      <c r="D132" s="107">
        <v>394</v>
      </c>
      <c r="E132" s="60">
        <v>0</v>
      </c>
      <c r="F132" s="60">
        <v>0</v>
      </c>
      <c r="G132" s="46">
        <v>0</v>
      </c>
    </row>
    <row r="133" spans="1:7" ht="14.1" customHeight="1">
      <c r="A133" s="184" t="s">
        <v>4</v>
      </c>
      <c r="B133" s="75">
        <v>46</v>
      </c>
      <c r="C133" s="67" t="s">
        <v>198</v>
      </c>
      <c r="D133" s="73">
        <f t="shared" ref="D133:E133" si="15">SUM(D125:D132)</f>
        <v>156500</v>
      </c>
      <c r="E133" s="49">
        <f t="shared" si="15"/>
        <v>86018</v>
      </c>
      <c r="F133" s="73">
        <f>SUM(F125:F132)</f>
        <v>86018</v>
      </c>
      <c r="G133" s="73">
        <v>76539</v>
      </c>
    </row>
    <row r="134" spans="1:7" hidden="1">
      <c r="A134" s="182"/>
      <c r="B134" s="30"/>
      <c r="C134" s="121"/>
      <c r="D134" s="74"/>
      <c r="E134" s="74"/>
      <c r="F134" s="74"/>
      <c r="G134" s="74"/>
    </row>
    <row r="135" spans="1:7" ht="15" customHeight="1">
      <c r="A135" s="182"/>
      <c r="B135" s="30">
        <v>47</v>
      </c>
      <c r="C135" s="121" t="s">
        <v>200</v>
      </c>
      <c r="D135" s="62"/>
      <c r="E135" s="62"/>
      <c r="F135" s="62"/>
      <c r="G135" s="62"/>
    </row>
    <row r="136" spans="1:7" ht="15" customHeight="1">
      <c r="A136" s="182"/>
      <c r="B136" s="86" t="s">
        <v>37</v>
      </c>
      <c r="C136" s="65" t="s">
        <v>20</v>
      </c>
      <c r="D136" s="115">
        <v>26716</v>
      </c>
      <c r="E136" s="115">
        <v>28028</v>
      </c>
      <c r="F136" s="115">
        <v>28028</v>
      </c>
      <c r="G136" s="119">
        <v>16492</v>
      </c>
    </row>
    <row r="137" spans="1:7" s="139" customFormat="1" ht="14.65" customHeight="1">
      <c r="A137" s="186"/>
      <c r="B137" s="193" t="s">
        <v>255</v>
      </c>
      <c r="C137" s="131" t="s">
        <v>235</v>
      </c>
      <c r="D137" s="46">
        <v>0</v>
      </c>
      <c r="E137" s="47">
        <v>1</v>
      </c>
      <c r="F137" s="47">
        <v>1</v>
      </c>
      <c r="G137" s="47">
        <v>825</v>
      </c>
    </row>
    <row r="138" spans="1:7" s="139" customFormat="1" ht="14.65" customHeight="1">
      <c r="A138" s="186"/>
      <c r="B138" s="193" t="s">
        <v>256</v>
      </c>
      <c r="C138" s="131" t="s">
        <v>236</v>
      </c>
      <c r="D138" s="46">
        <v>0</v>
      </c>
      <c r="E138" s="47">
        <v>1</v>
      </c>
      <c r="F138" s="47">
        <v>1</v>
      </c>
      <c r="G138" s="47">
        <v>14103</v>
      </c>
    </row>
    <row r="139" spans="1:7" ht="15" customHeight="1">
      <c r="A139" s="182"/>
      <c r="B139" s="86" t="s">
        <v>38</v>
      </c>
      <c r="C139" s="65" t="s">
        <v>239</v>
      </c>
      <c r="D139" s="107">
        <v>83</v>
      </c>
      <c r="E139" s="107">
        <v>83</v>
      </c>
      <c r="F139" s="107">
        <v>83</v>
      </c>
      <c r="G139" s="116">
        <v>83</v>
      </c>
    </row>
    <row r="140" spans="1:7" ht="15" customHeight="1">
      <c r="A140" s="182"/>
      <c r="B140" s="86" t="s">
        <v>39</v>
      </c>
      <c r="C140" s="65" t="s">
        <v>23</v>
      </c>
      <c r="D140" s="107">
        <v>435</v>
      </c>
      <c r="E140" s="107">
        <v>495</v>
      </c>
      <c r="F140" s="107">
        <v>495</v>
      </c>
      <c r="G140" s="116">
        <v>495</v>
      </c>
    </row>
    <row r="141" spans="1:7" s="139" customFormat="1" ht="14.65" customHeight="1">
      <c r="A141" s="186"/>
      <c r="B141" s="193" t="s">
        <v>257</v>
      </c>
      <c r="C141" s="131" t="s">
        <v>242</v>
      </c>
      <c r="D141" s="46">
        <v>0</v>
      </c>
      <c r="E141" s="47">
        <v>123</v>
      </c>
      <c r="F141" s="47">
        <v>123</v>
      </c>
      <c r="G141" s="47">
        <v>123</v>
      </c>
    </row>
    <row r="142" spans="1:7" s="139" customFormat="1" ht="14.65" customHeight="1">
      <c r="A142" s="186"/>
      <c r="B142" s="193" t="s">
        <v>280</v>
      </c>
      <c r="C142" s="131" t="s">
        <v>274</v>
      </c>
      <c r="D142" s="46">
        <v>0</v>
      </c>
      <c r="E142" s="47">
        <v>1</v>
      </c>
      <c r="F142" s="47">
        <v>1</v>
      </c>
      <c r="G142" s="47">
        <v>1</v>
      </c>
    </row>
    <row r="143" spans="1:7" ht="15" customHeight="1">
      <c r="A143" s="182"/>
      <c r="B143" s="86" t="s">
        <v>40</v>
      </c>
      <c r="C143" s="65" t="s">
        <v>28</v>
      </c>
      <c r="D143" s="81">
        <v>184</v>
      </c>
      <c r="E143" s="66">
        <v>0</v>
      </c>
      <c r="F143" s="66">
        <v>0</v>
      </c>
      <c r="G143" s="45">
        <v>0</v>
      </c>
    </row>
    <row r="144" spans="1:7" ht="15" customHeight="1">
      <c r="A144" s="182" t="s">
        <v>4</v>
      </c>
      <c r="B144" s="30">
        <v>47</v>
      </c>
      <c r="C144" s="121" t="s">
        <v>200</v>
      </c>
      <c r="D144" s="50">
        <f t="shared" ref="D144:E144" si="16">SUM(D136:D143)</f>
        <v>27418</v>
      </c>
      <c r="E144" s="50">
        <f t="shared" si="16"/>
        <v>28732</v>
      </c>
      <c r="F144" s="50">
        <f>SUM(F136:F143)</f>
        <v>28732</v>
      </c>
      <c r="G144" s="76">
        <v>32122</v>
      </c>
    </row>
    <row r="145" spans="1:7">
      <c r="A145" s="182"/>
      <c r="B145" s="30"/>
      <c r="C145" s="121"/>
      <c r="D145" s="74"/>
      <c r="E145" s="74"/>
      <c r="F145" s="74"/>
      <c r="G145" s="74"/>
    </row>
    <row r="146" spans="1:7" ht="13.9" customHeight="1">
      <c r="A146" s="182"/>
      <c r="B146" s="30">
        <v>48</v>
      </c>
      <c r="C146" s="121" t="s">
        <v>202</v>
      </c>
      <c r="D146" s="57"/>
      <c r="E146" s="57"/>
      <c r="F146" s="57"/>
      <c r="G146" s="57"/>
    </row>
    <row r="147" spans="1:7" ht="13.9" customHeight="1">
      <c r="A147" s="182"/>
      <c r="B147" s="86" t="s">
        <v>41</v>
      </c>
      <c r="C147" s="65" t="s">
        <v>20</v>
      </c>
      <c r="D147" s="72">
        <v>162492</v>
      </c>
      <c r="E147" s="107">
        <v>183017</v>
      </c>
      <c r="F147" s="72">
        <f>183017-11000</f>
        <v>172017</v>
      </c>
      <c r="G147" s="116">
        <v>100564</v>
      </c>
    </row>
    <row r="148" spans="1:7" s="139" customFormat="1" ht="14.65" customHeight="1">
      <c r="A148" s="186"/>
      <c r="B148" s="193" t="s">
        <v>259</v>
      </c>
      <c r="C148" s="131" t="s">
        <v>235</v>
      </c>
      <c r="D148" s="46">
        <v>0</v>
      </c>
      <c r="E148" s="47">
        <v>1</v>
      </c>
      <c r="F148" s="47">
        <v>1</v>
      </c>
      <c r="G148" s="47">
        <v>5028</v>
      </c>
    </row>
    <row r="149" spans="1:7" s="139" customFormat="1" ht="14.65" customHeight="1">
      <c r="A149" s="186"/>
      <c r="B149" s="193" t="s">
        <v>260</v>
      </c>
      <c r="C149" s="131" t="s">
        <v>236</v>
      </c>
      <c r="D149" s="46">
        <v>0</v>
      </c>
      <c r="E149" s="47">
        <v>1</v>
      </c>
      <c r="F149" s="47">
        <v>1</v>
      </c>
      <c r="G149" s="47">
        <v>84922</v>
      </c>
    </row>
    <row r="150" spans="1:7" ht="13.9" customHeight="1">
      <c r="A150" s="182"/>
      <c r="B150" s="86" t="s">
        <v>42</v>
      </c>
      <c r="C150" s="65" t="s">
        <v>239</v>
      </c>
      <c r="D150" s="115">
        <v>124</v>
      </c>
      <c r="E150" s="115">
        <v>124</v>
      </c>
      <c r="F150" s="114">
        <v>124</v>
      </c>
      <c r="G150" s="119">
        <v>124</v>
      </c>
    </row>
    <row r="151" spans="1:7" ht="13.9" customHeight="1">
      <c r="A151" s="182"/>
      <c r="B151" s="86" t="s">
        <v>43</v>
      </c>
      <c r="C151" s="65" t="s">
        <v>23</v>
      </c>
      <c r="D151" s="115">
        <v>315</v>
      </c>
      <c r="E151" s="107">
        <v>315</v>
      </c>
      <c r="F151" s="72">
        <v>315</v>
      </c>
      <c r="G151" s="116">
        <v>315</v>
      </c>
    </row>
    <row r="152" spans="1:7" ht="13.9" customHeight="1">
      <c r="A152" s="182"/>
      <c r="B152" s="86" t="s">
        <v>102</v>
      </c>
      <c r="C152" s="65" t="s">
        <v>258</v>
      </c>
      <c r="D152" s="107">
        <v>202</v>
      </c>
      <c r="E152" s="107">
        <v>207</v>
      </c>
      <c r="F152" s="107">
        <v>207</v>
      </c>
      <c r="G152" s="47">
        <v>207</v>
      </c>
    </row>
    <row r="153" spans="1:7" s="139" customFormat="1" ht="14.65" customHeight="1">
      <c r="A153" s="186"/>
      <c r="B153" s="193" t="s">
        <v>261</v>
      </c>
      <c r="C153" s="131" t="s">
        <v>242</v>
      </c>
      <c r="D153" s="46">
        <v>0</v>
      </c>
      <c r="E153" s="47">
        <v>433</v>
      </c>
      <c r="F153" s="47">
        <v>433</v>
      </c>
      <c r="G153" s="47">
        <v>433</v>
      </c>
    </row>
    <row r="154" spans="1:7" s="139" customFormat="1" ht="14.65" customHeight="1">
      <c r="A154" s="186"/>
      <c r="B154" s="193" t="s">
        <v>281</v>
      </c>
      <c r="C154" s="131" t="s">
        <v>274</v>
      </c>
      <c r="D154" s="46">
        <v>0</v>
      </c>
      <c r="E154" s="47">
        <v>1</v>
      </c>
      <c r="F154" s="47">
        <v>1</v>
      </c>
      <c r="G154" s="47">
        <v>1</v>
      </c>
    </row>
    <row r="155" spans="1:7" ht="13.9" customHeight="1">
      <c r="A155" s="182"/>
      <c r="B155" s="86" t="s">
        <v>44</v>
      </c>
      <c r="C155" s="65" t="s">
        <v>28</v>
      </c>
      <c r="D155" s="115">
        <v>434</v>
      </c>
      <c r="E155" s="60">
        <v>0</v>
      </c>
      <c r="F155" s="60">
        <v>0</v>
      </c>
      <c r="G155" s="46">
        <v>0</v>
      </c>
    </row>
    <row r="156" spans="1:7" ht="13.9" customHeight="1">
      <c r="A156" s="182" t="s">
        <v>4</v>
      </c>
      <c r="B156" s="30">
        <v>48</v>
      </c>
      <c r="C156" s="121" t="s">
        <v>202</v>
      </c>
      <c r="D156" s="73">
        <f t="shared" ref="D156" si="17">SUM(D147:D155)</f>
        <v>163567</v>
      </c>
      <c r="E156" s="49">
        <f>SUM(E147:E155)</f>
        <v>184099</v>
      </c>
      <c r="F156" s="73">
        <f>SUM(F147:F155)</f>
        <v>173099</v>
      </c>
      <c r="G156" s="73">
        <v>191594</v>
      </c>
    </row>
    <row r="157" spans="1:7">
      <c r="A157" s="182"/>
      <c r="B157" s="30"/>
      <c r="C157" s="121"/>
      <c r="D157" s="74"/>
      <c r="E157" s="43"/>
      <c r="F157" s="74"/>
      <c r="G157" s="74"/>
    </row>
    <row r="158" spans="1:7" ht="13.9" customHeight="1">
      <c r="A158" s="182"/>
      <c r="B158" s="30">
        <v>49</v>
      </c>
      <c r="C158" s="121" t="s">
        <v>211</v>
      </c>
      <c r="D158" s="57"/>
      <c r="E158" s="57"/>
      <c r="F158" s="57"/>
      <c r="G158" s="57"/>
    </row>
    <row r="159" spans="1:7" ht="13.9" customHeight="1">
      <c r="A159" s="182"/>
      <c r="B159" s="86" t="s">
        <v>288</v>
      </c>
      <c r="C159" s="65" t="s">
        <v>20</v>
      </c>
      <c r="D159" s="60">
        <v>0</v>
      </c>
      <c r="E159" s="107">
        <v>47509</v>
      </c>
      <c r="F159" s="107">
        <f>47509-4000</f>
        <v>43509</v>
      </c>
      <c r="G159" s="116">
        <v>29984</v>
      </c>
    </row>
    <row r="160" spans="1:7" s="139" customFormat="1" ht="14.65" customHeight="1">
      <c r="A160" s="186"/>
      <c r="B160" s="193" t="s">
        <v>289</v>
      </c>
      <c r="C160" s="131" t="s">
        <v>235</v>
      </c>
      <c r="D160" s="46">
        <v>0</v>
      </c>
      <c r="E160" s="47">
        <v>1</v>
      </c>
      <c r="F160" s="47">
        <v>1</v>
      </c>
      <c r="G160" s="47">
        <v>1499</v>
      </c>
    </row>
    <row r="161" spans="1:7" s="139" customFormat="1" ht="14.65" customHeight="1">
      <c r="A161" s="186"/>
      <c r="B161" s="193" t="s">
        <v>290</v>
      </c>
      <c r="C161" s="131" t="s">
        <v>236</v>
      </c>
      <c r="D161" s="46">
        <v>0</v>
      </c>
      <c r="E161" s="47">
        <v>1</v>
      </c>
      <c r="F161" s="47">
        <v>1</v>
      </c>
      <c r="G161" s="47">
        <v>25211</v>
      </c>
    </row>
    <row r="162" spans="1:7" ht="13.9" customHeight="1">
      <c r="A162" s="182"/>
      <c r="B162" s="86" t="s">
        <v>291</v>
      </c>
      <c r="C162" s="65" t="s">
        <v>239</v>
      </c>
      <c r="D162" s="61">
        <v>0</v>
      </c>
      <c r="E162" s="115">
        <v>124</v>
      </c>
      <c r="F162" s="115">
        <v>124</v>
      </c>
      <c r="G162" s="119">
        <v>124</v>
      </c>
    </row>
    <row r="163" spans="1:7" ht="13.9" customHeight="1">
      <c r="A163" s="182"/>
      <c r="B163" s="86" t="s">
        <v>292</v>
      </c>
      <c r="C163" s="65" t="s">
        <v>23</v>
      </c>
      <c r="D163" s="61">
        <v>0</v>
      </c>
      <c r="E163" s="107">
        <v>250</v>
      </c>
      <c r="F163" s="107">
        <v>250</v>
      </c>
      <c r="G163" s="116">
        <v>250</v>
      </c>
    </row>
    <row r="164" spans="1:7" ht="13.9" customHeight="1">
      <c r="A164" s="182"/>
      <c r="B164" s="86" t="s">
        <v>293</v>
      </c>
      <c r="C164" s="65" t="s">
        <v>258</v>
      </c>
      <c r="D164" s="60">
        <v>0</v>
      </c>
      <c r="E164" s="107">
        <v>900</v>
      </c>
      <c r="F164" s="107">
        <v>900</v>
      </c>
      <c r="G164" s="47">
        <v>900</v>
      </c>
    </row>
    <row r="165" spans="1:7" s="139" customFormat="1" ht="14.65" customHeight="1">
      <c r="A165" s="186"/>
      <c r="B165" s="193" t="s">
        <v>294</v>
      </c>
      <c r="C165" s="131" t="s">
        <v>242</v>
      </c>
      <c r="D165" s="46">
        <v>0</v>
      </c>
      <c r="E165" s="47">
        <v>288</v>
      </c>
      <c r="F165" s="47">
        <v>288</v>
      </c>
      <c r="G165" s="47">
        <v>288</v>
      </c>
    </row>
    <row r="166" spans="1:7" s="139" customFormat="1" ht="14.65" customHeight="1">
      <c r="A166" s="186"/>
      <c r="B166" s="193" t="s">
        <v>295</v>
      </c>
      <c r="C166" s="131" t="s">
        <v>274</v>
      </c>
      <c r="D166" s="46">
        <v>0</v>
      </c>
      <c r="E166" s="47">
        <v>1</v>
      </c>
      <c r="F166" s="47">
        <v>1</v>
      </c>
      <c r="G166" s="47">
        <v>1</v>
      </c>
    </row>
    <row r="167" spans="1:7" ht="13.9" customHeight="1">
      <c r="A167" s="182" t="s">
        <v>4</v>
      </c>
      <c r="B167" s="30">
        <v>49</v>
      </c>
      <c r="C167" s="121" t="s">
        <v>211</v>
      </c>
      <c r="D167" s="48">
        <f t="shared" ref="D167:F167" si="18">SUM(D159:D166)</f>
        <v>0</v>
      </c>
      <c r="E167" s="49">
        <f>SUM(E159:E166)</f>
        <v>49074</v>
      </c>
      <c r="F167" s="49">
        <f t="shared" si="18"/>
        <v>45074</v>
      </c>
      <c r="G167" s="73">
        <v>58257</v>
      </c>
    </row>
    <row r="168" spans="1:7">
      <c r="A168" s="182"/>
      <c r="B168" s="30"/>
      <c r="C168" s="121"/>
      <c r="D168" s="74"/>
      <c r="E168" s="43"/>
      <c r="F168" s="74"/>
      <c r="G168" s="74"/>
    </row>
    <row r="169" spans="1:7" ht="13.9" customHeight="1">
      <c r="A169" s="182"/>
      <c r="B169" s="30">
        <v>50</v>
      </c>
      <c r="C169" s="121" t="s">
        <v>218</v>
      </c>
      <c r="D169" s="57"/>
      <c r="E169" s="57"/>
      <c r="F169" s="57"/>
      <c r="G169" s="57"/>
    </row>
    <row r="170" spans="1:7" ht="13.9" customHeight="1">
      <c r="A170" s="182"/>
      <c r="B170" s="86" t="s">
        <v>296</v>
      </c>
      <c r="C170" s="65" t="s">
        <v>20</v>
      </c>
      <c r="D170" s="60">
        <v>0</v>
      </c>
      <c r="E170" s="107">
        <v>87200</v>
      </c>
      <c r="F170" s="107">
        <f>87200-6000</f>
        <v>81200</v>
      </c>
      <c r="G170" s="116">
        <v>49718</v>
      </c>
    </row>
    <row r="171" spans="1:7" s="139" customFormat="1" ht="14.65" customHeight="1">
      <c r="A171" s="186"/>
      <c r="B171" s="193" t="s">
        <v>297</v>
      </c>
      <c r="C171" s="131" t="s">
        <v>235</v>
      </c>
      <c r="D171" s="46">
        <v>0</v>
      </c>
      <c r="E171" s="47">
        <v>1</v>
      </c>
      <c r="F171" s="47">
        <v>1</v>
      </c>
      <c r="G171" s="47">
        <v>2486</v>
      </c>
    </row>
    <row r="172" spans="1:7" s="139" customFormat="1" ht="14.65" customHeight="1">
      <c r="A172" s="186"/>
      <c r="B172" s="193" t="s">
        <v>298</v>
      </c>
      <c r="C172" s="131" t="s">
        <v>236</v>
      </c>
      <c r="D172" s="46">
        <v>0</v>
      </c>
      <c r="E172" s="47">
        <v>1</v>
      </c>
      <c r="F172" s="47">
        <v>1</v>
      </c>
      <c r="G172" s="47">
        <v>42281</v>
      </c>
    </row>
    <row r="173" spans="1:7" ht="13.9" customHeight="1">
      <c r="A173" s="182"/>
      <c r="B173" s="86" t="s">
        <v>299</v>
      </c>
      <c r="C173" s="65" t="s">
        <v>239</v>
      </c>
      <c r="D173" s="61">
        <v>0</v>
      </c>
      <c r="E173" s="115">
        <v>124</v>
      </c>
      <c r="F173" s="115">
        <v>124</v>
      </c>
      <c r="G173" s="119">
        <v>124</v>
      </c>
    </row>
    <row r="174" spans="1:7" ht="13.9" customHeight="1">
      <c r="A174" s="182"/>
      <c r="B174" s="86" t="s">
        <v>300</v>
      </c>
      <c r="C174" s="65" t="s">
        <v>23</v>
      </c>
      <c r="D174" s="61">
        <v>0</v>
      </c>
      <c r="E174" s="107">
        <v>250</v>
      </c>
      <c r="F174" s="107">
        <v>250</v>
      </c>
      <c r="G174" s="116">
        <v>250</v>
      </c>
    </row>
    <row r="175" spans="1:7" s="139" customFormat="1" ht="14.65" customHeight="1">
      <c r="A175" s="186"/>
      <c r="B175" s="193" t="s">
        <v>301</v>
      </c>
      <c r="C175" s="131" t="s">
        <v>242</v>
      </c>
      <c r="D175" s="46">
        <v>0</v>
      </c>
      <c r="E175" s="47">
        <v>249</v>
      </c>
      <c r="F175" s="47">
        <v>249</v>
      </c>
      <c r="G175" s="47">
        <v>249</v>
      </c>
    </row>
    <row r="176" spans="1:7" s="139" customFormat="1" ht="14.65" customHeight="1">
      <c r="A176" s="186"/>
      <c r="B176" s="193" t="s">
        <v>302</v>
      </c>
      <c r="C176" s="131" t="s">
        <v>274</v>
      </c>
      <c r="D176" s="46">
        <v>0</v>
      </c>
      <c r="E176" s="47">
        <v>1</v>
      </c>
      <c r="F176" s="47">
        <v>1</v>
      </c>
      <c r="G176" s="47">
        <v>1</v>
      </c>
    </row>
    <row r="177" spans="1:7" ht="13.9" customHeight="1">
      <c r="A177" s="182" t="s">
        <v>4</v>
      </c>
      <c r="B177" s="30">
        <v>50</v>
      </c>
      <c r="C177" s="121" t="s">
        <v>218</v>
      </c>
      <c r="D177" s="48">
        <f t="shared" ref="D177:F177" si="19">SUM(D170:D176)</f>
        <v>0</v>
      </c>
      <c r="E177" s="49">
        <f t="shared" si="19"/>
        <v>87826</v>
      </c>
      <c r="F177" s="49">
        <f t="shared" si="19"/>
        <v>81826</v>
      </c>
      <c r="G177" s="73">
        <v>95109</v>
      </c>
    </row>
    <row r="178" spans="1:7">
      <c r="A178" s="182"/>
      <c r="B178" s="30"/>
      <c r="C178" s="121"/>
      <c r="D178" s="116"/>
      <c r="E178" s="47"/>
      <c r="F178" s="116"/>
      <c r="G178" s="116"/>
    </row>
    <row r="179" spans="1:7" ht="15" customHeight="1">
      <c r="A179" s="182"/>
      <c r="B179" s="30">
        <v>59</v>
      </c>
      <c r="C179" s="121" t="s">
        <v>231</v>
      </c>
      <c r="D179" s="116"/>
      <c r="E179" s="47"/>
      <c r="F179" s="116"/>
      <c r="G179" s="116"/>
    </row>
    <row r="180" spans="1:7" ht="13.9" customHeight="1">
      <c r="A180" s="182"/>
      <c r="B180" s="30" t="s">
        <v>309</v>
      </c>
      <c r="C180" s="121" t="s">
        <v>272</v>
      </c>
      <c r="D180" s="46">
        <v>0</v>
      </c>
      <c r="E180" s="47">
        <v>820163</v>
      </c>
      <c r="F180" s="47">
        <f>820163-85000</f>
        <v>735163</v>
      </c>
      <c r="G180" s="47">
        <v>724902</v>
      </c>
    </row>
    <row r="181" spans="1:7" ht="15" customHeight="1">
      <c r="A181" s="184" t="s">
        <v>4</v>
      </c>
      <c r="B181" s="75">
        <v>59</v>
      </c>
      <c r="C181" s="67" t="s">
        <v>231</v>
      </c>
      <c r="D181" s="48">
        <f t="shared" ref="D181:F181" si="20">D180</f>
        <v>0</v>
      </c>
      <c r="E181" s="49">
        <f t="shared" si="20"/>
        <v>820163</v>
      </c>
      <c r="F181" s="49">
        <f t="shared" si="20"/>
        <v>735163</v>
      </c>
      <c r="G181" s="73">
        <v>724902</v>
      </c>
    </row>
    <row r="182" spans="1:7">
      <c r="A182" s="182"/>
      <c r="B182" s="30"/>
      <c r="C182" s="121"/>
      <c r="D182" s="74"/>
      <c r="E182" s="43"/>
      <c r="F182" s="74"/>
      <c r="G182" s="74"/>
    </row>
    <row r="183" spans="1:7" ht="13.9" customHeight="1">
      <c r="A183" s="182"/>
      <c r="B183" s="30">
        <v>60</v>
      </c>
      <c r="C183" s="121" t="s">
        <v>149</v>
      </c>
      <c r="D183" s="62"/>
      <c r="E183" s="62"/>
      <c r="F183" s="62"/>
      <c r="G183" s="62"/>
    </row>
    <row r="184" spans="1:7" ht="13.9" customHeight="1">
      <c r="A184" s="182"/>
      <c r="B184" s="86" t="s">
        <v>45</v>
      </c>
      <c r="C184" s="65" t="s">
        <v>20</v>
      </c>
      <c r="D184" s="72">
        <v>89415</v>
      </c>
      <c r="E184" s="107">
        <v>97412</v>
      </c>
      <c r="F184" s="72">
        <f>97412-9000</f>
        <v>88412</v>
      </c>
      <c r="G184" s="116">
        <v>53255</v>
      </c>
    </row>
    <row r="185" spans="1:7" ht="13.9" customHeight="1">
      <c r="A185" s="182"/>
      <c r="B185" s="86" t="s">
        <v>81</v>
      </c>
      <c r="C185" s="65" t="s">
        <v>82</v>
      </c>
      <c r="D185" s="72">
        <v>21823</v>
      </c>
      <c r="E185" s="107">
        <v>23362</v>
      </c>
      <c r="F185" s="72">
        <v>23362</v>
      </c>
      <c r="G185" s="47">
        <v>24112</v>
      </c>
    </row>
    <row r="186" spans="1:7" s="139" customFormat="1" ht="14.45" customHeight="1">
      <c r="A186" s="186"/>
      <c r="B186" s="193" t="s">
        <v>262</v>
      </c>
      <c r="C186" s="131" t="s">
        <v>235</v>
      </c>
      <c r="D186" s="46">
        <v>0</v>
      </c>
      <c r="E186" s="47">
        <v>1</v>
      </c>
      <c r="F186" s="47">
        <v>1</v>
      </c>
      <c r="G186" s="47">
        <v>2663</v>
      </c>
    </row>
    <row r="187" spans="1:7" s="139" customFormat="1" ht="14.65" customHeight="1">
      <c r="A187" s="186"/>
      <c r="B187" s="193" t="s">
        <v>263</v>
      </c>
      <c r="C187" s="131" t="s">
        <v>236</v>
      </c>
      <c r="D187" s="46">
        <v>0</v>
      </c>
      <c r="E187" s="47">
        <v>1</v>
      </c>
      <c r="F187" s="47">
        <v>1</v>
      </c>
      <c r="G187" s="47">
        <v>44311</v>
      </c>
    </row>
    <row r="188" spans="1:7" ht="13.9" customHeight="1">
      <c r="A188" s="182"/>
      <c r="B188" s="86" t="s">
        <v>46</v>
      </c>
      <c r="C188" s="65" t="s">
        <v>239</v>
      </c>
      <c r="D188" s="115">
        <v>175</v>
      </c>
      <c r="E188" s="115">
        <v>175</v>
      </c>
      <c r="F188" s="114">
        <v>175</v>
      </c>
      <c r="G188" s="119">
        <v>175</v>
      </c>
    </row>
    <row r="189" spans="1:7" ht="13.9" customHeight="1">
      <c r="A189" s="182"/>
      <c r="B189" s="86" t="s">
        <v>47</v>
      </c>
      <c r="C189" s="65" t="s">
        <v>23</v>
      </c>
      <c r="D189" s="107">
        <v>190</v>
      </c>
      <c r="E189" s="115">
        <v>550</v>
      </c>
      <c r="F189" s="114">
        <v>550</v>
      </c>
      <c r="G189" s="119">
        <v>550</v>
      </c>
    </row>
    <row r="190" spans="1:7" s="139" customFormat="1" ht="14.65" customHeight="1">
      <c r="A190" s="186"/>
      <c r="B190" s="193" t="s">
        <v>264</v>
      </c>
      <c r="C190" s="131" t="s">
        <v>242</v>
      </c>
      <c r="D190" s="46">
        <v>0</v>
      </c>
      <c r="E190" s="47">
        <v>1199</v>
      </c>
      <c r="F190" s="47">
        <v>1199</v>
      </c>
      <c r="G190" s="47">
        <v>1199</v>
      </c>
    </row>
    <row r="191" spans="1:7" s="139" customFormat="1" ht="14.65" customHeight="1">
      <c r="A191" s="186"/>
      <c r="B191" s="193" t="s">
        <v>282</v>
      </c>
      <c r="C191" s="131" t="s">
        <v>274</v>
      </c>
      <c r="D191" s="46">
        <v>0</v>
      </c>
      <c r="E191" s="47">
        <v>1</v>
      </c>
      <c r="F191" s="47">
        <v>1</v>
      </c>
      <c r="G191" s="47">
        <v>1</v>
      </c>
    </row>
    <row r="192" spans="1:7" ht="13.9" customHeight="1">
      <c r="A192" s="182"/>
      <c r="B192" s="86" t="s">
        <v>48</v>
      </c>
      <c r="C192" s="65" t="s">
        <v>28</v>
      </c>
      <c r="D192" s="68">
        <v>950</v>
      </c>
      <c r="E192" s="61">
        <v>0</v>
      </c>
      <c r="F192" s="61">
        <v>0</v>
      </c>
      <c r="G192" s="53">
        <v>0</v>
      </c>
    </row>
    <row r="193" spans="1:7" ht="13.9" customHeight="1">
      <c r="A193" s="182" t="s">
        <v>4</v>
      </c>
      <c r="B193" s="30">
        <v>60</v>
      </c>
      <c r="C193" s="121" t="s">
        <v>149</v>
      </c>
      <c r="D193" s="73">
        <f t="shared" ref="D193:F193" si="21">SUM(D184:D192)</f>
        <v>112553</v>
      </c>
      <c r="E193" s="49">
        <f t="shared" si="21"/>
        <v>122701</v>
      </c>
      <c r="F193" s="73">
        <f t="shared" si="21"/>
        <v>113701</v>
      </c>
      <c r="G193" s="73">
        <v>126266</v>
      </c>
    </row>
    <row r="194" spans="1:7">
      <c r="A194" s="182"/>
      <c r="B194" s="30"/>
      <c r="C194" s="121"/>
      <c r="D194" s="74"/>
      <c r="E194" s="43"/>
      <c r="F194" s="74"/>
      <c r="G194" s="74"/>
    </row>
    <row r="195" spans="1:7" ht="13.9" customHeight="1">
      <c r="A195" s="182"/>
      <c r="B195" s="30">
        <v>61</v>
      </c>
      <c r="C195" s="121" t="s">
        <v>71</v>
      </c>
      <c r="D195" s="74"/>
      <c r="E195" s="74"/>
      <c r="F195" s="74"/>
      <c r="G195" s="74"/>
    </row>
    <row r="196" spans="1:7" ht="13.9" customHeight="1">
      <c r="A196" s="182"/>
      <c r="B196" s="86" t="s">
        <v>72</v>
      </c>
      <c r="C196" s="65" t="s">
        <v>20</v>
      </c>
      <c r="D196" s="116">
        <v>20123</v>
      </c>
      <c r="E196" s="47">
        <v>20896</v>
      </c>
      <c r="F196" s="116">
        <v>20896</v>
      </c>
      <c r="G196" s="116">
        <v>11694</v>
      </c>
    </row>
    <row r="197" spans="1:7" s="139" customFormat="1" ht="14.45" customHeight="1">
      <c r="A197" s="186"/>
      <c r="B197" s="193" t="s">
        <v>265</v>
      </c>
      <c r="C197" s="131" t="s">
        <v>235</v>
      </c>
      <c r="D197" s="46">
        <v>0</v>
      </c>
      <c r="E197" s="47">
        <v>1</v>
      </c>
      <c r="F197" s="47">
        <v>1</v>
      </c>
      <c r="G197" s="47">
        <v>585</v>
      </c>
    </row>
    <row r="198" spans="1:7" s="139" customFormat="1" ht="14.65" customHeight="1">
      <c r="A198" s="186"/>
      <c r="B198" s="193" t="s">
        <v>266</v>
      </c>
      <c r="C198" s="131" t="s">
        <v>236</v>
      </c>
      <c r="D198" s="46">
        <v>0</v>
      </c>
      <c r="E198" s="47">
        <v>1</v>
      </c>
      <c r="F198" s="47">
        <v>1</v>
      </c>
      <c r="G198" s="47">
        <v>9509</v>
      </c>
    </row>
    <row r="199" spans="1:7" ht="13.9" customHeight="1">
      <c r="A199" s="182"/>
      <c r="B199" s="86" t="s">
        <v>73</v>
      </c>
      <c r="C199" s="65" t="s">
        <v>239</v>
      </c>
      <c r="D199" s="47">
        <v>66</v>
      </c>
      <c r="E199" s="47">
        <v>66</v>
      </c>
      <c r="F199" s="116">
        <v>66</v>
      </c>
      <c r="G199" s="116">
        <v>66</v>
      </c>
    </row>
    <row r="200" spans="1:7" ht="13.9" customHeight="1">
      <c r="A200" s="182"/>
      <c r="B200" s="86" t="s">
        <v>74</v>
      </c>
      <c r="C200" s="65" t="s">
        <v>23</v>
      </c>
      <c r="D200" s="47">
        <v>91</v>
      </c>
      <c r="E200" s="47">
        <v>91</v>
      </c>
      <c r="F200" s="116">
        <v>91</v>
      </c>
      <c r="G200" s="116">
        <v>91</v>
      </c>
    </row>
    <row r="201" spans="1:7" s="139" customFormat="1" ht="14.65" customHeight="1">
      <c r="A201" s="186"/>
      <c r="B201" s="193" t="s">
        <v>267</v>
      </c>
      <c r="C201" s="131" t="s">
        <v>242</v>
      </c>
      <c r="D201" s="46">
        <v>0</v>
      </c>
      <c r="E201" s="47">
        <v>107</v>
      </c>
      <c r="F201" s="47">
        <v>107</v>
      </c>
      <c r="G201" s="47">
        <v>107</v>
      </c>
    </row>
    <row r="202" spans="1:7" s="139" customFormat="1" ht="14.65" customHeight="1">
      <c r="A202" s="186"/>
      <c r="B202" s="193" t="s">
        <v>283</v>
      </c>
      <c r="C202" s="131" t="s">
        <v>274</v>
      </c>
      <c r="D202" s="46">
        <v>0</v>
      </c>
      <c r="E202" s="47">
        <v>1</v>
      </c>
      <c r="F202" s="47">
        <v>1</v>
      </c>
      <c r="G202" s="47">
        <v>1</v>
      </c>
    </row>
    <row r="203" spans="1:7" ht="13.9" customHeight="1">
      <c r="A203" s="182"/>
      <c r="B203" s="86" t="s">
        <v>75</v>
      </c>
      <c r="C203" s="65" t="s">
        <v>28</v>
      </c>
      <c r="D203" s="47">
        <v>108</v>
      </c>
      <c r="E203" s="46">
        <v>0</v>
      </c>
      <c r="F203" s="46">
        <v>0</v>
      </c>
      <c r="G203" s="46">
        <v>0</v>
      </c>
    </row>
    <row r="204" spans="1:7" ht="13.9" customHeight="1">
      <c r="A204" s="182" t="s">
        <v>4</v>
      </c>
      <c r="B204" s="30">
        <v>61</v>
      </c>
      <c r="C204" s="121" t="s">
        <v>71</v>
      </c>
      <c r="D204" s="73">
        <f t="shared" ref="D204:F204" si="22">SUM(D196:D203)</f>
        <v>20388</v>
      </c>
      <c r="E204" s="49">
        <f t="shared" si="22"/>
        <v>21163</v>
      </c>
      <c r="F204" s="73">
        <f t="shared" si="22"/>
        <v>21163</v>
      </c>
      <c r="G204" s="73">
        <v>22053</v>
      </c>
    </row>
    <row r="205" spans="1:7">
      <c r="A205" s="182"/>
      <c r="B205" s="30"/>
      <c r="C205" s="121"/>
      <c r="D205" s="74"/>
      <c r="E205" s="43"/>
      <c r="F205" s="74"/>
      <c r="G205" s="74"/>
    </row>
    <row r="206" spans="1:7" ht="13.9" customHeight="1">
      <c r="A206" s="182"/>
      <c r="B206" s="30">
        <v>62</v>
      </c>
      <c r="C206" s="121" t="s">
        <v>76</v>
      </c>
      <c r="D206" s="74"/>
      <c r="E206" s="74"/>
      <c r="F206" s="74"/>
      <c r="G206" s="74"/>
    </row>
    <row r="207" spans="1:7" ht="13.9" customHeight="1">
      <c r="A207" s="182"/>
      <c r="B207" s="86" t="s">
        <v>77</v>
      </c>
      <c r="C207" s="65" t="s">
        <v>20</v>
      </c>
      <c r="D207" s="116">
        <v>36402</v>
      </c>
      <c r="E207" s="47">
        <v>39407</v>
      </c>
      <c r="F207" s="116">
        <f>39407-4000</f>
        <v>35407</v>
      </c>
      <c r="G207" s="116">
        <v>19366</v>
      </c>
    </row>
    <row r="208" spans="1:7" s="139" customFormat="1" ht="14.45" customHeight="1">
      <c r="A208" s="186"/>
      <c r="B208" s="193" t="s">
        <v>268</v>
      </c>
      <c r="C208" s="131" t="s">
        <v>235</v>
      </c>
      <c r="D208" s="46">
        <v>0</v>
      </c>
      <c r="E208" s="47">
        <v>1</v>
      </c>
      <c r="F208" s="47">
        <v>1</v>
      </c>
      <c r="G208" s="47">
        <v>968</v>
      </c>
    </row>
    <row r="209" spans="1:7" s="139" customFormat="1" ht="14.65" customHeight="1">
      <c r="A209" s="186"/>
      <c r="B209" s="193" t="s">
        <v>269</v>
      </c>
      <c r="C209" s="131" t="s">
        <v>236</v>
      </c>
      <c r="D209" s="46">
        <v>0</v>
      </c>
      <c r="E209" s="47">
        <v>1</v>
      </c>
      <c r="F209" s="47">
        <v>1</v>
      </c>
      <c r="G209" s="47">
        <v>15728</v>
      </c>
    </row>
    <row r="210" spans="1:7" ht="13.9" customHeight="1">
      <c r="A210" s="182"/>
      <c r="B210" s="86" t="s">
        <v>78</v>
      </c>
      <c r="C210" s="65" t="s">
        <v>239</v>
      </c>
      <c r="D210" s="47">
        <v>75</v>
      </c>
      <c r="E210" s="47">
        <v>75</v>
      </c>
      <c r="F210" s="116">
        <v>75</v>
      </c>
      <c r="G210" s="116">
        <v>75</v>
      </c>
    </row>
    <row r="211" spans="1:7" ht="13.9" customHeight="1">
      <c r="A211" s="182"/>
      <c r="B211" s="86" t="s">
        <v>79</v>
      </c>
      <c r="C211" s="65" t="s">
        <v>23</v>
      </c>
      <c r="D211" s="47">
        <v>123</v>
      </c>
      <c r="E211" s="47">
        <v>124</v>
      </c>
      <c r="F211" s="116">
        <v>124</v>
      </c>
      <c r="G211" s="116">
        <v>124</v>
      </c>
    </row>
    <row r="212" spans="1:7" s="139" customFormat="1" ht="14.65" customHeight="1">
      <c r="A212" s="186"/>
      <c r="B212" s="193" t="s">
        <v>270</v>
      </c>
      <c r="C212" s="131" t="s">
        <v>242</v>
      </c>
      <c r="D212" s="46">
        <v>0</v>
      </c>
      <c r="E212" s="47">
        <v>249</v>
      </c>
      <c r="F212" s="47">
        <v>249</v>
      </c>
      <c r="G212" s="47">
        <v>249</v>
      </c>
    </row>
    <row r="213" spans="1:7" s="139" customFormat="1" ht="14.65" customHeight="1">
      <c r="A213" s="186"/>
      <c r="B213" s="193" t="s">
        <v>284</v>
      </c>
      <c r="C213" s="131" t="s">
        <v>274</v>
      </c>
      <c r="D213" s="46">
        <v>0</v>
      </c>
      <c r="E213" s="47">
        <v>1</v>
      </c>
      <c r="F213" s="47">
        <v>1</v>
      </c>
      <c r="G213" s="47">
        <v>1</v>
      </c>
    </row>
    <row r="214" spans="1:7" ht="13.9" customHeight="1">
      <c r="A214" s="182"/>
      <c r="B214" s="86" t="s">
        <v>80</v>
      </c>
      <c r="C214" s="65" t="s">
        <v>28</v>
      </c>
      <c r="D214" s="47">
        <v>250</v>
      </c>
      <c r="E214" s="46">
        <v>0</v>
      </c>
      <c r="F214" s="46">
        <v>0</v>
      </c>
      <c r="G214" s="46">
        <v>0</v>
      </c>
    </row>
    <row r="215" spans="1:7" ht="13.9" customHeight="1">
      <c r="A215" s="182" t="s">
        <v>4</v>
      </c>
      <c r="B215" s="30">
        <v>62</v>
      </c>
      <c r="C215" s="121" t="s">
        <v>76</v>
      </c>
      <c r="D215" s="73">
        <f t="shared" ref="D215:F215" si="23">SUM(D207:D214)</f>
        <v>36850</v>
      </c>
      <c r="E215" s="49">
        <f t="shared" si="23"/>
        <v>39858</v>
      </c>
      <c r="F215" s="73">
        <f t="shared" si="23"/>
        <v>35858</v>
      </c>
      <c r="G215" s="73">
        <v>36511</v>
      </c>
    </row>
    <row r="216" spans="1:7" ht="13.9" customHeight="1">
      <c r="A216" s="182" t="s">
        <v>4</v>
      </c>
      <c r="B216" s="37">
        <v>35</v>
      </c>
      <c r="C216" s="41" t="s">
        <v>9</v>
      </c>
      <c r="D216" s="76">
        <f t="shared" ref="D216" si="24">D193+D156+D144+D133+D122+D111+D215+D204+D167+D177+D181</f>
        <v>1619089</v>
      </c>
      <c r="E216" s="76">
        <f>E193+E156+E144+E133+E122+E111+E215+E204+E167+E177+E181</f>
        <v>1794270</v>
      </c>
      <c r="F216" s="76">
        <f>F193+F156+F144+F133+F122+F111+F215+F204+F167+F177+F181</f>
        <v>1645270</v>
      </c>
      <c r="G216" s="76">
        <v>1875231</v>
      </c>
    </row>
    <row r="217" spans="1:7" ht="13.9" customHeight="1">
      <c r="A217" s="182" t="s">
        <v>4</v>
      </c>
      <c r="B217" s="39">
        <v>80.001000000000005</v>
      </c>
      <c r="C217" s="31" t="s">
        <v>17</v>
      </c>
      <c r="D217" s="73">
        <f t="shared" ref="D217:F217" si="25">D216</f>
        <v>1619089</v>
      </c>
      <c r="E217" s="49">
        <f>E216</f>
        <v>1794270</v>
      </c>
      <c r="F217" s="73">
        <f t="shared" si="25"/>
        <v>1645270</v>
      </c>
      <c r="G217" s="73">
        <v>1875231</v>
      </c>
    </row>
    <row r="218" spans="1:7" ht="10.9" customHeight="1">
      <c r="A218" s="182"/>
      <c r="B218" s="39"/>
      <c r="C218" s="31"/>
      <c r="D218" s="74"/>
      <c r="E218" s="74"/>
      <c r="F218" s="74"/>
      <c r="G218" s="74"/>
    </row>
    <row r="219" spans="1:7" ht="14.65" customHeight="1">
      <c r="A219" s="182"/>
      <c r="B219" s="39">
        <v>80.004000000000005</v>
      </c>
      <c r="C219" s="31" t="s">
        <v>49</v>
      </c>
      <c r="D219" s="57"/>
      <c r="E219" s="57"/>
      <c r="F219" s="57"/>
      <c r="G219" s="57"/>
    </row>
    <row r="220" spans="1:7" ht="14.65" customHeight="1">
      <c r="A220" s="182"/>
      <c r="B220" s="30">
        <v>62</v>
      </c>
      <c r="C220" s="121" t="s">
        <v>50</v>
      </c>
      <c r="D220" s="57"/>
      <c r="E220" s="57"/>
      <c r="F220" s="57"/>
      <c r="G220" s="57"/>
    </row>
    <row r="221" spans="1:7" ht="14.65" customHeight="1">
      <c r="A221" s="182"/>
      <c r="B221" s="86" t="s">
        <v>285</v>
      </c>
      <c r="C221" s="121" t="s">
        <v>272</v>
      </c>
      <c r="D221" s="60">
        <v>0</v>
      </c>
      <c r="E221" s="107">
        <v>1105</v>
      </c>
      <c r="F221" s="107">
        <v>1105</v>
      </c>
      <c r="G221" s="47">
        <v>1105</v>
      </c>
    </row>
    <row r="222" spans="1:7" ht="14.65" customHeight="1">
      <c r="A222" s="182"/>
      <c r="B222" s="86" t="s">
        <v>51</v>
      </c>
      <c r="C222" s="65" t="s">
        <v>52</v>
      </c>
      <c r="D222" s="50">
        <v>1105</v>
      </c>
      <c r="E222" s="66">
        <v>0</v>
      </c>
      <c r="F222" s="66">
        <v>0</v>
      </c>
      <c r="G222" s="45">
        <v>0</v>
      </c>
    </row>
    <row r="223" spans="1:7" ht="14.65" customHeight="1">
      <c r="A223" s="182" t="s">
        <v>4</v>
      </c>
      <c r="B223" s="30">
        <v>62</v>
      </c>
      <c r="C223" s="121" t="s">
        <v>50</v>
      </c>
      <c r="D223" s="81">
        <f t="shared" ref="D223:F223" si="26">SUM(D221:D222)</f>
        <v>1105</v>
      </c>
      <c r="E223" s="81">
        <f t="shared" si="26"/>
        <v>1105</v>
      </c>
      <c r="F223" s="81">
        <f t="shared" si="26"/>
        <v>1105</v>
      </c>
      <c r="G223" s="81">
        <v>1105</v>
      </c>
    </row>
    <row r="224" spans="1:7" ht="14.65" customHeight="1">
      <c r="A224" s="182" t="s">
        <v>4</v>
      </c>
      <c r="B224" s="39">
        <v>80.004000000000005</v>
      </c>
      <c r="C224" s="31" t="s">
        <v>49</v>
      </c>
      <c r="D224" s="50">
        <f t="shared" ref="D224:F224" si="27">D223</f>
        <v>1105</v>
      </c>
      <c r="E224" s="50">
        <f t="shared" si="27"/>
        <v>1105</v>
      </c>
      <c r="F224" s="50">
        <f t="shared" si="27"/>
        <v>1105</v>
      </c>
      <c r="G224" s="76">
        <v>1105</v>
      </c>
    </row>
    <row r="225" spans="1:7">
      <c r="A225" s="182"/>
      <c r="B225" s="39"/>
      <c r="C225" s="31"/>
      <c r="D225" s="74"/>
      <c r="E225" s="74"/>
      <c r="F225" s="74"/>
      <c r="G225" s="74"/>
    </row>
    <row r="226" spans="1:7" ht="14.85" customHeight="1">
      <c r="A226" s="182"/>
      <c r="B226" s="39">
        <v>80.052000000000007</v>
      </c>
      <c r="C226" s="31" t="s">
        <v>53</v>
      </c>
      <c r="D226" s="57"/>
      <c r="E226" s="57"/>
      <c r="F226" s="57"/>
      <c r="G226" s="57"/>
    </row>
    <row r="227" spans="1:7" ht="14.85" customHeight="1">
      <c r="A227" s="182"/>
      <c r="B227" s="30">
        <v>71</v>
      </c>
      <c r="C227" s="121" t="s">
        <v>158</v>
      </c>
      <c r="D227" s="57"/>
      <c r="E227" s="57"/>
      <c r="F227" s="57"/>
      <c r="G227" s="57"/>
    </row>
    <row r="228" spans="1:7" ht="14.85" customHeight="1">
      <c r="A228" s="182"/>
      <c r="B228" s="40" t="s">
        <v>99</v>
      </c>
      <c r="C228" s="44" t="s">
        <v>82</v>
      </c>
      <c r="D228" s="107">
        <v>2995</v>
      </c>
      <c r="E228" s="107">
        <v>3020</v>
      </c>
      <c r="F228" s="107">
        <v>3020</v>
      </c>
      <c r="G228" s="107">
        <v>3021</v>
      </c>
    </row>
    <row r="229" spans="1:7" ht="14.85" customHeight="1">
      <c r="A229" s="184"/>
      <c r="B229" s="191" t="s">
        <v>100</v>
      </c>
      <c r="C229" s="171" t="s">
        <v>234</v>
      </c>
      <c r="D229" s="81">
        <v>9767</v>
      </c>
      <c r="E229" s="81">
        <v>9767</v>
      </c>
      <c r="F229" s="81">
        <v>9767</v>
      </c>
      <c r="G229" s="68">
        <v>9767</v>
      </c>
    </row>
    <row r="230" spans="1:7" ht="14.85" customHeight="1">
      <c r="A230" s="182"/>
      <c r="B230" s="40" t="s">
        <v>101</v>
      </c>
      <c r="C230" s="44" t="s">
        <v>233</v>
      </c>
      <c r="D230" s="66">
        <v>0</v>
      </c>
      <c r="E230" s="81">
        <v>1</v>
      </c>
      <c r="F230" s="81">
        <v>1</v>
      </c>
      <c r="G230" s="68">
        <v>1</v>
      </c>
    </row>
    <row r="231" spans="1:7" ht="14.85" customHeight="1">
      <c r="A231" s="182" t="s">
        <v>4</v>
      </c>
      <c r="B231" s="30">
        <v>71</v>
      </c>
      <c r="C231" s="121" t="s">
        <v>158</v>
      </c>
      <c r="D231" s="81">
        <f t="shared" ref="D231:F231" si="28">SUM(D228:D230)</f>
        <v>12762</v>
      </c>
      <c r="E231" s="81">
        <f>SUM(E228:E230)</f>
        <v>12788</v>
      </c>
      <c r="F231" s="81">
        <f t="shared" si="28"/>
        <v>12788</v>
      </c>
      <c r="G231" s="68">
        <v>12789</v>
      </c>
    </row>
    <row r="232" spans="1:7" ht="14.85" customHeight="1">
      <c r="A232" s="182" t="s">
        <v>4</v>
      </c>
      <c r="B232" s="39">
        <v>80.052000000000007</v>
      </c>
      <c r="C232" s="31" t="s">
        <v>53</v>
      </c>
      <c r="D232" s="49">
        <f t="shared" ref="D232:F232" si="29">D231</f>
        <v>12762</v>
      </c>
      <c r="E232" s="49">
        <f>E231</f>
        <v>12788</v>
      </c>
      <c r="F232" s="49">
        <f t="shared" si="29"/>
        <v>12788</v>
      </c>
      <c r="G232" s="73">
        <v>12789</v>
      </c>
    </row>
    <row r="233" spans="1:7" ht="14.85" customHeight="1">
      <c r="A233" s="182" t="s">
        <v>4</v>
      </c>
      <c r="B233" s="30">
        <v>80</v>
      </c>
      <c r="C233" s="121" t="s">
        <v>16</v>
      </c>
      <c r="D233" s="76">
        <f t="shared" ref="D233:F233" si="30">D232+D224+D217</f>
        <v>1632956</v>
      </c>
      <c r="E233" s="76">
        <f t="shared" si="30"/>
        <v>1808163</v>
      </c>
      <c r="F233" s="76">
        <f t="shared" si="30"/>
        <v>1659163</v>
      </c>
      <c r="G233" s="76">
        <v>1889125</v>
      </c>
    </row>
    <row r="234" spans="1:7" ht="14.85" customHeight="1">
      <c r="A234" s="182" t="s">
        <v>4</v>
      </c>
      <c r="B234" s="56">
        <v>3054</v>
      </c>
      <c r="C234" s="31" t="s">
        <v>1</v>
      </c>
      <c r="D234" s="119">
        <f t="shared" ref="D234:F234" si="31">SUM(D233,D89)</f>
        <v>2434642</v>
      </c>
      <c r="E234" s="119">
        <f t="shared" si="31"/>
        <v>2799854</v>
      </c>
      <c r="F234" s="119">
        <f t="shared" si="31"/>
        <v>2765955</v>
      </c>
      <c r="G234" s="119">
        <v>2986543</v>
      </c>
    </row>
    <row r="235" spans="1:7" ht="14.85" customHeight="1">
      <c r="A235" s="187" t="s">
        <v>4</v>
      </c>
      <c r="B235" s="78"/>
      <c r="C235" s="79" t="s">
        <v>5</v>
      </c>
      <c r="D235" s="73">
        <f t="shared" ref="D235:F235" si="32">D234+D34</f>
        <v>2436005</v>
      </c>
      <c r="E235" s="73">
        <f t="shared" si="32"/>
        <v>2810320</v>
      </c>
      <c r="F235" s="73">
        <f t="shared" si="32"/>
        <v>2767153</v>
      </c>
      <c r="G235" s="73">
        <v>2997009</v>
      </c>
    </row>
    <row r="236" spans="1:7" ht="15.75" customHeight="1">
      <c r="A236" s="182"/>
      <c r="B236" s="30"/>
      <c r="C236" s="80"/>
      <c r="D236" s="74"/>
      <c r="E236" s="74"/>
      <c r="F236" s="74"/>
      <c r="G236" s="74"/>
    </row>
    <row r="237" spans="1:7" ht="13.9" customHeight="1">
      <c r="A237" s="182"/>
      <c r="B237" s="30"/>
      <c r="C237" s="31" t="s">
        <v>54</v>
      </c>
      <c r="D237" s="74"/>
      <c r="E237" s="74"/>
      <c r="F237" s="74"/>
      <c r="G237" s="74"/>
    </row>
    <row r="238" spans="1:7" ht="13.9" customHeight="1">
      <c r="A238" s="182" t="s">
        <v>6</v>
      </c>
      <c r="B238" s="56">
        <v>5054</v>
      </c>
      <c r="C238" s="31" t="s">
        <v>104</v>
      </c>
      <c r="D238" s="62"/>
      <c r="E238" s="62"/>
      <c r="F238" s="62"/>
      <c r="G238" s="62"/>
    </row>
    <row r="239" spans="1:7" ht="13.9" customHeight="1">
      <c r="A239" s="182"/>
      <c r="B239" s="59">
        <v>4</v>
      </c>
      <c r="C239" s="121" t="s">
        <v>13</v>
      </c>
      <c r="D239" s="62"/>
      <c r="E239" s="62"/>
      <c r="F239" s="62"/>
      <c r="G239" s="62"/>
    </row>
    <row r="240" spans="1:7" ht="13.9" customHeight="1">
      <c r="A240" s="182"/>
      <c r="B240" s="39">
        <v>4.101</v>
      </c>
      <c r="C240" s="31" t="s">
        <v>70</v>
      </c>
      <c r="D240" s="57"/>
      <c r="E240" s="57"/>
      <c r="F240" s="57"/>
      <c r="G240" s="57"/>
    </row>
    <row r="241" spans="1:7" ht="13.9" customHeight="1">
      <c r="A241" s="182"/>
      <c r="B241" s="128">
        <v>45</v>
      </c>
      <c r="C241" s="121" t="s">
        <v>196</v>
      </c>
      <c r="D241" s="57"/>
      <c r="E241" s="57"/>
      <c r="F241" s="57"/>
      <c r="G241" s="57"/>
    </row>
    <row r="242" spans="1:7" ht="25.5">
      <c r="A242" s="182"/>
      <c r="B242" s="87">
        <v>50</v>
      </c>
      <c r="C242" s="88" t="s">
        <v>398</v>
      </c>
      <c r="D242" s="46"/>
      <c r="E242" s="47"/>
      <c r="F242" s="47"/>
      <c r="G242" s="46"/>
    </row>
    <row r="243" spans="1:7" ht="15" customHeight="1">
      <c r="A243" s="182"/>
      <c r="B243" s="87" t="s">
        <v>340</v>
      </c>
      <c r="C243" s="88" t="s">
        <v>306</v>
      </c>
      <c r="D243" s="46">
        <v>0</v>
      </c>
      <c r="E243" s="47">
        <v>10000</v>
      </c>
      <c r="F243" s="47">
        <v>10000</v>
      </c>
      <c r="G243" s="45">
        <v>0</v>
      </c>
    </row>
    <row r="244" spans="1:7" ht="15" customHeight="1">
      <c r="A244" s="182" t="s">
        <v>4</v>
      </c>
      <c r="B244" s="87">
        <v>50</v>
      </c>
      <c r="C244" s="88" t="s">
        <v>398</v>
      </c>
      <c r="D244" s="48">
        <f t="shared" ref="D244:F244" si="33">D243</f>
        <v>0</v>
      </c>
      <c r="E244" s="49">
        <f t="shared" si="33"/>
        <v>10000</v>
      </c>
      <c r="F244" s="49">
        <f t="shared" si="33"/>
        <v>10000</v>
      </c>
      <c r="G244" s="48">
        <v>0</v>
      </c>
    </row>
    <row r="245" spans="1:7" ht="13.9" customHeight="1">
      <c r="A245" s="182" t="s">
        <v>4</v>
      </c>
      <c r="B245" s="128">
        <v>45</v>
      </c>
      <c r="C245" s="121" t="s">
        <v>196</v>
      </c>
      <c r="D245" s="63">
        <f t="shared" ref="D245:F245" si="34">D244</f>
        <v>0</v>
      </c>
      <c r="E245" s="69">
        <f t="shared" si="34"/>
        <v>10000</v>
      </c>
      <c r="F245" s="69">
        <f t="shared" si="34"/>
        <v>10000</v>
      </c>
      <c r="G245" s="63">
        <v>0</v>
      </c>
    </row>
    <row r="246" spans="1:7" ht="13.9" customHeight="1">
      <c r="A246" s="182"/>
      <c r="B246" s="39"/>
      <c r="C246" s="31"/>
      <c r="D246" s="57"/>
      <c r="E246" s="57"/>
      <c r="F246" s="57"/>
      <c r="G246" s="57"/>
    </row>
    <row r="247" spans="1:7" ht="13.9" customHeight="1">
      <c r="A247" s="182"/>
      <c r="B247" s="128">
        <v>46</v>
      </c>
      <c r="C247" s="121" t="s">
        <v>198</v>
      </c>
      <c r="D247" s="57"/>
      <c r="E247" s="57"/>
      <c r="F247" s="57"/>
      <c r="G247" s="57"/>
    </row>
    <row r="248" spans="1:7">
      <c r="A248" s="182"/>
      <c r="B248" s="87">
        <v>50</v>
      </c>
      <c r="C248" s="88" t="s">
        <v>412</v>
      </c>
      <c r="D248" s="46"/>
      <c r="E248" s="47"/>
      <c r="F248" s="47"/>
      <c r="G248" s="46"/>
    </row>
    <row r="249" spans="1:7" ht="15" customHeight="1">
      <c r="A249" s="182"/>
      <c r="B249" s="87" t="s">
        <v>378</v>
      </c>
      <c r="C249" s="88" t="s">
        <v>306</v>
      </c>
      <c r="D249" s="46">
        <v>0</v>
      </c>
      <c r="E249" s="47">
        <v>5966</v>
      </c>
      <c r="F249" s="47">
        <v>5966</v>
      </c>
      <c r="G249" s="45">
        <v>0</v>
      </c>
    </row>
    <row r="250" spans="1:7" ht="15" customHeight="1">
      <c r="A250" s="182" t="s">
        <v>4</v>
      </c>
      <c r="B250" s="87">
        <v>50</v>
      </c>
      <c r="C250" s="88" t="s">
        <v>412</v>
      </c>
      <c r="D250" s="48">
        <f t="shared" ref="D250:F250" si="35">D249</f>
        <v>0</v>
      </c>
      <c r="E250" s="49">
        <f t="shared" si="35"/>
        <v>5966</v>
      </c>
      <c r="F250" s="49">
        <f t="shared" si="35"/>
        <v>5966</v>
      </c>
      <c r="G250" s="48">
        <v>0</v>
      </c>
    </row>
    <row r="251" spans="1:7" ht="13.9" customHeight="1">
      <c r="A251" s="182" t="s">
        <v>4</v>
      </c>
      <c r="B251" s="128">
        <v>46</v>
      </c>
      <c r="C251" s="121" t="s">
        <v>198</v>
      </c>
      <c r="D251" s="63">
        <f t="shared" ref="D251:F251" si="36">D250</f>
        <v>0</v>
      </c>
      <c r="E251" s="69">
        <f t="shared" si="36"/>
        <v>5966</v>
      </c>
      <c r="F251" s="69">
        <f t="shared" si="36"/>
        <v>5966</v>
      </c>
      <c r="G251" s="63">
        <v>0</v>
      </c>
    </row>
    <row r="252" spans="1:7" ht="13.9" customHeight="1">
      <c r="A252" s="182"/>
      <c r="B252" s="128"/>
      <c r="C252" s="121"/>
      <c r="D252" s="57"/>
      <c r="E252" s="57"/>
      <c r="F252" s="57"/>
      <c r="G252" s="57"/>
    </row>
    <row r="253" spans="1:7" ht="13.9" customHeight="1">
      <c r="A253" s="182"/>
      <c r="B253" s="128">
        <v>48</v>
      </c>
      <c r="C253" s="121" t="s">
        <v>202</v>
      </c>
      <c r="D253" s="57"/>
      <c r="E253" s="57"/>
      <c r="F253" s="57"/>
      <c r="G253" s="57"/>
    </row>
    <row r="254" spans="1:7" ht="28.15" customHeight="1">
      <c r="A254" s="182"/>
      <c r="B254" s="87">
        <v>50</v>
      </c>
      <c r="C254" s="88" t="s">
        <v>452</v>
      </c>
      <c r="D254" s="46"/>
      <c r="E254" s="47"/>
      <c r="F254" s="47"/>
      <c r="G254" s="46"/>
    </row>
    <row r="255" spans="1:7" ht="15" customHeight="1">
      <c r="A255" s="182"/>
      <c r="B255" s="87" t="s">
        <v>360</v>
      </c>
      <c r="C255" s="88" t="s">
        <v>306</v>
      </c>
      <c r="D255" s="46">
        <v>0</v>
      </c>
      <c r="E255" s="47">
        <v>95000</v>
      </c>
      <c r="F255" s="47">
        <v>95000</v>
      </c>
      <c r="G255" s="50">
        <v>16000</v>
      </c>
    </row>
    <row r="256" spans="1:7" ht="25.5">
      <c r="A256" s="182" t="s">
        <v>4</v>
      </c>
      <c r="B256" s="87">
        <v>50</v>
      </c>
      <c r="C256" s="88" t="s">
        <v>452</v>
      </c>
      <c r="D256" s="48">
        <f t="shared" ref="D256:F256" si="37">D255</f>
        <v>0</v>
      </c>
      <c r="E256" s="49">
        <f t="shared" si="37"/>
        <v>95000</v>
      </c>
      <c r="F256" s="49">
        <f t="shared" si="37"/>
        <v>95000</v>
      </c>
      <c r="G256" s="49">
        <v>16000</v>
      </c>
    </row>
    <row r="257" spans="1:7" ht="15" customHeight="1">
      <c r="A257" s="182"/>
      <c r="B257" s="87"/>
      <c r="C257" s="88"/>
      <c r="D257" s="46"/>
      <c r="E257" s="47"/>
      <c r="F257" s="47"/>
      <c r="G257" s="47"/>
    </row>
    <row r="258" spans="1:7" ht="25.5">
      <c r="A258" s="182"/>
      <c r="B258" s="120">
        <v>51</v>
      </c>
      <c r="C258" s="142" t="s">
        <v>527</v>
      </c>
      <c r="D258" s="1"/>
      <c r="E258" s="17"/>
      <c r="F258" s="143"/>
      <c r="G258" s="125"/>
    </row>
    <row r="259" spans="1:7" ht="15" customHeight="1">
      <c r="A259" s="182"/>
      <c r="B259" s="120" t="s">
        <v>362</v>
      </c>
      <c r="C259" s="142" t="s">
        <v>306</v>
      </c>
      <c r="D259" s="60">
        <v>0</v>
      </c>
      <c r="E259" s="60">
        <v>0</v>
      </c>
      <c r="F259" s="154">
        <v>7900</v>
      </c>
      <c r="G259" s="45">
        <v>0</v>
      </c>
    </row>
    <row r="260" spans="1:7" ht="25.5">
      <c r="A260" s="182" t="s">
        <v>4</v>
      </c>
      <c r="B260" s="120">
        <v>51</v>
      </c>
      <c r="C260" s="142" t="s">
        <v>527</v>
      </c>
      <c r="D260" s="48">
        <f t="shared" ref="D260:F260" si="38">D259</f>
        <v>0</v>
      </c>
      <c r="E260" s="48">
        <f t="shared" si="38"/>
        <v>0</v>
      </c>
      <c r="F260" s="49">
        <f t="shared" si="38"/>
        <v>7900</v>
      </c>
      <c r="G260" s="48">
        <v>0</v>
      </c>
    </row>
    <row r="261" spans="1:7" ht="15" customHeight="1">
      <c r="A261" s="182"/>
      <c r="B261" s="87"/>
      <c r="C261" s="88"/>
      <c r="D261" s="132"/>
      <c r="E261" s="132"/>
      <c r="F261" s="132"/>
      <c r="G261" s="133"/>
    </row>
    <row r="262" spans="1:7" ht="38.25">
      <c r="A262" s="182"/>
      <c r="B262" s="120">
        <v>52</v>
      </c>
      <c r="C262" s="142" t="s">
        <v>523</v>
      </c>
      <c r="D262" s="1"/>
      <c r="E262" s="17"/>
      <c r="F262" s="143"/>
      <c r="G262" s="125"/>
    </row>
    <row r="263" spans="1:7" ht="15" customHeight="1">
      <c r="A263" s="182"/>
      <c r="B263" s="120" t="s">
        <v>363</v>
      </c>
      <c r="C263" s="142" t="s">
        <v>306</v>
      </c>
      <c r="D263" s="60">
        <v>0</v>
      </c>
      <c r="E263" s="60">
        <v>0</v>
      </c>
      <c r="F263" s="45">
        <v>0</v>
      </c>
      <c r="G263" s="50">
        <v>9195</v>
      </c>
    </row>
    <row r="264" spans="1:7" ht="38.25">
      <c r="A264" s="182" t="s">
        <v>4</v>
      </c>
      <c r="B264" s="120">
        <v>52</v>
      </c>
      <c r="C264" s="142" t="s">
        <v>523</v>
      </c>
      <c r="D264" s="48">
        <f t="shared" ref="D264:F264" si="39">D263</f>
        <v>0</v>
      </c>
      <c r="E264" s="48">
        <f t="shared" si="39"/>
        <v>0</v>
      </c>
      <c r="F264" s="48">
        <f t="shared" si="39"/>
        <v>0</v>
      </c>
      <c r="G264" s="49">
        <v>9195</v>
      </c>
    </row>
    <row r="265" spans="1:7" ht="13.9" customHeight="1">
      <c r="A265" s="184" t="s">
        <v>4</v>
      </c>
      <c r="B265" s="138">
        <v>48</v>
      </c>
      <c r="C265" s="67" t="s">
        <v>202</v>
      </c>
      <c r="D265" s="169">
        <f>D256+D260+D264</f>
        <v>0</v>
      </c>
      <c r="E265" s="69">
        <f t="shared" ref="E265:F265" si="40">E256+E260+E264</f>
        <v>95000</v>
      </c>
      <c r="F265" s="69">
        <f t="shared" si="40"/>
        <v>102900</v>
      </c>
      <c r="G265" s="69">
        <v>25195</v>
      </c>
    </row>
    <row r="266" spans="1:7" ht="13.9" customHeight="1">
      <c r="A266" s="182"/>
      <c r="B266" s="39"/>
      <c r="C266" s="31"/>
      <c r="D266" s="57"/>
      <c r="E266" s="57"/>
      <c r="F266" s="57"/>
      <c r="G266" s="57"/>
    </row>
    <row r="267" spans="1:7" s="1" customFormat="1">
      <c r="A267" s="182"/>
      <c r="B267" s="144">
        <v>50</v>
      </c>
      <c r="C267" s="121" t="s">
        <v>218</v>
      </c>
      <c r="E267" s="72"/>
      <c r="F267" s="145"/>
      <c r="G267" s="125"/>
    </row>
    <row r="268" spans="1:7" s="1" customFormat="1" ht="38.25">
      <c r="A268" s="182"/>
      <c r="B268" s="144">
        <v>50</v>
      </c>
      <c r="C268" s="121" t="s">
        <v>460</v>
      </c>
      <c r="E268" s="72"/>
      <c r="F268" s="145"/>
      <c r="G268" s="125"/>
    </row>
    <row r="269" spans="1:7" s="1" customFormat="1">
      <c r="A269" s="182"/>
      <c r="B269" s="144" t="s">
        <v>379</v>
      </c>
      <c r="C269" s="121" t="s">
        <v>306</v>
      </c>
      <c r="D269" s="61">
        <v>0</v>
      </c>
      <c r="E269" s="61">
        <v>0</v>
      </c>
      <c r="F269" s="72">
        <v>25000</v>
      </c>
      <c r="G269" s="45">
        <v>0</v>
      </c>
    </row>
    <row r="270" spans="1:7" s="1" customFormat="1" ht="38.25">
      <c r="A270" s="182" t="s">
        <v>4</v>
      </c>
      <c r="B270" s="144">
        <v>50</v>
      </c>
      <c r="C270" s="121" t="s">
        <v>460</v>
      </c>
      <c r="D270" s="48">
        <f t="shared" ref="D270:F270" si="41">D269</f>
        <v>0</v>
      </c>
      <c r="E270" s="48">
        <f t="shared" si="41"/>
        <v>0</v>
      </c>
      <c r="F270" s="49">
        <f t="shared" si="41"/>
        <v>25000</v>
      </c>
      <c r="G270" s="48">
        <v>0</v>
      </c>
    </row>
    <row r="271" spans="1:7" s="1" customFormat="1">
      <c r="A271" s="182" t="s">
        <v>4</v>
      </c>
      <c r="B271" s="144">
        <v>50</v>
      </c>
      <c r="C271" s="121" t="s">
        <v>218</v>
      </c>
      <c r="D271" s="63">
        <f t="shared" ref="D271:F271" si="42">D266+D270</f>
        <v>0</v>
      </c>
      <c r="E271" s="63">
        <f t="shared" si="42"/>
        <v>0</v>
      </c>
      <c r="F271" s="69">
        <f t="shared" si="42"/>
        <v>25000</v>
      </c>
      <c r="G271" s="63">
        <v>0</v>
      </c>
    </row>
    <row r="272" spans="1:7" ht="13.9" customHeight="1">
      <c r="A272" s="182"/>
      <c r="B272" s="39"/>
      <c r="C272" s="31"/>
      <c r="D272" s="57"/>
      <c r="E272" s="57"/>
      <c r="F272" s="57"/>
      <c r="G272" s="57"/>
    </row>
    <row r="273" spans="1:7" ht="15" customHeight="1">
      <c r="A273" s="182"/>
      <c r="B273" s="59">
        <v>68</v>
      </c>
      <c r="C273" s="121" t="s">
        <v>230</v>
      </c>
      <c r="D273" s="57"/>
      <c r="E273" s="57"/>
      <c r="F273" s="57"/>
      <c r="G273" s="57"/>
    </row>
    <row r="274" spans="1:7" ht="27.6" customHeight="1">
      <c r="A274" s="182"/>
      <c r="B274" s="59" t="s">
        <v>153</v>
      </c>
      <c r="C274" s="65" t="s">
        <v>154</v>
      </c>
      <c r="D274" s="81">
        <f>73467+1</f>
        <v>73468</v>
      </c>
      <c r="E274" s="66">
        <v>0</v>
      </c>
      <c r="F274" s="66">
        <v>0</v>
      </c>
      <c r="G274" s="66">
        <v>0</v>
      </c>
    </row>
    <row r="275" spans="1:7" ht="15" customHeight="1">
      <c r="A275" s="182" t="s">
        <v>4</v>
      </c>
      <c r="B275" s="59">
        <v>68</v>
      </c>
      <c r="C275" s="121" t="s">
        <v>230</v>
      </c>
      <c r="D275" s="81">
        <f t="shared" ref="D275" si="43">SUM(D274:D274)</f>
        <v>73468</v>
      </c>
      <c r="E275" s="66">
        <f t="shared" ref="E275:F275" si="44">SUM(E274:E274)</f>
        <v>0</v>
      </c>
      <c r="F275" s="66">
        <f t="shared" si="44"/>
        <v>0</v>
      </c>
      <c r="G275" s="66">
        <v>0</v>
      </c>
    </row>
    <row r="276" spans="1:7" ht="13.9" customHeight="1">
      <c r="A276" s="182" t="s">
        <v>4</v>
      </c>
      <c r="B276" s="39">
        <v>4.101</v>
      </c>
      <c r="C276" s="196" t="s">
        <v>70</v>
      </c>
      <c r="D276" s="69">
        <f t="shared" ref="D276:F276" si="45">D275+D245+D251+D265+D271</f>
        <v>73468</v>
      </c>
      <c r="E276" s="69">
        <f t="shared" si="45"/>
        <v>110966</v>
      </c>
      <c r="F276" s="69">
        <f t="shared" si="45"/>
        <v>143866</v>
      </c>
      <c r="G276" s="69">
        <v>25195</v>
      </c>
    </row>
    <row r="277" spans="1:7">
      <c r="A277" s="182"/>
      <c r="B277" s="39"/>
      <c r="C277" s="31"/>
      <c r="D277" s="57"/>
      <c r="E277" s="57"/>
      <c r="F277" s="57">
        <f>F276-E276</f>
        <v>32900</v>
      </c>
      <c r="G277" s="74"/>
    </row>
    <row r="278" spans="1:7" ht="13.9" customHeight="1">
      <c r="A278" s="182"/>
      <c r="B278" s="39">
        <v>4.3369999999999997</v>
      </c>
      <c r="C278" s="31" t="s">
        <v>14</v>
      </c>
      <c r="D278" s="57"/>
      <c r="E278" s="57"/>
      <c r="F278" s="57"/>
      <c r="G278" s="57"/>
    </row>
    <row r="279" spans="1:7" ht="13.9" customHeight="1">
      <c r="A279" s="182"/>
      <c r="B279" s="128">
        <v>45</v>
      </c>
      <c r="C279" s="121" t="s">
        <v>196</v>
      </c>
      <c r="D279" s="57"/>
      <c r="E279" s="57"/>
      <c r="F279" s="57"/>
      <c r="G279" s="57"/>
    </row>
    <row r="280" spans="1:7" ht="25.5">
      <c r="A280" s="182"/>
      <c r="B280" s="87">
        <v>50</v>
      </c>
      <c r="C280" s="88" t="s">
        <v>453</v>
      </c>
      <c r="D280" s="46"/>
      <c r="E280" s="47"/>
      <c r="F280" s="47"/>
      <c r="G280" s="46"/>
    </row>
    <row r="281" spans="1:7" ht="15" customHeight="1">
      <c r="A281" s="182"/>
      <c r="B281" s="87" t="s">
        <v>340</v>
      </c>
      <c r="C281" s="88" t="s">
        <v>306</v>
      </c>
      <c r="D281" s="46">
        <v>0</v>
      </c>
      <c r="E281" s="47">
        <v>5920</v>
      </c>
      <c r="F281" s="47">
        <v>5920</v>
      </c>
      <c r="G281" s="45">
        <v>0</v>
      </c>
    </row>
    <row r="282" spans="1:7" ht="25.5">
      <c r="A282" s="182" t="s">
        <v>4</v>
      </c>
      <c r="B282" s="87">
        <v>50</v>
      </c>
      <c r="C282" s="88" t="s">
        <v>453</v>
      </c>
      <c r="D282" s="48">
        <f t="shared" ref="D282:F282" si="46">D281</f>
        <v>0</v>
      </c>
      <c r="E282" s="49">
        <f t="shared" si="46"/>
        <v>5920</v>
      </c>
      <c r="F282" s="49">
        <f t="shared" si="46"/>
        <v>5920</v>
      </c>
      <c r="G282" s="48">
        <v>0</v>
      </c>
    </row>
    <row r="283" spans="1:7" ht="15" customHeight="1">
      <c r="A283" s="182"/>
      <c r="B283" s="87"/>
      <c r="C283" s="88"/>
      <c r="D283" s="46"/>
      <c r="E283" s="47"/>
      <c r="F283" s="47"/>
      <c r="G283" s="47"/>
    </row>
    <row r="284" spans="1:7" ht="15" customHeight="1">
      <c r="A284" s="182"/>
      <c r="B284" s="87">
        <v>51</v>
      </c>
      <c r="C284" s="88" t="s">
        <v>530</v>
      </c>
      <c r="D284" s="46"/>
      <c r="E284" s="47"/>
      <c r="F284" s="47"/>
      <c r="G284" s="47"/>
    </row>
    <row r="285" spans="1:7" ht="15" customHeight="1">
      <c r="A285" s="182"/>
      <c r="B285" s="87" t="s">
        <v>341</v>
      </c>
      <c r="C285" s="88" t="s">
        <v>306</v>
      </c>
      <c r="D285" s="46">
        <v>0</v>
      </c>
      <c r="E285" s="47">
        <v>28327</v>
      </c>
      <c r="F285" s="47">
        <v>28327</v>
      </c>
      <c r="G285" s="50">
        <v>42698</v>
      </c>
    </row>
    <row r="286" spans="1:7" ht="15" customHeight="1">
      <c r="A286" s="182" t="s">
        <v>4</v>
      </c>
      <c r="B286" s="87">
        <v>51</v>
      </c>
      <c r="C286" s="88" t="s">
        <v>530</v>
      </c>
      <c r="D286" s="48">
        <f t="shared" ref="D286:F286" si="47">D285</f>
        <v>0</v>
      </c>
      <c r="E286" s="49">
        <f t="shared" si="47"/>
        <v>28327</v>
      </c>
      <c r="F286" s="49">
        <f t="shared" si="47"/>
        <v>28327</v>
      </c>
      <c r="G286" s="49">
        <v>42698</v>
      </c>
    </row>
    <row r="287" spans="1:7">
      <c r="A287" s="182"/>
      <c r="B287" s="87"/>
      <c r="C287" s="88"/>
      <c r="D287" s="132"/>
      <c r="E287" s="132"/>
      <c r="F287" s="132"/>
      <c r="G287" s="133"/>
    </row>
    <row r="288" spans="1:7" ht="25.5">
      <c r="A288" s="182"/>
      <c r="B288" s="87">
        <v>52</v>
      </c>
      <c r="C288" s="88" t="s">
        <v>343</v>
      </c>
      <c r="D288" s="46"/>
      <c r="E288" s="47"/>
      <c r="F288" s="47"/>
      <c r="G288" s="47"/>
    </row>
    <row r="289" spans="1:7" ht="15" customHeight="1">
      <c r="A289" s="182"/>
      <c r="B289" s="87" t="s">
        <v>344</v>
      </c>
      <c r="C289" s="88" t="s">
        <v>306</v>
      </c>
      <c r="D289" s="46">
        <v>0</v>
      </c>
      <c r="E289" s="47">
        <v>10000</v>
      </c>
      <c r="F289" s="47">
        <v>10000</v>
      </c>
      <c r="G289" s="45">
        <v>0</v>
      </c>
    </row>
    <row r="290" spans="1:7" ht="25.5">
      <c r="A290" s="182" t="s">
        <v>4</v>
      </c>
      <c r="B290" s="87">
        <v>52</v>
      </c>
      <c r="C290" s="88" t="s">
        <v>343</v>
      </c>
      <c r="D290" s="48">
        <f t="shared" ref="D290:F290" si="48">D289</f>
        <v>0</v>
      </c>
      <c r="E290" s="49">
        <f t="shared" si="48"/>
        <v>10000</v>
      </c>
      <c r="F290" s="49">
        <f t="shared" si="48"/>
        <v>10000</v>
      </c>
      <c r="G290" s="48">
        <v>0</v>
      </c>
    </row>
    <row r="291" spans="1:7">
      <c r="A291" s="182"/>
      <c r="B291" s="87"/>
      <c r="C291" s="88"/>
      <c r="D291" s="46"/>
      <c r="E291" s="46"/>
      <c r="F291" s="46"/>
      <c r="G291" s="47"/>
    </row>
    <row r="292" spans="1:7" ht="25.5">
      <c r="A292" s="182"/>
      <c r="B292" s="87">
        <v>53</v>
      </c>
      <c r="C292" s="88" t="s">
        <v>345</v>
      </c>
      <c r="D292" s="46"/>
      <c r="E292" s="47"/>
      <c r="F292" s="47"/>
      <c r="G292" s="47"/>
    </row>
    <row r="293" spans="1:7" ht="15" customHeight="1">
      <c r="A293" s="182"/>
      <c r="B293" s="87" t="s">
        <v>346</v>
      </c>
      <c r="C293" s="88" t="s">
        <v>306</v>
      </c>
      <c r="D293" s="46">
        <v>0</v>
      </c>
      <c r="E293" s="47">
        <v>373</v>
      </c>
      <c r="F293" s="47">
        <v>373</v>
      </c>
      <c r="G293" s="45">
        <v>0</v>
      </c>
    </row>
    <row r="294" spans="1:7" ht="25.5">
      <c r="A294" s="182" t="s">
        <v>4</v>
      </c>
      <c r="B294" s="87">
        <v>53</v>
      </c>
      <c r="C294" s="88" t="s">
        <v>345</v>
      </c>
      <c r="D294" s="48">
        <f t="shared" ref="D294:F294" si="49">D293</f>
        <v>0</v>
      </c>
      <c r="E294" s="49">
        <f t="shared" si="49"/>
        <v>373</v>
      </c>
      <c r="F294" s="49">
        <f t="shared" si="49"/>
        <v>373</v>
      </c>
      <c r="G294" s="48">
        <v>0</v>
      </c>
    </row>
    <row r="295" spans="1:7">
      <c r="A295" s="182"/>
      <c r="B295" s="87"/>
      <c r="C295" s="88"/>
      <c r="D295" s="46"/>
      <c r="E295" s="46"/>
      <c r="F295" s="46"/>
      <c r="G295" s="47"/>
    </row>
    <row r="296" spans="1:7" ht="27" customHeight="1">
      <c r="A296" s="182"/>
      <c r="B296" s="87">
        <v>54</v>
      </c>
      <c r="C296" s="88" t="s">
        <v>347</v>
      </c>
      <c r="D296" s="46"/>
      <c r="E296" s="47"/>
      <c r="F296" s="47"/>
      <c r="G296" s="47"/>
    </row>
    <row r="297" spans="1:7" ht="15" customHeight="1">
      <c r="A297" s="182"/>
      <c r="B297" s="87" t="s">
        <v>348</v>
      </c>
      <c r="C297" s="88" t="s">
        <v>306</v>
      </c>
      <c r="D297" s="46">
        <v>0</v>
      </c>
      <c r="E297" s="47">
        <v>3508</v>
      </c>
      <c r="F297" s="47">
        <v>3508</v>
      </c>
      <c r="G297" s="45">
        <v>0</v>
      </c>
    </row>
    <row r="298" spans="1:7" ht="27.6" customHeight="1">
      <c r="A298" s="182" t="s">
        <v>4</v>
      </c>
      <c r="B298" s="87">
        <v>54</v>
      </c>
      <c r="C298" s="88" t="s">
        <v>347</v>
      </c>
      <c r="D298" s="48">
        <f t="shared" ref="D298:F298" si="50">D297</f>
        <v>0</v>
      </c>
      <c r="E298" s="49">
        <f t="shared" si="50"/>
        <v>3508</v>
      </c>
      <c r="F298" s="49">
        <f t="shared" si="50"/>
        <v>3508</v>
      </c>
      <c r="G298" s="48">
        <v>0</v>
      </c>
    </row>
    <row r="299" spans="1:7">
      <c r="A299" s="182"/>
      <c r="B299" s="87"/>
      <c r="C299" s="88"/>
      <c r="D299" s="46"/>
      <c r="E299" s="46"/>
      <c r="F299" s="46"/>
      <c r="G299" s="47"/>
    </row>
    <row r="300" spans="1:7" ht="28.15" customHeight="1">
      <c r="A300" s="182"/>
      <c r="B300" s="87">
        <v>55</v>
      </c>
      <c r="C300" s="88" t="s">
        <v>349</v>
      </c>
      <c r="D300" s="46"/>
      <c r="E300" s="47"/>
      <c r="F300" s="47"/>
      <c r="G300" s="47"/>
    </row>
    <row r="301" spans="1:7" ht="15" customHeight="1">
      <c r="A301" s="184"/>
      <c r="B301" s="124" t="s">
        <v>350</v>
      </c>
      <c r="C301" s="137" t="s">
        <v>306</v>
      </c>
      <c r="D301" s="45">
        <v>0</v>
      </c>
      <c r="E301" s="50">
        <v>3903</v>
      </c>
      <c r="F301" s="50">
        <v>3903</v>
      </c>
      <c r="G301" s="45">
        <v>0</v>
      </c>
    </row>
    <row r="302" spans="1:7" ht="30.6" customHeight="1">
      <c r="A302" s="182" t="s">
        <v>4</v>
      </c>
      <c r="B302" s="87">
        <v>55</v>
      </c>
      <c r="C302" s="88" t="s">
        <v>349</v>
      </c>
      <c r="D302" s="45">
        <f t="shared" ref="D302:F302" si="51">D301</f>
        <v>0</v>
      </c>
      <c r="E302" s="50">
        <f t="shared" si="51"/>
        <v>3903</v>
      </c>
      <c r="F302" s="50">
        <f t="shared" si="51"/>
        <v>3903</v>
      </c>
      <c r="G302" s="45">
        <v>0</v>
      </c>
    </row>
    <row r="303" spans="1:7">
      <c r="A303" s="182"/>
      <c r="B303" s="87"/>
      <c r="C303" s="88"/>
      <c r="D303" s="46"/>
      <c r="E303" s="46"/>
      <c r="F303" s="46"/>
      <c r="G303" s="47"/>
    </row>
    <row r="304" spans="1:7" ht="40.15" customHeight="1">
      <c r="A304" s="182"/>
      <c r="B304" s="87">
        <v>56</v>
      </c>
      <c r="C304" s="88" t="s">
        <v>531</v>
      </c>
      <c r="D304" s="46"/>
      <c r="E304" s="47"/>
      <c r="F304" s="47"/>
      <c r="G304" s="47"/>
    </row>
    <row r="305" spans="1:7" ht="15" customHeight="1">
      <c r="A305" s="182"/>
      <c r="B305" s="87" t="s">
        <v>352</v>
      </c>
      <c r="C305" s="88" t="s">
        <v>306</v>
      </c>
      <c r="D305" s="46">
        <v>0</v>
      </c>
      <c r="E305" s="47">
        <v>16357</v>
      </c>
      <c r="F305" s="47">
        <v>16357</v>
      </c>
      <c r="G305" s="50">
        <v>1</v>
      </c>
    </row>
    <row r="306" spans="1:7" ht="39.6" customHeight="1">
      <c r="A306" s="182" t="s">
        <v>4</v>
      </c>
      <c r="B306" s="87">
        <v>56</v>
      </c>
      <c r="C306" s="88" t="s">
        <v>531</v>
      </c>
      <c r="D306" s="48">
        <f t="shared" ref="D306:F306" si="52">D305</f>
        <v>0</v>
      </c>
      <c r="E306" s="49">
        <f t="shared" si="52"/>
        <v>16357</v>
      </c>
      <c r="F306" s="49">
        <f t="shared" si="52"/>
        <v>16357</v>
      </c>
      <c r="G306" s="49">
        <v>1</v>
      </c>
    </row>
    <row r="307" spans="1:7">
      <c r="A307" s="182"/>
      <c r="B307" s="87"/>
      <c r="C307" s="88"/>
      <c r="D307" s="46"/>
      <c r="E307" s="46"/>
      <c r="F307" s="46"/>
      <c r="G307" s="47"/>
    </row>
    <row r="308" spans="1:7" ht="25.5">
      <c r="A308" s="182"/>
      <c r="B308" s="87">
        <v>57</v>
      </c>
      <c r="C308" s="88" t="s">
        <v>353</v>
      </c>
      <c r="D308" s="46"/>
      <c r="E308" s="47"/>
      <c r="F308" s="47"/>
      <c r="G308" s="47"/>
    </row>
    <row r="309" spans="1:7" ht="15" customHeight="1">
      <c r="A309" s="182"/>
      <c r="B309" s="87" t="s">
        <v>354</v>
      </c>
      <c r="C309" s="88" t="s">
        <v>306</v>
      </c>
      <c r="D309" s="46">
        <v>0</v>
      </c>
      <c r="E309" s="47">
        <v>1059</v>
      </c>
      <c r="F309" s="47">
        <v>1059</v>
      </c>
      <c r="G309" s="45">
        <v>0</v>
      </c>
    </row>
    <row r="310" spans="1:7" ht="25.5">
      <c r="A310" s="182" t="s">
        <v>4</v>
      </c>
      <c r="B310" s="87">
        <v>57</v>
      </c>
      <c r="C310" s="88" t="s">
        <v>353</v>
      </c>
      <c r="D310" s="48">
        <f t="shared" ref="D310:F310" si="53">D309</f>
        <v>0</v>
      </c>
      <c r="E310" s="49">
        <f t="shared" si="53"/>
        <v>1059</v>
      </c>
      <c r="F310" s="49">
        <f t="shared" si="53"/>
        <v>1059</v>
      </c>
      <c r="G310" s="48">
        <v>0</v>
      </c>
    </row>
    <row r="311" spans="1:7">
      <c r="A311" s="182"/>
      <c r="B311" s="87"/>
      <c r="C311" s="88"/>
      <c r="D311" s="46"/>
      <c r="E311" s="46"/>
      <c r="F311" s="46"/>
      <c r="G311" s="47"/>
    </row>
    <row r="312" spans="1:7" ht="38.25">
      <c r="A312" s="182"/>
      <c r="B312" s="87">
        <v>58</v>
      </c>
      <c r="C312" s="88" t="s">
        <v>355</v>
      </c>
      <c r="D312" s="46"/>
      <c r="E312" s="47"/>
      <c r="F312" s="47"/>
      <c r="G312" s="47"/>
    </row>
    <row r="313" spans="1:7" ht="15" customHeight="1">
      <c r="A313" s="182"/>
      <c r="B313" s="87" t="s">
        <v>356</v>
      </c>
      <c r="C313" s="88" t="s">
        <v>306</v>
      </c>
      <c r="D313" s="46">
        <v>0</v>
      </c>
      <c r="E313" s="46">
        <v>0</v>
      </c>
      <c r="F313" s="46">
        <v>0</v>
      </c>
      <c r="G313" s="50">
        <v>1</v>
      </c>
    </row>
    <row r="314" spans="1:7" ht="38.25">
      <c r="A314" s="182" t="s">
        <v>4</v>
      </c>
      <c r="B314" s="87">
        <v>58</v>
      </c>
      <c r="C314" s="88" t="s">
        <v>355</v>
      </c>
      <c r="D314" s="48">
        <f t="shared" ref="D314:F314" si="54">D313</f>
        <v>0</v>
      </c>
      <c r="E314" s="48">
        <f t="shared" si="54"/>
        <v>0</v>
      </c>
      <c r="F314" s="48">
        <f t="shared" si="54"/>
        <v>0</v>
      </c>
      <c r="G314" s="49">
        <v>1</v>
      </c>
    </row>
    <row r="315" spans="1:7">
      <c r="A315" s="182"/>
      <c r="B315" s="87"/>
      <c r="C315" s="88"/>
      <c r="D315" s="46"/>
      <c r="E315" s="46"/>
      <c r="F315" s="46"/>
      <c r="G315" s="47"/>
    </row>
    <row r="316" spans="1:7">
      <c r="A316" s="182"/>
      <c r="B316" s="87">
        <v>59</v>
      </c>
      <c r="C316" s="88" t="s">
        <v>215</v>
      </c>
      <c r="D316" s="46"/>
      <c r="E316" s="47"/>
      <c r="F316" s="47"/>
      <c r="G316" s="47"/>
    </row>
    <row r="317" spans="1:7" ht="15" customHeight="1">
      <c r="A317" s="182"/>
      <c r="B317" s="87" t="s">
        <v>400</v>
      </c>
      <c r="C317" s="88" t="s">
        <v>306</v>
      </c>
      <c r="D317" s="46">
        <v>0</v>
      </c>
      <c r="E317" s="47">
        <v>7400</v>
      </c>
      <c r="F317" s="47">
        <v>7400</v>
      </c>
      <c r="G317" s="45">
        <v>0</v>
      </c>
    </row>
    <row r="318" spans="1:7">
      <c r="A318" s="182" t="s">
        <v>4</v>
      </c>
      <c r="B318" s="87">
        <v>59</v>
      </c>
      <c r="C318" s="88" t="s">
        <v>215</v>
      </c>
      <c r="D318" s="48">
        <f t="shared" ref="D318:F318" si="55">D317</f>
        <v>0</v>
      </c>
      <c r="E318" s="49">
        <f t="shared" si="55"/>
        <v>7400</v>
      </c>
      <c r="F318" s="49">
        <f t="shared" si="55"/>
        <v>7400</v>
      </c>
      <c r="G318" s="48">
        <v>0</v>
      </c>
    </row>
    <row r="319" spans="1:7">
      <c r="A319" s="182"/>
      <c r="B319" s="87"/>
      <c r="C319" s="88"/>
      <c r="D319" s="132"/>
      <c r="E319" s="132"/>
      <c r="F319" s="132"/>
      <c r="G319" s="133"/>
    </row>
    <row r="320" spans="1:7">
      <c r="A320" s="182"/>
      <c r="B320" s="87">
        <v>60</v>
      </c>
      <c r="C320" s="88" t="s">
        <v>420</v>
      </c>
      <c r="D320" s="46"/>
      <c r="E320" s="46"/>
      <c r="F320" s="46"/>
      <c r="G320" s="47"/>
    </row>
    <row r="321" spans="1:7">
      <c r="A321" s="182"/>
      <c r="B321" s="87" t="s">
        <v>441</v>
      </c>
      <c r="C321" s="88" t="s">
        <v>28</v>
      </c>
      <c r="D321" s="46">
        <v>0</v>
      </c>
      <c r="E321" s="47">
        <v>2500</v>
      </c>
      <c r="F321" s="47">
        <v>2500</v>
      </c>
      <c r="G321" s="45">
        <v>0</v>
      </c>
    </row>
    <row r="322" spans="1:7">
      <c r="A322" s="182" t="s">
        <v>4</v>
      </c>
      <c r="B322" s="87">
        <v>60</v>
      </c>
      <c r="C322" s="88" t="s">
        <v>420</v>
      </c>
      <c r="D322" s="48">
        <f t="shared" ref="D322:F322" si="56">D321</f>
        <v>0</v>
      </c>
      <c r="E322" s="49">
        <f t="shared" si="56"/>
        <v>2500</v>
      </c>
      <c r="F322" s="49">
        <f t="shared" si="56"/>
        <v>2500</v>
      </c>
      <c r="G322" s="48">
        <v>0</v>
      </c>
    </row>
    <row r="323" spans="1:7">
      <c r="A323" s="182"/>
      <c r="B323" s="87"/>
      <c r="C323" s="88"/>
      <c r="D323" s="132"/>
      <c r="E323" s="132"/>
      <c r="F323" s="132"/>
      <c r="G323" s="133"/>
    </row>
    <row r="324" spans="1:7">
      <c r="A324" s="182"/>
      <c r="B324" s="120">
        <v>65</v>
      </c>
      <c r="C324" s="142" t="s">
        <v>461</v>
      </c>
      <c r="D324" s="1"/>
      <c r="E324" s="17"/>
      <c r="F324" s="146"/>
      <c r="G324" s="125"/>
    </row>
    <row r="325" spans="1:7">
      <c r="A325" s="182"/>
      <c r="B325" s="120" t="s">
        <v>528</v>
      </c>
      <c r="C325" s="142" t="s">
        <v>306</v>
      </c>
      <c r="D325" s="61">
        <v>0</v>
      </c>
      <c r="E325" s="60">
        <v>0</v>
      </c>
      <c r="F325" s="146">
        <v>1</v>
      </c>
      <c r="G325" s="45">
        <v>0</v>
      </c>
    </row>
    <row r="326" spans="1:7">
      <c r="A326" s="182" t="s">
        <v>4</v>
      </c>
      <c r="B326" s="120">
        <v>65</v>
      </c>
      <c r="C326" s="142" t="s">
        <v>461</v>
      </c>
      <c r="D326" s="48">
        <f t="shared" ref="D326:F326" si="57">D325</f>
        <v>0</v>
      </c>
      <c r="E326" s="48">
        <f t="shared" si="57"/>
        <v>0</v>
      </c>
      <c r="F326" s="49">
        <f t="shared" si="57"/>
        <v>1</v>
      </c>
      <c r="G326" s="48">
        <v>0</v>
      </c>
    </row>
    <row r="327" spans="1:7">
      <c r="A327" s="182"/>
      <c r="B327" s="120"/>
      <c r="C327" s="142"/>
      <c r="D327" s="132"/>
      <c r="E327" s="132"/>
      <c r="F327" s="133"/>
      <c r="G327" s="132"/>
    </row>
    <row r="328" spans="1:7" ht="39.950000000000003" customHeight="1">
      <c r="A328" s="182"/>
      <c r="B328" s="87">
        <v>66</v>
      </c>
      <c r="C328" s="88" t="s">
        <v>488</v>
      </c>
      <c r="D328" s="46"/>
      <c r="E328" s="46"/>
      <c r="F328" s="46"/>
      <c r="G328" s="47"/>
    </row>
    <row r="329" spans="1:7">
      <c r="A329" s="182"/>
      <c r="B329" s="87" t="s">
        <v>529</v>
      </c>
      <c r="C329" s="88" t="s">
        <v>306</v>
      </c>
      <c r="D329" s="46">
        <v>0</v>
      </c>
      <c r="E329" s="46">
        <v>0</v>
      </c>
      <c r="F329" s="46">
        <v>0</v>
      </c>
      <c r="G329" s="50">
        <v>122500</v>
      </c>
    </row>
    <row r="330" spans="1:7" ht="39.950000000000003" customHeight="1">
      <c r="A330" s="182" t="s">
        <v>4</v>
      </c>
      <c r="B330" s="87">
        <v>66</v>
      </c>
      <c r="C330" s="88" t="s">
        <v>488</v>
      </c>
      <c r="D330" s="48">
        <f>D329</f>
        <v>0</v>
      </c>
      <c r="E330" s="48">
        <f t="shared" ref="E330:F330" si="58">E329</f>
        <v>0</v>
      </c>
      <c r="F330" s="48">
        <f t="shared" si="58"/>
        <v>0</v>
      </c>
      <c r="G330" s="49">
        <v>122500</v>
      </c>
    </row>
    <row r="331" spans="1:7">
      <c r="A331" s="184" t="s">
        <v>4</v>
      </c>
      <c r="B331" s="138">
        <v>45</v>
      </c>
      <c r="C331" s="67" t="s">
        <v>196</v>
      </c>
      <c r="D331" s="48">
        <f>D282+D286+D290+D294+D298+D302+D306+D310+D314+D318+D322+D326+D330</f>
        <v>0</v>
      </c>
      <c r="E331" s="49">
        <f>E282+E286+E290+E294+E298+E302+E306+E310+E314+E318+E322+E326+E330</f>
        <v>79347</v>
      </c>
      <c r="F331" s="49">
        <f>F282+F286+F290+F294+F298+F302+F306+F310+F314+F318+F322+F326+F330</f>
        <v>79348</v>
      </c>
      <c r="G331" s="49">
        <v>165200</v>
      </c>
    </row>
    <row r="332" spans="1:7">
      <c r="A332" s="182"/>
      <c r="B332" s="128"/>
      <c r="C332" s="121"/>
      <c r="D332" s="46"/>
      <c r="E332" s="46"/>
      <c r="F332" s="46"/>
      <c r="G332" s="47"/>
    </row>
    <row r="333" spans="1:7">
      <c r="A333" s="182"/>
      <c r="B333" s="128">
        <v>46</v>
      </c>
      <c r="C333" s="121" t="s">
        <v>198</v>
      </c>
      <c r="D333" s="46"/>
      <c r="E333" s="46"/>
      <c r="F333" s="46"/>
      <c r="G333" s="47"/>
    </row>
    <row r="334" spans="1:7" ht="25.5">
      <c r="A334" s="182"/>
      <c r="B334" s="128">
        <v>50</v>
      </c>
      <c r="C334" s="121" t="s">
        <v>532</v>
      </c>
      <c r="D334" s="46"/>
      <c r="E334" s="46"/>
      <c r="F334" s="46"/>
      <c r="G334" s="47"/>
    </row>
    <row r="335" spans="1:7">
      <c r="A335" s="182"/>
      <c r="B335" s="128" t="s">
        <v>378</v>
      </c>
      <c r="C335" s="88" t="s">
        <v>306</v>
      </c>
      <c r="D335" s="46">
        <v>0</v>
      </c>
      <c r="E335" s="47">
        <v>10000</v>
      </c>
      <c r="F335" s="47">
        <v>10000</v>
      </c>
      <c r="G335" s="45">
        <v>0</v>
      </c>
    </row>
    <row r="336" spans="1:7" ht="25.5">
      <c r="A336" s="182" t="s">
        <v>4</v>
      </c>
      <c r="B336" s="128">
        <v>50</v>
      </c>
      <c r="C336" s="121" t="s">
        <v>532</v>
      </c>
      <c r="D336" s="48">
        <f t="shared" ref="D336:F336" si="59">D335</f>
        <v>0</v>
      </c>
      <c r="E336" s="49">
        <f t="shared" si="59"/>
        <v>10000</v>
      </c>
      <c r="F336" s="49">
        <f t="shared" si="59"/>
        <v>10000</v>
      </c>
      <c r="G336" s="48">
        <v>0</v>
      </c>
    </row>
    <row r="337" spans="1:7">
      <c r="A337" s="182"/>
      <c r="B337" s="128"/>
      <c r="C337" s="121"/>
      <c r="D337" s="46"/>
      <c r="E337" s="46"/>
      <c r="F337" s="46"/>
      <c r="G337" s="47"/>
    </row>
    <row r="338" spans="1:7" ht="18" customHeight="1">
      <c r="A338" s="182"/>
      <c r="B338" s="128">
        <v>51</v>
      </c>
      <c r="C338" s="121" t="s">
        <v>384</v>
      </c>
      <c r="D338" s="46"/>
      <c r="E338" s="46"/>
      <c r="F338" s="46"/>
      <c r="G338" s="47"/>
    </row>
    <row r="339" spans="1:7">
      <c r="A339" s="182"/>
      <c r="B339" s="128" t="s">
        <v>385</v>
      </c>
      <c r="C339" s="88" t="s">
        <v>306</v>
      </c>
      <c r="D339" s="46">
        <v>0</v>
      </c>
      <c r="E339" s="47">
        <v>7596</v>
      </c>
      <c r="F339" s="47">
        <v>7596</v>
      </c>
      <c r="G339" s="45">
        <v>0</v>
      </c>
    </row>
    <row r="340" spans="1:7" ht="25.5">
      <c r="A340" s="182" t="s">
        <v>4</v>
      </c>
      <c r="B340" s="128">
        <v>51</v>
      </c>
      <c r="C340" s="121" t="s">
        <v>384</v>
      </c>
      <c r="D340" s="48">
        <f t="shared" ref="D340:F340" si="60">D339</f>
        <v>0</v>
      </c>
      <c r="E340" s="49">
        <f t="shared" si="60"/>
        <v>7596</v>
      </c>
      <c r="F340" s="49">
        <f t="shared" si="60"/>
        <v>7596</v>
      </c>
      <c r="G340" s="48">
        <v>0</v>
      </c>
    </row>
    <row r="341" spans="1:7">
      <c r="A341" s="182"/>
      <c r="B341" s="128"/>
      <c r="C341" s="121"/>
      <c r="D341" s="46"/>
      <c r="E341" s="46"/>
      <c r="F341" s="46"/>
      <c r="G341" s="47"/>
    </row>
    <row r="342" spans="1:7" ht="25.5">
      <c r="A342" s="182"/>
      <c r="B342" s="128">
        <v>52</v>
      </c>
      <c r="C342" s="121" t="s">
        <v>386</v>
      </c>
      <c r="D342" s="46"/>
      <c r="E342" s="46"/>
      <c r="F342" s="46"/>
      <c r="G342" s="47"/>
    </row>
    <row r="343" spans="1:7">
      <c r="A343" s="182"/>
      <c r="B343" s="128" t="s">
        <v>387</v>
      </c>
      <c r="C343" s="88" t="s">
        <v>306</v>
      </c>
      <c r="D343" s="46">
        <v>0</v>
      </c>
      <c r="E343" s="47">
        <v>428</v>
      </c>
      <c r="F343" s="47">
        <v>428</v>
      </c>
      <c r="G343" s="45">
        <v>0</v>
      </c>
    </row>
    <row r="344" spans="1:7" ht="25.5">
      <c r="A344" s="182" t="s">
        <v>4</v>
      </c>
      <c r="B344" s="128">
        <v>52</v>
      </c>
      <c r="C344" s="121" t="s">
        <v>386</v>
      </c>
      <c r="D344" s="48">
        <f t="shared" ref="D344:F344" si="61">D343</f>
        <v>0</v>
      </c>
      <c r="E344" s="49">
        <f t="shared" si="61"/>
        <v>428</v>
      </c>
      <c r="F344" s="49">
        <f t="shared" si="61"/>
        <v>428</v>
      </c>
      <c r="G344" s="48">
        <v>0</v>
      </c>
    </row>
    <row r="345" spans="1:7">
      <c r="A345" s="182"/>
      <c r="B345" s="128"/>
      <c r="C345" s="121"/>
      <c r="D345" s="46"/>
      <c r="E345" s="46"/>
      <c r="F345" s="46"/>
      <c r="G345" s="47"/>
    </row>
    <row r="346" spans="1:7" ht="30" customHeight="1">
      <c r="A346" s="182"/>
      <c r="B346" s="128">
        <v>53</v>
      </c>
      <c r="C346" s="121" t="s">
        <v>381</v>
      </c>
      <c r="D346" s="46"/>
      <c r="E346" s="46"/>
      <c r="F346" s="46"/>
      <c r="G346" s="47"/>
    </row>
    <row r="347" spans="1:7">
      <c r="A347" s="182"/>
      <c r="B347" s="128" t="s">
        <v>479</v>
      </c>
      <c r="C347" s="121" t="s">
        <v>306</v>
      </c>
      <c r="D347" s="46">
        <v>0</v>
      </c>
      <c r="E347" s="47">
        <v>6592</v>
      </c>
      <c r="F347" s="47">
        <v>6592</v>
      </c>
      <c r="G347" s="45">
        <v>0</v>
      </c>
    </row>
    <row r="348" spans="1:7" ht="30" customHeight="1">
      <c r="A348" s="182" t="s">
        <v>4</v>
      </c>
      <c r="B348" s="128">
        <v>53</v>
      </c>
      <c r="C348" s="121" t="s">
        <v>381</v>
      </c>
      <c r="D348" s="48">
        <f t="shared" ref="D348:F348" si="62">D347</f>
        <v>0</v>
      </c>
      <c r="E348" s="49">
        <f t="shared" si="62"/>
        <v>6592</v>
      </c>
      <c r="F348" s="49">
        <f t="shared" si="62"/>
        <v>6592</v>
      </c>
      <c r="G348" s="48">
        <v>0</v>
      </c>
    </row>
    <row r="349" spans="1:7">
      <c r="A349" s="182"/>
      <c r="B349" s="128"/>
      <c r="C349" s="121"/>
      <c r="D349" s="46"/>
      <c r="E349" s="46"/>
      <c r="F349" s="46"/>
      <c r="G349" s="47"/>
    </row>
    <row r="350" spans="1:7" ht="31.15" customHeight="1">
      <c r="A350" s="182"/>
      <c r="B350" s="128">
        <v>54</v>
      </c>
      <c r="C350" s="121" t="s">
        <v>414</v>
      </c>
      <c r="D350" s="46"/>
      <c r="E350" s="46"/>
      <c r="F350" s="46"/>
      <c r="G350" s="47"/>
    </row>
    <row r="351" spans="1:7">
      <c r="A351" s="182"/>
      <c r="B351" s="128" t="s">
        <v>446</v>
      </c>
      <c r="C351" s="121" t="s">
        <v>306</v>
      </c>
      <c r="D351" s="46">
        <v>0</v>
      </c>
      <c r="E351" s="47">
        <v>10000</v>
      </c>
      <c r="F351" s="47">
        <v>10000</v>
      </c>
      <c r="G351" s="45">
        <v>0</v>
      </c>
    </row>
    <row r="352" spans="1:7" ht="25.5">
      <c r="A352" s="182" t="s">
        <v>4</v>
      </c>
      <c r="B352" s="128">
        <v>54</v>
      </c>
      <c r="C352" s="121" t="s">
        <v>414</v>
      </c>
      <c r="D352" s="48">
        <f t="shared" ref="D352:F352" si="63">D351</f>
        <v>0</v>
      </c>
      <c r="E352" s="49">
        <f t="shared" si="63"/>
        <v>10000</v>
      </c>
      <c r="F352" s="49">
        <f t="shared" si="63"/>
        <v>10000</v>
      </c>
      <c r="G352" s="48">
        <v>0</v>
      </c>
    </row>
    <row r="353" spans="1:7">
      <c r="A353" s="182" t="s">
        <v>4</v>
      </c>
      <c r="B353" s="128">
        <v>46</v>
      </c>
      <c r="C353" s="121" t="s">
        <v>198</v>
      </c>
      <c r="D353" s="48">
        <f t="shared" ref="D353:F353" si="64">D336+D340+D344+D348+D352</f>
        <v>0</v>
      </c>
      <c r="E353" s="49">
        <f t="shared" si="64"/>
        <v>34616</v>
      </c>
      <c r="F353" s="49">
        <f t="shared" si="64"/>
        <v>34616</v>
      </c>
      <c r="G353" s="48">
        <v>0</v>
      </c>
    </row>
    <row r="354" spans="1:7">
      <c r="A354" s="182"/>
      <c r="B354" s="128"/>
      <c r="C354" s="121"/>
      <c r="D354" s="46"/>
      <c r="E354" s="46"/>
      <c r="F354" s="46"/>
      <c r="G354" s="47"/>
    </row>
    <row r="355" spans="1:7">
      <c r="A355" s="182"/>
      <c r="B355" s="128">
        <v>47</v>
      </c>
      <c r="C355" s="121" t="s">
        <v>200</v>
      </c>
      <c r="D355" s="46"/>
      <c r="E355" s="46"/>
      <c r="F355" s="46"/>
      <c r="G355" s="47"/>
    </row>
    <row r="356" spans="1:7" ht="25.5">
      <c r="A356" s="182"/>
      <c r="B356" s="128">
        <v>50</v>
      </c>
      <c r="C356" s="121" t="s">
        <v>396</v>
      </c>
      <c r="D356" s="46"/>
      <c r="E356" s="46"/>
      <c r="F356" s="46"/>
      <c r="G356" s="47"/>
    </row>
    <row r="357" spans="1:7">
      <c r="A357" s="182"/>
      <c r="B357" s="128" t="s">
        <v>442</v>
      </c>
      <c r="C357" s="88" t="s">
        <v>306</v>
      </c>
      <c r="D357" s="46">
        <v>0</v>
      </c>
      <c r="E357" s="47">
        <v>1500</v>
      </c>
      <c r="F357" s="47">
        <v>1500</v>
      </c>
      <c r="G357" s="45">
        <v>0</v>
      </c>
    </row>
    <row r="358" spans="1:7" ht="25.5">
      <c r="A358" s="182" t="s">
        <v>4</v>
      </c>
      <c r="B358" s="128">
        <v>50</v>
      </c>
      <c r="C358" s="121" t="s">
        <v>396</v>
      </c>
      <c r="D358" s="48">
        <f t="shared" ref="D358:F358" si="65">D357</f>
        <v>0</v>
      </c>
      <c r="E358" s="49">
        <f t="shared" si="65"/>
        <v>1500</v>
      </c>
      <c r="F358" s="49">
        <f t="shared" si="65"/>
        <v>1500</v>
      </c>
      <c r="G358" s="48">
        <v>0</v>
      </c>
    </row>
    <row r="359" spans="1:7">
      <c r="A359" s="182"/>
      <c r="B359" s="128"/>
      <c r="C359" s="121"/>
      <c r="D359" s="46"/>
      <c r="E359" s="46"/>
      <c r="F359" s="46"/>
      <c r="G359" s="47"/>
    </row>
    <row r="360" spans="1:7" ht="25.5">
      <c r="A360" s="182"/>
      <c r="B360" s="128">
        <v>51</v>
      </c>
      <c r="C360" s="121" t="s">
        <v>454</v>
      </c>
      <c r="D360" s="46"/>
      <c r="E360" s="46"/>
      <c r="F360" s="46"/>
      <c r="G360" s="47"/>
    </row>
    <row r="361" spans="1:7">
      <c r="A361" s="182"/>
      <c r="B361" s="128" t="s">
        <v>443</v>
      </c>
      <c r="C361" s="88" t="s">
        <v>306</v>
      </c>
      <c r="D361" s="46">
        <v>0</v>
      </c>
      <c r="E361" s="47">
        <v>373</v>
      </c>
      <c r="F361" s="47">
        <v>373</v>
      </c>
      <c r="G361" s="45">
        <v>0</v>
      </c>
    </row>
    <row r="362" spans="1:7" ht="25.5">
      <c r="A362" s="182" t="s">
        <v>4</v>
      </c>
      <c r="B362" s="128">
        <v>51</v>
      </c>
      <c r="C362" s="121" t="s">
        <v>454</v>
      </c>
      <c r="D362" s="48">
        <f t="shared" ref="D362:F362" si="66">D361</f>
        <v>0</v>
      </c>
      <c r="E362" s="49">
        <f t="shared" si="66"/>
        <v>373</v>
      </c>
      <c r="F362" s="49">
        <f t="shared" si="66"/>
        <v>373</v>
      </c>
      <c r="G362" s="48">
        <v>0</v>
      </c>
    </row>
    <row r="363" spans="1:7">
      <c r="A363" s="182"/>
      <c r="B363" s="128"/>
      <c r="C363" s="121"/>
      <c r="D363" s="46"/>
      <c r="E363" s="46"/>
      <c r="F363" s="46"/>
      <c r="G363" s="47"/>
    </row>
    <row r="364" spans="1:7">
      <c r="A364" s="182"/>
      <c r="B364" s="128">
        <v>52</v>
      </c>
      <c r="C364" s="121" t="s">
        <v>397</v>
      </c>
      <c r="D364" s="46"/>
      <c r="E364" s="46"/>
      <c r="F364" s="46"/>
      <c r="G364" s="47"/>
    </row>
    <row r="365" spans="1:7">
      <c r="A365" s="182"/>
      <c r="B365" s="128" t="s">
        <v>444</v>
      </c>
      <c r="C365" s="88" t="s">
        <v>306</v>
      </c>
      <c r="D365" s="46">
        <v>0</v>
      </c>
      <c r="E365" s="47">
        <v>1500</v>
      </c>
      <c r="F365" s="47">
        <v>1500</v>
      </c>
      <c r="G365" s="45">
        <v>0</v>
      </c>
    </row>
    <row r="366" spans="1:7">
      <c r="A366" s="184" t="s">
        <v>4</v>
      </c>
      <c r="B366" s="138">
        <v>52</v>
      </c>
      <c r="C366" s="67" t="s">
        <v>397</v>
      </c>
      <c r="D366" s="48">
        <f t="shared" ref="D366:F366" si="67">D365</f>
        <v>0</v>
      </c>
      <c r="E366" s="49">
        <f t="shared" si="67"/>
        <v>1500</v>
      </c>
      <c r="F366" s="49">
        <f t="shared" si="67"/>
        <v>1500</v>
      </c>
      <c r="G366" s="48">
        <v>0</v>
      </c>
    </row>
    <row r="367" spans="1:7" hidden="1">
      <c r="A367" s="182"/>
      <c r="B367" s="128"/>
      <c r="C367" s="121"/>
      <c r="D367" s="46"/>
      <c r="E367" s="46"/>
      <c r="F367" s="46"/>
      <c r="G367" s="47"/>
    </row>
    <row r="368" spans="1:7" ht="25.5">
      <c r="A368" s="182"/>
      <c r="B368" s="128">
        <v>53</v>
      </c>
      <c r="C368" s="121" t="s">
        <v>533</v>
      </c>
      <c r="D368" s="46"/>
      <c r="E368" s="46"/>
      <c r="F368" s="46"/>
      <c r="G368" s="47"/>
    </row>
    <row r="369" spans="1:7">
      <c r="A369" s="182"/>
      <c r="B369" s="128" t="s">
        <v>445</v>
      </c>
      <c r="C369" s="88" t="s">
        <v>306</v>
      </c>
      <c r="D369" s="46">
        <v>0</v>
      </c>
      <c r="E369" s="47">
        <v>5000</v>
      </c>
      <c r="F369" s="47">
        <v>5000</v>
      </c>
      <c r="G369" s="45">
        <v>0</v>
      </c>
    </row>
    <row r="370" spans="1:7" ht="25.5">
      <c r="A370" s="182" t="s">
        <v>4</v>
      </c>
      <c r="B370" s="128">
        <v>53</v>
      </c>
      <c r="C370" s="121" t="s">
        <v>533</v>
      </c>
      <c r="D370" s="48">
        <f t="shared" ref="D370:F370" si="68">D369</f>
        <v>0</v>
      </c>
      <c r="E370" s="49">
        <f t="shared" si="68"/>
        <v>5000</v>
      </c>
      <c r="F370" s="49">
        <f t="shared" si="68"/>
        <v>5000</v>
      </c>
      <c r="G370" s="48">
        <v>0</v>
      </c>
    </row>
    <row r="371" spans="1:7" ht="9.9499999999999993" customHeight="1">
      <c r="A371" s="182"/>
      <c r="B371" s="128"/>
      <c r="C371" s="121"/>
      <c r="D371" s="132"/>
      <c r="E371" s="133"/>
      <c r="F371" s="133"/>
      <c r="G371" s="132"/>
    </row>
    <row r="372" spans="1:7">
      <c r="A372" s="182"/>
      <c r="B372" s="128">
        <v>54</v>
      </c>
      <c r="C372" s="121" t="s">
        <v>489</v>
      </c>
      <c r="D372" s="46"/>
      <c r="E372" s="46"/>
      <c r="F372" s="46"/>
      <c r="G372" s="47"/>
    </row>
    <row r="373" spans="1:7">
      <c r="A373" s="182"/>
      <c r="B373" s="128" t="s">
        <v>490</v>
      </c>
      <c r="C373" s="88" t="s">
        <v>491</v>
      </c>
      <c r="D373" s="46">
        <v>0</v>
      </c>
      <c r="E373" s="46">
        <v>0</v>
      </c>
      <c r="F373" s="46">
        <v>0</v>
      </c>
      <c r="G373" s="50">
        <v>7000</v>
      </c>
    </row>
    <row r="374" spans="1:7">
      <c r="A374" s="182" t="s">
        <v>4</v>
      </c>
      <c r="B374" s="128">
        <v>54</v>
      </c>
      <c r="C374" s="121" t="s">
        <v>489</v>
      </c>
      <c r="D374" s="48">
        <f t="shared" ref="D374:F374" si="69">D373</f>
        <v>0</v>
      </c>
      <c r="E374" s="48">
        <f t="shared" si="69"/>
        <v>0</v>
      </c>
      <c r="F374" s="48">
        <f t="shared" si="69"/>
        <v>0</v>
      </c>
      <c r="G374" s="49">
        <v>7000</v>
      </c>
    </row>
    <row r="375" spans="1:7">
      <c r="A375" s="182" t="s">
        <v>4</v>
      </c>
      <c r="B375" s="128">
        <v>47</v>
      </c>
      <c r="C375" s="121" t="s">
        <v>200</v>
      </c>
      <c r="D375" s="48">
        <f>D358+D362+D366+D370+D374</f>
        <v>0</v>
      </c>
      <c r="E375" s="49">
        <f t="shared" ref="E375:F375" si="70">E358+E362+E366+E370+E374</f>
        <v>8373</v>
      </c>
      <c r="F375" s="49">
        <f t="shared" si="70"/>
        <v>8373</v>
      </c>
      <c r="G375" s="49">
        <v>7000</v>
      </c>
    </row>
    <row r="376" spans="1:7" ht="9.9499999999999993" customHeight="1">
      <c r="A376" s="182"/>
      <c r="B376" s="128"/>
      <c r="C376" s="121"/>
      <c r="D376" s="46"/>
      <c r="E376" s="46"/>
      <c r="F376" s="46"/>
      <c r="G376" s="47"/>
    </row>
    <row r="377" spans="1:7">
      <c r="A377" s="182"/>
      <c r="B377" s="128">
        <v>48</v>
      </c>
      <c r="C377" s="121" t="s">
        <v>202</v>
      </c>
      <c r="D377" s="46"/>
      <c r="E377" s="46"/>
      <c r="F377" s="46"/>
      <c r="G377" s="47"/>
    </row>
    <row r="378" spans="1:7" ht="28.5" customHeight="1">
      <c r="A378" s="182"/>
      <c r="B378" s="128">
        <v>50</v>
      </c>
      <c r="C378" s="121" t="s">
        <v>359</v>
      </c>
      <c r="D378" s="46"/>
      <c r="E378" s="46"/>
      <c r="F378" s="46"/>
      <c r="G378" s="47"/>
    </row>
    <row r="379" spans="1:7">
      <c r="A379" s="182"/>
      <c r="B379" s="128" t="s">
        <v>360</v>
      </c>
      <c r="C379" s="121" t="s">
        <v>306</v>
      </c>
      <c r="D379" s="46">
        <v>0</v>
      </c>
      <c r="E379" s="47">
        <v>4800</v>
      </c>
      <c r="F379" s="47">
        <v>4800</v>
      </c>
      <c r="G379" s="45">
        <v>0</v>
      </c>
    </row>
    <row r="380" spans="1:7" ht="30" customHeight="1">
      <c r="A380" s="182" t="s">
        <v>4</v>
      </c>
      <c r="B380" s="128">
        <v>50</v>
      </c>
      <c r="C380" s="121" t="s">
        <v>359</v>
      </c>
      <c r="D380" s="48">
        <f t="shared" ref="D380:F380" si="71">D379</f>
        <v>0</v>
      </c>
      <c r="E380" s="49">
        <f t="shared" si="71"/>
        <v>4800</v>
      </c>
      <c r="F380" s="49">
        <f t="shared" si="71"/>
        <v>4800</v>
      </c>
      <c r="G380" s="48">
        <v>0</v>
      </c>
    </row>
    <row r="381" spans="1:7" ht="9.9499999999999993" customHeight="1">
      <c r="A381" s="182"/>
      <c r="B381" s="128"/>
      <c r="C381" s="121"/>
      <c r="D381" s="46"/>
      <c r="E381" s="46"/>
      <c r="F381" s="46"/>
      <c r="G381" s="47"/>
    </row>
    <row r="382" spans="1:7" ht="25.5">
      <c r="A382" s="182"/>
      <c r="B382" s="128">
        <v>51</v>
      </c>
      <c r="C382" s="121" t="s">
        <v>361</v>
      </c>
      <c r="D382" s="46"/>
      <c r="E382" s="46"/>
      <c r="F382" s="46"/>
      <c r="G382" s="47"/>
    </row>
    <row r="383" spans="1:7">
      <c r="A383" s="182"/>
      <c r="B383" s="128" t="s">
        <v>362</v>
      </c>
      <c r="C383" s="121" t="s">
        <v>306</v>
      </c>
      <c r="D383" s="46">
        <v>0</v>
      </c>
      <c r="E383" s="47">
        <v>2278</v>
      </c>
      <c r="F383" s="47">
        <v>2278</v>
      </c>
      <c r="G383" s="45">
        <v>0</v>
      </c>
    </row>
    <row r="384" spans="1:7" ht="25.5">
      <c r="A384" s="182" t="s">
        <v>4</v>
      </c>
      <c r="B384" s="128">
        <v>51</v>
      </c>
      <c r="C384" s="121" t="s">
        <v>361</v>
      </c>
      <c r="D384" s="48">
        <f t="shared" ref="D384:F384" si="72">D383</f>
        <v>0</v>
      </c>
      <c r="E384" s="49">
        <f t="shared" si="72"/>
        <v>2278</v>
      </c>
      <c r="F384" s="49">
        <f t="shared" si="72"/>
        <v>2278</v>
      </c>
      <c r="G384" s="48">
        <v>0</v>
      </c>
    </row>
    <row r="385" spans="1:7" ht="9.9499999999999993" customHeight="1">
      <c r="A385" s="182"/>
      <c r="B385" s="128"/>
      <c r="C385" s="121"/>
      <c r="D385" s="46"/>
      <c r="E385" s="46"/>
      <c r="F385" s="46"/>
      <c r="G385" s="47"/>
    </row>
    <row r="386" spans="1:7" ht="39.950000000000003" customHeight="1">
      <c r="A386" s="182"/>
      <c r="B386" s="128">
        <v>52</v>
      </c>
      <c r="C386" s="121" t="s">
        <v>534</v>
      </c>
      <c r="D386" s="46"/>
      <c r="E386" s="46"/>
      <c r="F386" s="46"/>
      <c r="G386" s="47"/>
    </row>
    <row r="387" spans="1:7">
      <c r="A387" s="182"/>
      <c r="B387" s="128" t="s">
        <v>363</v>
      </c>
      <c r="C387" s="121" t="s">
        <v>306</v>
      </c>
      <c r="D387" s="46">
        <v>0</v>
      </c>
      <c r="E387" s="47">
        <v>3525</v>
      </c>
      <c r="F387" s="47">
        <v>3525</v>
      </c>
      <c r="G387" s="45">
        <v>0</v>
      </c>
    </row>
    <row r="388" spans="1:7" ht="39.950000000000003" customHeight="1">
      <c r="A388" s="182" t="s">
        <v>4</v>
      </c>
      <c r="B388" s="128">
        <v>52</v>
      </c>
      <c r="C388" s="121" t="s">
        <v>534</v>
      </c>
      <c r="D388" s="48">
        <f t="shared" ref="D388:F388" si="73">D387</f>
        <v>0</v>
      </c>
      <c r="E388" s="49">
        <f t="shared" si="73"/>
        <v>3525</v>
      </c>
      <c r="F388" s="49">
        <f t="shared" si="73"/>
        <v>3525</v>
      </c>
      <c r="G388" s="48">
        <v>0</v>
      </c>
    </row>
    <row r="389" spans="1:7" ht="9.9499999999999993" customHeight="1">
      <c r="A389" s="182"/>
      <c r="B389" s="128"/>
      <c r="C389" s="121"/>
      <c r="D389" s="46"/>
      <c r="E389" s="46"/>
      <c r="F389" s="46"/>
      <c r="G389" s="47"/>
    </row>
    <row r="390" spans="1:7" ht="25.5">
      <c r="A390" s="182"/>
      <c r="B390" s="128">
        <v>53</v>
      </c>
      <c r="C390" s="121" t="s">
        <v>364</v>
      </c>
      <c r="D390" s="46"/>
      <c r="E390" s="46"/>
      <c r="F390" s="46"/>
      <c r="G390" s="47"/>
    </row>
    <row r="391" spans="1:7">
      <c r="A391" s="182"/>
      <c r="B391" s="128" t="s">
        <v>365</v>
      </c>
      <c r="C391" s="121" t="s">
        <v>306</v>
      </c>
      <c r="D391" s="46">
        <v>0</v>
      </c>
      <c r="E391" s="47">
        <v>4956</v>
      </c>
      <c r="F391" s="47">
        <v>4956</v>
      </c>
      <c r="G391" s="45">
        <v>0</v>
      </c>
    </row>
    <row r="392" spans="1:7" ht="25.5">
      <c r="A392" s="182" t="s">
        <v>4</v>
      </c>
      <c r="B392" s="128">
        <v>53</v>
      </c>
      <c r="C392" s="121" t="s">
        <v>364</v>
      </c>
      <c r="D392" s="48">
        <f t="shared" ref="D392:F392" si="74">D391</f>
        <v>0</v>
      </c>
      <c r="E392" s="49">
        <f t="shared" si="74"/>
        <v>4956</v>
      </c>
      <c r="F392" s="49">
        <f t="shared" si="74"/>
        <v>4956</v>
      </c>
      <c r="G392" s="48">
        <v>0</v>
      </c>
    </row>
    <row r="393" spans="1:7" ht="9.9499999999999993" customHeight="1">
      <c r="A393" s="182"/>
      <c r="B393" s="128"/>
      <c r="C393" s="121"/>
      <c r="D393" s="46"/>
      <c r="E393" s="46"/>
      <c r="F393" s="46"/>
      <c r="G393" s="47"/>
    </row>
    <row r="394" spans="1:7" ht="25.5">
      <c r="A394" s="182"/>
      <c r="B394" s="128">
        <v>54</v>
      </c>
      <c r="C394" s="121" t="s">
        <v>366</v>
      </c>
      <c r="D394" s="46"/>
      <c r="E394" s="46"/>
      <c r="F394" s="46"/>
      <c r="G394" s="47"/>
    </row>
    <row r="395" spans="1:7">
      <c r="A395" s="182"/>
      <c r="B395" s="128" t="s">
        <v>367</v>
      </c>
      <c r="C395" s="121" t="s">
        <v>306</v>
      </c>
      <c r="D395" s="46">
        <v>0</v>
      </c>
      <c r="E395" s="47">
        <v>2125</v>
      </c>
      <c r="F395" s="47">
        <v>2125</v>
      </c>
      <c r="G395" s="45">
        <v>0</v>
      </c>
    </row>
    <row r="396" spans="1:7" ht="25.5">
      <c r="A396" s="182" t="s">
        <v>4</v>
      </c>
      <c r="B396" s="128">
        <v>54</v>
      </c>
      <c r="C396" s="121" t="s">
        <v>366</v>
      </c>
      <c r="D396" s="48">
        <f t="shared" ref="D396:F396" si="75">D395</f>
        <v>0</v>
      </c>
      <c r="E396" s="49">
        <f t="shared" si="75"/>
        <v>2125</v>
      </c>
      <c r="F396" s="49">
        <f t="shared" si="75"/>
        <v>2125</v>
      </c>
      <c r="G396" s="48">
        <v>0</v>
      </c>
    </row>
    <row r="397" spans="1:7" ht="9.9499999999999993" customHeight="1">
      <c r="A397" s="182"/>
      <c r="B397" s="128"/>
      <c r="C397" s="121"/>
      <c r="D397" s="46"/>
      <c r="E397" s="46"/>
      <c r="F397" s="46"/>
      <c r="G397" s="47"/>
    </row>
    <row r="398" spans="1:7" ht="40.9" customHeight="1">
      <c r="A398" s="182"/>
      <c r="B398" s="128">
        <v>55</v>
      </c>
      <c r="C398" s="121" t="s">
        <v>368</v>
      </c>
      <c r="D398" s="46"/>
      <c r="E398" s="46"/>
      <c r="F398" s="46"/>
      <c r="G398" s="47"/>
    </row>
    <row r="399" spans="1:7">
      <c r="A399" s="182"/>
      <c r="B399" s="128" t="s">
        <v>369</v>
      </c>
      <c r="C399" s="121" t="s">
        <v>306</v>
      </c>
      <c r="D399" s="46">
        <v>0</v>
      </c>
      <c r="E399" s="47">
        <v>866</v>
      </c>
      <c r="F399" s="47">
        <v>866</v>
      </c>
      <c r="G399" s="45">
        <v>0</v>
      </c>
    </row>
    <row r="400" spans="1:7" ht="42" customHeight="1">
      <c r="A400" s="184" t="s">
        <v>4</v>
      </c>
      <c r="B400" s="138">
        <v>55</v>
      </c>
      <c r="C400" s="67" t="s">
        <v>368</v>
      </c>
      <c r="D400" s="48">
        <f t="shared" ref="D400:F400" si="76">D399</f>
        <v>0</v>
      </c>
      <c r="E400" s="49">
        <f t="shared" si="76"/>
        <v>866</v>
      </c>
      <c r="F400" s="49">
        <f t="shared" si="76"/>
        <v>866</v>
      </c>
      <c r="G400" s="48">
        <v>0</v>
      </c>
    </row>
    <row r="401" spans="1:7">
      <c r="A401" s="182"/>
      <c r="B401" s="128"/>
      <c r="C401" s="121"/>
      <c r="D401" s="46"/>
      <c r="E401" s="46"/>
      <c r="F401" s="46"/>
      <c r="G401" s="47"/>
    </row>
    <row r="402" spans="1:7" ht="25.5">
      <c r="A402" s="182"/>
      <c r="B402" s="128">
        <v>56</v>
      </c>
      <c r="C402" s="121" t="s">
        <v>370</v>
      </c>
      <c r="D402" s="46"/>
      <c r="E402" s="46"/>
      <c r="F402" s="46"/>
      <c r="G402" s="47"/>
    </row>
    <row r="403" spans="1:7">
      <c r="A403" s="182"/>
      <c r="B403" s="128" t="s">
        <v>371</v>
      </c>
      <c r="C403" s="121" t="s">
        <v>306</v>
      </c>
      <c r="D403" s="46">
        <v>0</v>
      </c>
      <c r="E403" s="47">
        <v>2008</v>
      </c>
      <c r="F403" s="47">
        <v>2008</v>
      </c>
      <c r="G403" s="45">
        <v>0</v>
      </c>
    </row>
    <row r="404" spans="1:7" ht="25.5">
      <c r="A404" s="182" t="s">
        <v>4</v>
      </c>
      <c r="B404" s="128">
        <v>56</v>
      </c>
      <c r="C404" s="121" t="s">
        <v>370</v>
      </c>
      <c r="D404" s="48">
        <f t="shared" ref="D404:F404" si="77">D403</f>
        <v>0</v>
      </c>
      <c r="E404" s="49">
        <f t="shared" si="77"/>
        <v>2008</v>
      </c>
      <c r="F404" s="49">
        <f t="shared" si="77"/>
        <v>2008</v>
      </c>
      <c r="G404" s="48">
        <v>0</v>
      </c>
    </row>
    <row r="405" spans="1:7" ht="8.4499999999999993" customHeight="1">
      <c r="A405" s="182"/>
      <c r="B405" s="128"/>
      <c r="C405" s="121"/>
      <c r="D405" s="46"/>
      <c r="E405" s="46"/>
      <c r="F405" s="46"/>
      <c r="G405" s="47"/>
    </row>
    <row r="406" spans="1:7" ht="25.5">
      <c r="A406" s="182"/>
      <c r="B406" s="128">
        <v>57</v>
      </c>
      <c r="C406" s="121" t="s">
        <v>372</v>
      </c>
      <c r="D406" s="46"/>
      <c r="E406" s="46"/>
      <c r="F406" s="46"/>
      <c r="G406" s="47"/>
    </row>
    <row r="407" spans="1:7">
      <c r="A407" s="182"/>
      <c r="B407" s="128" t="s">
        <v>373</v>
      </c>
      <c r="C407" s="121" t="s">
        <v>306</v>
      </c>
      <c r="D407" s="46">
        <v>0</v>
      </c>
      <c r="E407" s="47">
        <v>917</v>
      </c>
      <c r="F407" s="47">
        <v>917</v>
      </c>
      <c r="G407" s="45">
        <v>0</v>
      </c>
    </row>
    <row r="408" spans="1:7" ht="25.5">
      <c r="A408" s="182" t="s">
        <v>4</v>
      </c>
      <c r="B408" s="128">
        <v>57</v>
      </c>
      <c r="C408" s="121" t="s">
        <v>372</v>
      </c>
      <c r="D408" s="48">
        <f t="shared" ref="D408:F408" si="78">D407</f>
        <v>0</v>
      </c>
      <c r="E408" s="49">
        <f t="shared" si="78"/>
        <v>917</v>
      </c>
      <c r="F408" s="49">
        <f t="shared" si="78"/>
        <v>917</v>
      </c>
      <c r="G408" s="48">
        <v>0</v>
      </c>
    </row>
    <row r="409" spans="1:7" ht="10.9" customHeight="1">
      <c r="A409" s="182"/>
      <c r="B409" s="128"/>
      <c r="C409" s="121"/>
      <c r="D409" s="46"/>
      <c r="E409" s="46"/>
      <c r="F409" s="46"/>
      <c r="G409" s="47"/>
    </row>
    <row r="410" spans="1:7" ht="25.5">
      <c r="A410" s="182"/>
      <c r="B410" s="128">
        <v>58</v>
      </c>
      <c r="C410" s="121" t="s">
        <v>374</v>
      </c>
      <c r="D410" s="46"/>
      <c r="E410" s="46"/>
      <c r="F410" s="46"/>
      <c r="G410" s="47"/>
    </row>
    <row r="411" spans="1:7">
      <c r="A411" s="182"/>
      <c r="B411" s="128" t="s">
        <v>375</v>
      </c>
      <c r="C411" s="121" t="s">
        <v>306</v>
      </c>
      <c r="D411" s="46">
        <v>0</v>
      </c>
      <c r="E411" s="47">
        <v>449</v>
      </c>
      <c r="F411" s="47">
        <v>449</v>
      </c>
      <c r="G411" s="45">
        <v>0</v>
      </c>
    </row>
    <row r="412" spans="1:7" ht="25.5">
      <c r="A412" s="182" t="s">
        <v>4</v>
      </c>
      <c r="B412" s="128">
        <v>58</v>
      </c>
      <c r="C412" s="121" t="s">
        <v>374</v>
      </c>
      <c r="D412" s="48">
        <f t="shared" ref="D412:F412" si="79">D411</f>
        <v>0</v>
      </c>
      <c r="E412" s="49">
        <f t="shared" si="79"/>
        <v>449</v>
      </c>
      <c r="F412" s="49">
        <f t="shared" si="79"/>
        <v>449</v>
      </c>
      <c r="G412" s="48">
        <v>0</v>
      </c>
    </row>
    <row r="413" spans="1:7" ht="11.45" customHeight="1">
      <c r="A413" s="182"/>
      <c r="B413" s="128"/>
      <c r="C413" s="121"/>
      <c r="D413" s="46"/>
      <c r="E413" s="46"/>
      <c r="F413" s="46"/>
      <c r="G413" s="47"/>
    </row>
    <row r="414" spans="1:7" ht="29.25" customHeight="1">
      <c r="A414" s="182"/>
      <c r="B414" s="128">
        <v>59</v>
      </c>
      <c r="C414" s="121" t="s">
        <v>376</v>
      </c>
      <c r="D414" s="46"/>
      <c r="E414" s="46"/>
      <c r="F414" s="46"/>
      <c r="G414" s="47"/>
    </row>
    <row r="415" spans="1:7">
      <c r="A415" s="182"/>
      <c r="B415" s="128" t="s">
        <v>377</v>
      </c>
      <c r="C415" s="121" t="s">
        <v>306</v>
      </c>
      <c r="D415" s="46">
        <v>0</v>
      </c>
      <c r="E415" s="47">
        <v>1993</v>
      </c>
      <c r="F415" s="47">
        <v>1993</v>
      </c>
      <c r="G415" s="45">
        <v>0</v>
      </c>
    </row>
    <row r="416" spans="1:7" ht="30.75" customHeight="1">
      <c r="A416" s="182" t="s">
        <v>4</v>
      </c>
      <c r="B416" s="128">
        <v>59</v>
      </c>
      <c r="C416" s="121" t="s">
        <v>376</v>
      </c>
      <c r="D416" s="48">
        <f t="shared" ref="D416:F416" si="80">D415</f>
        <v>0</v>
      </c>
      <c r="E416" s="49">
        <f t="shared" si="80"/>
        <v>1993</v>
      </c>
      <c r="F416" s="49">
        <f t="shared" si="80"/>
        <v>1993</v>
      </c>
      <c r="G416" s="48">
        <v>0</v>
      </c>
    </row>
    <row r="417" spans="1:7" ht="12.6" customHeight="1">
      <c r="A417" s="182"/>
      <c r="B417" s="128"/>
      <c r="C417" s="121"/>
      <c r="D417" s="46"/>
      <c r="E417" s="46"/>
      <c r="F417" s="46"/>
      <c r="G417" s="47"/>
    </row>
    <row r="418" spans="1:7" ht="25.5">
      <c r="A418" s="182"/>
      <c r="B418" s="128">
        <v>62</v>
      </c>
      <c r="C418" s="121" t="s">
        <v>401</v>
      </c>
      <c r="D418" s="46"/>
      <c r="E418" s="46"/>
      <c r="F418" s="46"/>
      <c r="G418" s="47"/>
    </row>
    <row r="419" spans="1:7">
      <c r="A419" s="182"/>
      <c r="B419" s="128" t="s">
        <v>402</v>
      </c>
      <c r="C419" s="121" t="s">
        <v>306</v>
      </c>
      <c r="D419" s="46">
        <v>0</v>
      </c>
      <c r="E419" s="47">
        <v>8100</v>
      </c>
      <c r="F419" s="47">
        <v>8100</v>
      </c>
      <c r="G419" s="46">
        <v>0</v>
      </c>
    </row>
    <row r="420" spans="1:7" ht="25.5">
      <c r="A420" s="182" t="s">
        <v>4</v>
      </c>
      <c r="B420" s="128">
        <v>62</v>
      </c>
      <c r="C420" s="121" t="s">
        <v>401</v>
      </c>
      <c r="D420" s="48">
        <f t="shared" ref="D420:F420" si="81">D419</f>
        <v>0</v>
      </c>
      <c r="E420" s="49">
        <f t="shared" si="81"/>
        <v>8100</v>
      </c>
      <c r="F420" s="49">
        <f t="shared" si="81"/>
        <v>8100</v>
      </c>
      <c r="G420" s="48">
        <v>0</v>
      </c>
    </row>
    <row r="421" spans="1:7">
      <c r="A421" s="182"/>
      <c r="B421" s="128"/>
      <c r="C421" s="121"/>
      <c r="D421" s="46"/>
      <c r="E421" s="46"/>
      <c r="F421" s="46"/>
      <c r="G421" s="47"/>
    </row>
    <row r="422" spans="1:7" ht="27.95" customHeight="1">
      <c r="A422" s="182"/>
      <c r="B422" s="128">
        <v>63</v>
      </c>
      <c r="C422" s="121" t="s">
        <v>415</v>
      </c>
      <c r="D422" s="46"/>
      <c r="E422" s="46"/>
      <c r="F422" s="46"/>
      <c r="G422" s="47"/>
    </row>
    <row r="423" spans="1:7">
      <c r="A423" s="182"/>
      <c r="B423" s="128" t="s">
        <v>413</v>
      </c>
      <c r="C423" s="121" t="s">
        <v>306</v>
      </c>
      <c r="D423" s="45">
        <v>0</v>
      </c>
      <c r="E423" s="50">
        <v>20000</v>
      </c>
      <c r="F423" s="50">
        <v>20000</v>
      </c>
      <c r="G423" s="50">
        <v>1</v>
      </c>
    </row>
    <row r="424" spans="1:7" ht="27.95" customHeight="1">
      <c r="A424" s="182" t="s">
        <v>4</v>
      </c>
      <c r="B424" s="128">
        <v>63</v>
      </c>
      <c r="C424" s="121" t="s">
        <v>415</v>
      </c>
      <c r="D424" s="45">
        <f t="shared" ref="D424:F424" si="82">D423</f>
        <v>0</v>
      </c>
      <c r="E424" s="50">
        <f t="shared" si="82"/>
        <v>20000</v>
      </c>
      <c r="F424" s="50">
        <f t="shared" si="82"/>
        <v>20000</v>
      </c>
      <c r="G424" s="50">
        <v>1</v>
      </c>
    </row>
    <row r="425" spans="1:7">
      <c r="A425" s="182"/>
      <c r="B425" s="128"/>
      <c r="C425" s="121"/>
      <c r="D425" s="46"/>
      <c r="E425" s="46"/>
      <c r="F425" s="46"/>
      <c r="G425" s="47"/>
    </row>
    <row r="426" spans="1:7" s="1" customFormat="1" ht="38.25">
      <c r="A426" s="182"/>
      <c r="B426" s="144">
        <v>64</v>
      </c>
      <c r="C426" s="121" t="s">
        <v>526</v>
      </c>
      <c r="E426" s="146"/>
      <c r="F426" s="143"/>
      <c r="G426" s="125"/>
    </row>
    <row r="427" spans="1:7" s="1" customFormat="1">
      <c r="A427" s="182"/>
      <c r="B427" s="144" t="s">
        <v>462</v>
      </c>
      <c r="C427" s="121" t="s">
        <v>306</v>
      </c>
      <c r="D427" s="61">
        <v>0</v>
      </c>
      <c r="E427" s="61">
        <v>0</v>
      </c>
      <c r="F427" s="146">
        <v>400000</v>
      </c>
      <c r="G427" s="47">
        <v>150000</v>
      </c>
    </row>
    <row r="428" spans="1:7" s="1" customFormat="1" ht="38.25">
      <c r="A428" s="182" t="s">
        <v>4</v>
      </c>
      <c r="B428" s="144">
        <v>64</v>
      </c>
      <c r="C428" s="121" t="s">
        <v>526</v>
      </c>
      <c r="D428" s="48">
        <f t="shared" ref="D428:F428" si="83">D427</f>
        <v>0</v>
      </c>
      <c r="E428" s="48">
        <f t="shared" si="83"/>
        <v>0</v>
      </c>
      <c r="F428" s="49">
        <f t="shared" si="83"/>
        <v>400000</v>
      </c>
      <c r="G428" s="49">
        <v>150000</v>
      </c>
    </row>
    <row r="429" spans="1:7" s="1" customFormat="1">
      <c r="A429" s="182"/>
      <c r="B429" s="144"/>
      <c r="C429" s="121"/>
      <c r="F429" s="143"/>
    </row>
    <row r="430" spans="1:7" s="1" customFormat="1" ht="25.5">
      <c r="A430" s="182"/>
      <c r="B430" s="144">
        <v>65</v>
      </c>
      <c r="C430" s="121" t="s">
        <v>463</v>
      </c>
      <c r="F430" s="143"/>
    </row>
    <row r="431" spans="1:7" s="1" customFormat="1">
      <c r="A431" s="182"/>
      <c r="B431" s="144" t="s">
        <v>464</v>
      </c>
      <c r="C431" s="121" t="s">
        <v>306</v>
      </c>
      <c r="D431" s="61">
        <v>0</v>
      </c>
      <c r="E431" s="61">
        <v>0</v>
      </c>
      <c r="F431" s="146">
        <v>9645</v>
      </c>
      <c r="G431" s="46">
        <v>0</v>
      </c>
    </row>
    <row r="432" spans="1:7" s="1" customFormat="1" ht="25.5">
      <c r="A432" s="184" t="s">
        <v>4</v>
      </c>
      <c r="B432" s="173">
        <v>65</v>
      </c>
      <c r="C432" s="67" t="s">
        <v>463</v>
      </c>
      <c r="D432" s="48">
        <f t="shared" ref="D432:F432" si="84">D431</f>
        <v>0</v>
      </c>
      <c r="E432" s="48">
        <f t="shared" si="84"/>
        <v>0</v>
      </c>
      <c r="F432" s="49">
        <f t="shared" si="84"/>
        <v>9645</v>
      </c>
      <c r="G432" s="48">
        <v>0</v>
      </c>
    </row>
    <row r="433" spans="1:7" s="1" customFormat="1">
      <c r="A433" s="182"/>
      <c r="B433" s="144"/>
      <c r="C433" s="121"/>
      <c r="F433" s="143"/>
    </row>
    <row r="434" spans="1:7" s="1" customFormat="1" ht="29.25" customHeight="1">
      <c r="A434" s="182"/>
      <c r="B434" s="144">
        <v>66</v>
      </c>
      <c r="C434" s="121" t="s">
        <v>465</v>
      </c>
      <c r="F434" s="143"/>
    </row>
    <row r="435" spans="1:7" s="1" customFormat="1">
      <c r="A435" s="182"/>
      <c r="B435" s="144" t="s">
        <v>466</v>
      </c>
      <c r="C435" s="121" t="s">
        <v>306</v>
      </c>
      <c r="D435" s="61">
        <v>0</v>
      </c>
      <c r="E435" s="61">
        <v>0</v>
      </c>
      <c r="F435" s="146">
        <v>20000</v>
      </c>
      <c r="G435" s="45">
        <v>0</v>
      </c>
    </row>
    <row r="436" spans="1:7" s="1" customFormat="1" ht="29.25" customHeight="1">
      <c r="A436" s="182" t="s">
        <v>4</v>
      </c>
      <c r="B436" s="144">
        <v>66</v>
      </c>
      <c r="C436" s="121" t="s">
        <v>465</v>
      </c>
      <c r="D436" s="48">
        <f t="shared" ref="D436:F436" si="85">D435</f>
        <v>0</v>
      </c>
      <c r="E436" s="48">
        <f t="shared" si="85"/>
        <v>0</v>
      </c>
      <c r="F436" s="49">
        <f t="shared" si="85"/>
        <v>20000</v>
      </c>
      <c r="G436" s="45">
        <v>0</v>
      </c>
    </row>
    <row r="437" spans="1:7" s="1" customFormat="1" ht="11.1" customHeight="1">
      <c r="A437" s="182"/>
      <c r="B437" s="144"/>
      <c r="C437" s="121"/>
      <c r="D437" s="132"/>
      <c r="E437" s="132"/>
      <c r="F437" s="133"/>
      <c r="G437" s="46"/>
    </row>
    <row r="438" spans="1:7">
      <c r="A438" s="182"/>
      <c r="B438" s="128">
        <v>67</v>
      </c>
      <c r="C438" s="121" t="s">
        <v>383</v>
      </c>
      <c r="D438" s="46"/>
      <c r="E438" s="46"/>
      <c r="F438" s="46"/>
      <c r="G438" s="47"/>
    </row>
    <row r="439" spans="1:7" ht="14.25" customHeight="1">
      <c r="A439" s="182"/>
      <c r="B439" s="128" t="s">
        <v>501</v>
      </c>
      <c r="C439" s="121" t="s">
        <v>306</v>
      </c>
      <c r="D439" s="46">
        <v>0</v>
      </c>
      <c r="E439" s="47">
        <v>513</v>
      </c>
      <c r="F439" s="47">
        <v>513</v>
      </c>
      <c r="G439" s="50">
        <v>1</v>
      </c>
    </row>
    <row r="440" spans="1:7">
      <c r="A440" s="182" t="s">
        <v>4</v>
      </c>
      <c r="B440" s="128">
        <v>67</v>
      </c>
      <c r="C440" s="121" t="s">
        <v>383</v>
      </c>
      <c r="D440" s="48">
        <f t="shared" ref="D440:F440" si="86">D439</f>
        <v>0</v>
      </c>
      <c r="E440" s="49">
        <f t="shared" si="86"/>
        <v>513</v>
      </c>
      <c r="F440" s="49">
        <f t="shared" si="86"/>
        <v>513</v>
      </c>
      <c r="G440" s="49">
        <v>1</v>
      </c>
    </row>
    <row r="441" spans="1:7" ht="11.1" customHeight="1">
      <c r="A441" s="182"/>
      <c r="B441" s="128"/>
      <c r="C441" s="121"/>
      <c r="D441" s="46"/>
      <c r="E441" s="47"/>
      <c r="F441" s="47"/>
      <c r="G441" s="46"/>
    </row>
    <row r="442" spans="1:7" s="1" customFormat="1" ht="30" customHeight="1">
      <c r="A442" s="182"/>
      <c r="B442" s="144">
        <v>68</v>
      </c>
      <c r="C442" s="121" t="s">
        <v>503</v>
      </c>
      <c r="E442" s="146"/>
      <c r="F442" s="143"/>
      <c r="G442" s="125"/>
    </row>
    <row r="443" spans="1:7" s="1" customFormat="1">
      <c r="A443" s="182"/>
      <c r="B443" s="144" t="s">
        <v>502</v>
      </c>
      <c r="C443" s="121" t="s">
        <v>306</v>
      </c>
      <c r="D443" s="61">
        <v>0</v>
      </c>
      <c r="E443" s="61">
        <v>0</v>
      </c>
      <c r="F443" s="46">
        <v>0</v>
      </c>
      <c r="G443" s="47">
        <v>150000</v>
      </c>
    </row>
    <row r="444" spans="1:7" s="1" customFormat="1" ht="28.5" customHeight="1">
      <c r="A444" s="182" t="s">
        <v>4</v>
      </c>
      <c r="B444" s="144">
        <v>68</v>
      </c>
      <c r="C444" s="121" t="s">
        <v>504</v>
      </c>
      <c r="D444" s="48">
        <f t="shared" ref="D444:F444" si="87">D443</f>
        <v>0</v>
      </c>
      <c r="E444" s="48">
        <f t="shared" si="87"/>
        <v>0</v>
      </c>
      <c r="F444" s="48">
        <f t="shared" si="87"/>
        <v>0</v>
      </c>
      <c r="G444" s="49">
        <v>150000</v>
      </c>
    </row>
    <row r="445" spans="1:7" ht="11.1" customHeight="1">
      <c r="A445" s="182"/>
      <c r="B445" s="128"/>
      <c r="C445" s="121"/>
      <c r="D445" s="46"/>
      <c r="E445" s="47"/>
      <c r="F445" s="47"/>
      <c r="G445" s="46"/>
    </row>
    <row r="446" spans="1:7" s="1" customFormat="1" ht="25.5">
      <c r="A446" s="182"/>
      <c r="B446" s="144">
        <v>69</v>
      </c>
      <c r="C446" s="121" t="s">
        <v>500</v>
      </c>
      <c r="D446" s="17"/>
      <c r="E446" s="17"/>
      <c r="F446" s="143"/>
      <c r="G446" s="17"/>
    </row>
    <row r="447" spans="1:7" s="1" customFormat="1">
      <c r="A447" s="182"/>
      <c r="B447" s="144" t="s">
        <v>506</v>
      </c>
      <c r="C447" s="121" t="s">
        <v>306</v>
      </c>
      <c r="D447" s="61">
        <v>0</v>
      </c>
      <c r="E447" s="61">
        <v>0</v>
      </c>
      <c r="F447" s="46">
        <v>0</v>
      </c>
      <c r="G447" s="50">
        <v>7500</v>
      </c>
    </row>
    <row r="448" spans="1:7" s="1" customFormat="1" ht="25.5">
      <c r="A448" s="182" t="s">
        <v>4</v>
      </c>
      <c r="B448" s="144">
        <v>69</v>
      </c>
      <c r="C448" s="121" t="s">
        <v>500</v>
      </c>
      <c r="D448" s="48">
        <f t="shared" ref="D448:F448" si="88">D447</f>
        <v>0</v>
      </c>
      <c r="E448" s="48">
        <f t="shared" si="88"/>
        <v>0</v>
      </c>
      <c r="F448" s="48">
        <f t="shared" si="88"/>
        <v>0</v>
      </c>
      <c r="G448" s="50">
        <v>7500</v>
      </c>
    </row>
    <row r="449" spans="1:7" ht="11.1" customHeight="1">
      <c r="A449" s="182"/>
      <c r="B449" s="128"/>
      <c r="C449" s="121"/>
      <c r="D449" s="46"/>
      <c r="E449" s="47"/>
      <c r="F449" s="47"/>
      <c r="G449" s="46"/>
    </row>
    <row r="450" spans="1:7" s="1" customFormat="1" ht="38.25">
      <c r="A450" s="182"/>
      <c r="B450" s="144">
        <v>70</v>
      </c>
      <c r="C450" s="121" t="s">
        <v>535</v>
      </c>
      <c r="D450" s="17"/>
      <c r="E450" s="17"/>
      <c r="F450" s="143"/>
      <c r="G450" s="17"/>
    </row>
    <row r="451" spans="1:7" s="1" customFormat="1">
      <c r="A451" s="182"/>
      <c r="B451" s="144" t="s">
        <v>518</v>
      </c>
      <c r="C451" s="121" t="s">
        <v>306</v>
      </c>
      <c r="D451" s="61">
        <v>0</v>
      </c>
      <c r="E451" s="61">
        <v>0</v>
      </c>
      <c r="F451" s="46">
        <v>0</v>
      </c>
      <c r="G451" s="50">
        <v>19750</v>
      </c>
    </row>
    <row r="452" spans="1:7" s="1" customFormat="1" ht="38.25">
      <c r="A452" s="182" t="s">
        <v>4</v>
      </c>
      <c r="B452" s="144">
        <v>70</v>
      </c>
      <c r="C452" s="121" t="s">
        <v>535</v>
      </c>
      <c r="D452" s="48">
        <f t="shared" ref="D452:F452" si="89">D451</f>
        <v>0</v>
      </c>
      <c r="E452" s="48">
        <f t="shared" si="89"/>
        <v>0</v>
      </c>
      <c r="F452" s="48">
        <f t="shared" si="89"/>
        <v>0</v>
      </c>
      <c r="G452" s="50">
        <v>19750</v>
      </c>
    </row>
    <row r="453" spans="1:7" ht="11.1" customHeight="1">
      <c r="A453" s="182"/>
      <c r="B453" s="128"/>
      <c r="C453" s="121"/>
      <c r="D453" s="46"/>
      <c r="E453" s="47"/>
      <c r="F453" s="46"/>
      <c r="G453" s="46"/>
    </row>
    <row r="454" spans="1:7" s="1" customFormat="1" ht="27.75" customHeight="1">
      <c r="A454" s="182"/>
      <c r="B454" s="144">
        <v>71</v>
      </c>
      <c r="C454" s="121" t="s">
        <v>520</v>
      </c>
      <c r="D454" s="17"/>
      <c r="E454" s="17"/>
      <c r="F454" s="46"/>
      <c r="G454" s="17"/>
    </row>
    <row r="455" spans="1:7" s="1" customFormat="1">
      <c r="A455" s="182"/>
      <c r="B455" s="144" t="s">
        <v>519</v>
      </c>
      <c r="C455" s="121" t="s">
        <v>306</v>
      </c>
      <c r="D455" s="61">
        <v>0</v>
      </c>
      <c r="E455" s="61">
        <v>0</v>
      </c>
      <c r="F455" s="46">
        <v>0</v>
      </c>
      <c r="G455" s="50">
        <v>10000</v>
      </c>
    </row>
    <row r="456" spans="1:7" s="1" customFormat="1" ht="29.25" customHeight="1">
      <c r="A456" s="182" t="s">
        <v>4</v>
      </c>
      <c r="B456" s="144">
        <v>71</v>
      </c>
      <c r="C456" s="121" t="s">
        <v>520</v>
      </c>
      <c r="D456" s="48">
        <f t="shared" ref="D456:F456" si="90">D455</f>
        <v>0</v>
      </c>
      <c r="E456" s="48">
        <f t="shared" si="90"/>
        <v>0</v>
      </c>
      <c r="F456" s="48">
        <f t="shared" si="90"/>
        <v>0</v>
      </c>
      <c r="G456" s="50">
        <v>10000</v>
      </c>
    </row>
    <row r="457" spans="1:7" ht="11.1" customHeight="1">
      <c r="A457" s="182"/>
      <c r="B457" s="128"/>
      <c r="C457" s="121"/>
      <c r="D457" s="46"/>
      <c r="E457" s="47"/>
      <c r="F457" s="46"/>
      <c r="G457" s="46"/>
    </row>
    <row r="458" spans="1:7" s="1" customFormat="1" ht="25.5">
      <c r="A458" s="182"/>
      <c r="B458" s="144">
        <v>72</v>
      </c>
      <c r="C458" s="121" t="s">
        <v>521</v>
      </c>
      <c r="D458" s="17"/>
      <c r="E458" s="17"/>
      <c r="F458" s="46"/>
      <c r="G458" s="17"/>
    </row>
    <row r="459" spans="1:7" s="1" customFormat="1">
      <c r="A459" s="182"/>
      <c r="B459" s="144" t="s">
        <v>522</v>
      </c>
      <c r="C459" s="121" t="s">
        <v>306</v>
      </c>
      <c r="D459" s="61">
        <v>0</v>
      </c>
      <c r="E459" s="61">
        <v>0</v>
      </c>
      <c r="F459" s="46">
        <v>0</v>
      </c>
      <c r="G459" s="50">
        <v>9999</v>
      </c>
    </row>
    <row r="460" spans="1:7" s="1" customFormat="1" ht="25.5">
      <c r="A460" s="182" t="s">
        <v>4</v>
      </c>
      <c r="B460" s="144">
        <v>72</v>
      </c>
      <c r="C460" s="121" t="s">
        <v>521</v>
      </c>
      <c r="D460" s="48">
        <f t="shared" ref="D460:F460" si="91">D459</f>
        <v>0</v>
      </c>
      <c r="E460" s="48">
        <f t="shared" si="91"/>
        <v>0</v>
      </c>
      <c r="F460" s="48">
        <f t="shared" si="91"/>
        <v>0</v>
      </c>
      <c r="G460" s="50">
        <v>9999</v>
      </c>
    </row>
    <row r="461" spans="1:7" s="1" customFormat="1" ht="11.1" customHeight="1">
      <c r="A461" s="182"/>
      <c r="B461" s="144"/>
      <c r="C461" s="121"/>
      <c r="D461" s="46"/>
      <c r="E461" s="46"/>
      <c r="F461" s="46"/>
      <c r="G461" s="47"/>
    </row>
    <row r="462" spans="1:7" ht="38.25" customHeight="1">
      <c r="A462" s="182"/>
      <c r="B462" s="120">
        <v>73</v>
      </c>
      <c r="C462" s="142" t="s">
        <v>524</v>
      </c>
      <c r="D462" s="1"/>
      <c r="E462" s="17"/>
      <c r="F462" s="46"/>
      <c r="G462" s="125"/>
    </row>
    <row r="463" spans="1:7" ht="15" customHeight="1">
      <c r="A463" s="182"/>
      <c r="B463" s="120" t="s">
        <v>525</v>
      </c>
      <c r="C463" s="142" t="s">
        <v>306</v>
      </c>
      <c r="D463" s="60">
        <v>0</v>
      </c>
      <c r="E463" s="60">
        <v>0</v>
      </c>
      <c r="F463" s="45">
        <v>0</v>
      </c>
      <c r="G463" s="50">
        <v>24999</v>
      </c>
    </row>
    <row r="464" spans="1:7" ht="42" customHeight="1">
      <c r="A464" s="182" t="s">
        <v>4</v>
      </c>
      <c r="B464" s="120">
        <v>73</v>
      </c>
      <c r="C464" s="142" t="s">
        <v>524</v>
      </c>
      <c r="D464" s="48">
        <f t="shared" ref="D464:F464" si="92">D463</f>
        <v>0</v>
      </c>
      <c r="E464" s="48">
        <f t="shared" si="92"/>
        <v>0</v>
      </c>
      <c r="F464" s="48">
        <f t="shared" si="92"/>
        <v>0</v>
      </c>
      <c r="G464" s="49">
        <v>24999</v>
      </c>
    </row>
    <row r="465" spans="1:7">
      <c r="A465" s="184" t="s">
        <v>4</v>
      </c>
      <c r="B465" s="138">
        <v>48</v>
      </c>
      <c r="C465" s="67" t="s">
        <v>202</v>
      </c>
      <c r="D465" s="168">
        <f>D380+D384+D388+D392+D396+D400+D404+D408+D412+D416+D420+D424+D428+D432+D436+D440+D444+D448+D452+D456+D460+D464</f>
        <v>0</v>
      </c>
      <c r="E465" s="49">
        <f t="shared" ref="E465" si="93">E380+E384+E388+E392+E396+E400+E404+E408+E412+E416+E420+E424+E428+E432+E436+E440+E444+E448+E452+E456+E460+E464</f>
        <v>52530</v>
      </c>
      <c r="F465" s="49">
        <f>F380+F384+F388+F392+F396+F400+F404+F408+F412+F416+F420+F424+F428+F432+F436+F440+F444+F448+F452+F456+F460+F464</f>
        <v>482175</v>
      </c>
      <c r="G465" s="49">
        <v>372250</v>
      </c>
    </row>
    <row r="466" spans="1:7" hidden="1">
      <c r="A466" s="182"/>
      <c r="B466" s="87"/>
      <c r="C466" s="88"/>
      <c r="D466" s="47"/>
      <c r="E466" s="47"/>
      <c r="F466" s="47"/>
      <c r="G466" s="47"/>
    </row>
    <row r="467" spans="1:7" ht="13.9" customHeight="1">
      <c r="A467" s="182"/>
      <c r="B467" s="128">
        <v>49</v>
      </c>
      <c r="C467" s="121" t="s">
        <v>211</v>
      </c>
      <c r="D467" s="57"/>
      <c r="E467" s="57"/>
      <c r="F467" s="57"/>
      <c r="G467" s="57"/>
    </row>
    <row r="468" spans="1:7">
      <c r="A468" s="182"/>
      <c r="B468" s="87">
        <v>50</v>
      </c>
      <c r="C468" s="88" t="s">
        <v>342</v>
      </c>
      <c r="D468" s="46"/>
      <c r="E468" s="47"/>
      <c r="F468" s="47"/>
      <c r="G468" s="46"/>
    </row>
    <row r="469" spans="1:7" ht="15" customHeight="1">
      <c r="A469" s="182"/>
      <c r="B469" s="87" t="s">
        <v>357</v>
      </c>
      <c r="C469" s="88" t="s">
        <v>306</v>
      </c>
      <c r="D469" s="46">
        <v>0</v>
      </c>
      <c r="E469" s="47">
        <v>1500</v>
      </c>
      <c r="F469" s="47">
        <v>1500</v>
      </c>
      <c r="G469" s="45">
        <v>0</v>
      </c>
    </row>
    <row r="470" spans="1:7" ht="15" customHeight="1">
      <c r="A470" s="182" t="s">
        <v>4</v>
      </c>
      <c r="B470" s="87">
        <v>50</v>
      </c>
      <c r="C470" s="88" t="s">
        <v>342</v>
      </c>
      <c r="D470" s="48">
        <f t="shared" ref="D470:F470" si="94">D469</f>
        <v>0</v>
      </c>
      <c r="E470" s="49">
        <f t="shared" si="94"/>
        <v>1500</v>
      </c>
      <c r="F470" s="49">
        <f t="shared" si="94"/>
        <v>1500</v>
      </c>
      <c r="G470" s="48">
        <v>0</v>
      </c>
    </row>
    <row r="471" spans="1:7" ht="15" customHeight="1">
      <c r="A471" s="182"/>
      <c r="B471" s="87"/>
      <c r="C471" s="88"/>
      <c r="D471" s="132"/>
      <c r="E471" s="132"/>
      <c r="F471" s="132"/>
      <c r="G471" s="133"/>
    </row>
    <row r="472" spans="1:7" ht="25.5">
      <c r="A472" s="182"/>
      <c r="B472" s="87">
        <v>51</v>
      </c>
      <c r="C472" s="88" t="s">
        <v>351</v>
      </c>
      <c r="D472" s="46"/>
      <c r="E472" s="47"/>
      <c r="F472" s="47"/>
      <c r="G472" s="46"/>
    </row>
    <row r="473" spans="1:7" ht="15" customHeight="1">
      <c r="A473" s="182"/>
      <c r="B473" s="87" t="s">
        <v>358</v>
      </c>
      <c r="C473" s="88" t="s">
        <v>306</v>
      </c>
      <c r="D473" s="46">
        <v>0</v>
      </c>
      <c r="E473" s="47">
        <v>8858</v>
      </c>
      <c r="F473" s="47">
        <v>8858</v>
      </c>
      <c r="G473" s="45">
        <v>0</v>
      </c>
    </row>
    <row r="474" spans="1:7" ht="25.5">
      <c r="A474" s="182" t="s">
        <v>4</v>
      </c>
      <c r="B474" s="87">
        <v>51</v>
      </c>
      <c r="C474" s="88" t="s">
        <v>351</v>
      </c>
      <c r="D474" s="48">
        <f t="shared" ref="D474:F474" si="95">D473</f>
        <v>0</v>
      </c>
      <c r="E474" s="49">
        <f t="shared" si="95"/>
        <v>8858</v>
      </c>
      <c r="F474" s="49">
        <f t="shared" si="95"/>
        <v>8858</v>
      </c>
      <c r="G474" s="48">
        <v>0</v>
      </c>
    </row>
    <row r="475" spans="1:7" ht="15" customHeight="1">
      <c r="A475" s="182"/>
      <c r="B475" s="87"/>
      <c r="C475" s="88"/>
      <c r="D475" s="46"/>
      <c r="E475" s="46"/>
      <c r="F475" s="46"/>
      <c r="G475" s="47"/>
    </row>
    <row r="476" spans="1:7" ht="25.5">
      <c r="A476" s="182"/>
      <c r="B476" s="87">
        <v>52</v>
      </c>
      <c r="C476" s="88" t="s">
        <v>408</v>
      </c>
      <c r="D476" s="46"/>
      <c r="E476" s="47"/>
      <c r="F476" s="47"/>
      <c r="G476" s="46"/>
    </row>
    <row r="477" spans="1:7" ht="15" customHeight="1">
      <c r="A477" s="182"/>
      <c r="B477" s="87" t="s">
        <v>406</v>
      </c>
      <c r="C477" s="88" t="s">
        <v>306</v>
      </c>
      <c r="D477" s="46">
        <v>0</v>
      </c>
      <c r="E477" s="47">
        <v>1153</v>
      </c>
      <c r="F477" s="47">
        <v>1153</v>
      </c>
      <c r="G477" s="45">
        <v>0</v>
      </c>
    </row>
    <row r="478" spans="1:7" ht="25.5">
      <c r="A478" s="182" t="s">
        <v>4</v>
      </c>
      <c r="B478" s="87">
        <v>52</v>
      </c>
      <c r="C478" s="88" t="s">
        <v>408</v>
      </c>
      <c r="D478" s="48">
        <f t="shared" ref="D478:F478" si="96">D477</f>
        <v>0</v>
      </c>
      <c r="E478" s="49">
        <f t="shared" si="96"/>
        <v>1153</v>
      </c>
      <c r="F478" s="49">
        <f t="shared" si="96"/>
        <v>1153</v>
      </c>
      <c r="G478" s="48">
        <v>0</v>
      </c>
    </row>
    <row r="479" spans="1:7" ht="15" customHeight="1">
      <c r="A479" s="182"/>
      <c r="B479" s="87"/>
      <c r="C479" s="88"/>
      <c r="D479" s="46"/>
      <c r="E479" s="46"/>
      <c r="F479" s="46"/>
      <c r="G479" s="47"/>
    </row>
    <row r="480" spans="1:7">
      <c r="A480" s="182"/>
      <c r="B480" s="87">
        <v>53</v>
      </c>
      <c r="C480" s="88" t="s">
        <v>409</v>
      </c>
      <c r="D480" s="46"/>
      <c r="E480" s="47"/>
      <c r="F480" s="47"/>
      <c r="G480" s="46"/>
    </row>
    <row r="481" spans="1:7" ht="15" customHeight="1">
      <c r="A481" s="182"/>
      <c r="B481" s="87" t="s">
        <v>407</v>
      </c>
      <c r="C481" s="88" t="s">
        <v>306</v>
      </c>
      <c r="D481" s="46">
        <v>0</v>
      </c>
      <c r="E481" s="47">
        <v>1118</v>
      </c>
      <c r="F481" s="47">
        <v>1118</v>
      </c>
      <c r="G481" s="45">
        <v>0</v>
      </c>
    </row>
    <row r="482" spans="1:7">
      <c r="A482" s="182" t="s">
        <v>4</v>
      </c>
      <c r="B482" s="87">
        <v>53</v>
      </c>
      <c r="C482" s="88" t="s">
        <v>409</v>
      </c>
      <c r="D482" s="48">
        <f t="shared" ref="D482:F482" si="97">D481</f>
        <v>0</v>
      </c>
      <c r="E482" s="49">
        <f t="shared" si="97"/>
        <v>1118</v>
      </c>
      <c r="F482" s="49">
        <f t="shared" si="97"/>
        <v>1118</v>
      </c>
      <c r="G482" s="48">
        <v>0</v>
      </c>
    </row>
    <row r="483" spans="1:7" ht="15" customHeight="1">
      <c r="A483" s="182"/>
      <c r="B483" s="87"/>
      <c r="C483" s="88"/>
      <c r="D483" s="46"/>
      <c r="E483" s="46"/>
      <c r="F483" s="46"/>
      <c r="G483" s="47"/>
    </row>
    <row r="484" spans="1:7" ht="25.5">
      <c r="A484" s="182"/>
      <c r="B484" s="87">
        <v>54</v>
      </c>
      <c r="C484" s="88" t="s">
        <v>410</v>
      </c>
      <c r="D484" s="46"/>
      <c r="E484" s="47"/>
      <c r="F484" s="47"/>
      <c r="G484" s="46"/>
    </row>
    <row r="485" spans="1:7" ht="15" customHeight="1">
      <c r="A485" s="182"/>
      <c r="B485" s="87" t="s">
        <v>411</v>
      </c>
      <c r="C485" s="88" t="s">
        <v>306</v>
      </c>
      <c r="D485" s="46">
        <v>0</v>
      </c>
      <c r="E485" s="47">
        <v>11420</v>
      </c>
      <c r="F485" s="47">
        <v>11420</v>
      </c>
      <c r="G485" s="45">
        <v>0</v>
      </c>
    </row>
    <row r="486" spans="1:7" ht="25.5">
      <c r="A486" s="182" t="s">
        <v>4</v>
      </c>
      <c r="B486" s="87">
        <v>54</v>
      </c>
      <c r="C486" s="88" t="s">
        <v>410</v>
      </c>
      <c r="D486" s="48">
        <f t="shared" ref="D486:F486" si="98">D485</f>
        <v>0</v>
      </c>
      <c r="E486" s="49">
        <f t="shared" si="98"/>
        <v>11420</v>
      </c>
      <c r="F486" s="49">
        <f t="shared" si="98"/>
        <v>11420</v>
      </c>
      <c r="G486" s="48">
        <v>0</v>
      </c>
    </row>
    <row r="487" spans="1:7">
      <c r="A487" s="182"/>
      <c r="B487" s="87"/>
      <c r="C487" s="88"/>
      <c r="D487" s="46"/>
      <c r="E487" s="46"/>
      <c r="F487" s="46"/>
      <c r="G487" s="47"/>
    </row>
    <row r="488" spans="1:7" ht="27.6" customHeight="1">
      <c r="A488" s="182"/>
      <c r="B488" s="87">
        <v>55</v>
      </c>
      <c r="C488" s="88" t="s">
        <v>399</v>
      </c>
      <c r="D488" s="46"/>
      <c r="E488" s="47"/>
      <c r="F488" s="47"/>
      <c r="G488" s="47"/>
    </row>
    <row r="489" spans="1:7" ht="15" customHeight="1">
      <c r="A489" s="182"/>
      <c r="B489" s="87" t="s">
        <v>456</v>
      </c>
      <c r="C489" s="88" t="s">
        <v>306</v>
      </c>
      <c r="D489" s="46">
        <v>0</v>
      </c>
      <c r="E489" s="47">
        <v>12100</v>
      </c>
      <c r="F489" s="46">
        <v>0</v>
      </c>
      <c r="G489" s="45">
        <v>0</v>
      </c>
    </row>
    <row r="490" spans="1:7" ht="27.6" customHeight="1">
      <c r="A490" s="182" t="s">
        <v>4</v>
      </c>
      <c r="B490" s="87">
        <v>55</v>
      </c>
      <c r="C490" s="88" t="s">
        <v>399</v>
      </c>
      <c r="D490" s="48">
        <f t="shared" ref="D490:F490" si="99">D489</f>
        <v>0</v>
      </c>
      <c r="E490" s="49">
        <f t="shared" si="99"/>
        <v>12100</v>
      </c>
      <c r="F490" s="48">
        <f t="shared" si="99"/>
        <v>0</v>
      </c>
      <c r="G490" s="48">
        <v>0</v>
      </c>
    </row>
    <row r="491" spans="1:7">
      <c r="A491" s="182"/>
      <c r="B491" s="87"/>
      <c r="C491" s="88"/>
      <c r="D491" s="132"/>
      <c r="E491" s="133"/>
      <c r="F491" s="132"/>
      <c r="G491" s="132"/>
    </row>
    <row r="492" spans="1:7" ht="39.950000000000003" customHeight="1">
      <c r="A492" s="182"/>
      <c r="B492" s="87">
        <v>56</v>
      </c>
      <c r="C492" s="88" t="s">
        <v>494</v>
      </c>
      <c r="D492" s="46"/>
      <c r="E492" s="47"/>
      <c r="F492" s="47"/>
      <c r="G492" s="47"/>
    </row>
    <row r="493" spans="1:7" ht="15" customHeight="1">
      <c r="A493" s="182"/>
      <c r="B493" s="87" t="s">
        <v>495</v>
      </c>
      <c r="C493" s="88" t="s">
        <v>306</v>
      </c>
      <c r="D493" s="46">
        <v>0</v>
      </c>
      <c r="E493" s="46">
        <v>0</v>
      </c>
      <c r="F493" s="46">
        <v>0</v>
      </c>
      <c r="G493" s="50">
        <v>23276</v>
      </c>
    </row>
    <row r="494" spans="1:7" ht="39.950000000000003" customHeight="1">
      <c r="A494" s="182" t="s">
        <v>4</v>
      </c>
      <c r="B494" s="87">
        <v>56</v>
      </c>
      <c r="C494" s="88" t="s">
        <v>494</v>
      </c>
      <c r="D494" s="48">
        <f t="shared" ref="D494:F494" si="100">D493</f>
        <v>0</v>
      </c>
      <c r="E494" s="48">
        <f t="shared" si="100"/>
        <v>0</v>
      </c>
      <c r="F494" s="48">
        <f t="shared" si="100"/>
        <v>0</v>
      </c>
      <c r="G494" s="49">
        <v>23276</v>
      </c>
    </row>
    <row r="495" spans="1:7" ht="13.9" customHeight="1">
      <c r="A495" s="182" t="s">
        <v>4</v>
      </c>
      <c r="B495" s="128">
        <v>49</v>
      </c>
      <c r="C495" s="121" t="s">
        <v>211</v>
      </c>
      <c r="D495" s="63">
        <f>D470+D474+D478+D482+D486+D490+D494</f>
        <v>0</v>
      </c>
      <c r="E495" s="69">
        <f t="shared" ref="E495:F495" si="101">E470+E474+E478+E482+E486+E490+E494</f>
        <v>36149</v>
      </c>
      <c r="F495" s="69">
        <f t="shared" si="101"/>
        <v>24049</v>
      </c>
      <c r="G495" s="69">
        <v>23276</v>
      </c>
    </row>
    <row r="496" spans="1:7" ht="13.9" customHeight="1">
      <c r="A496" s="182"/>
      <c r="B496" s="122"/>
      <c r="C496" s="121"/>
      <c r="D496" s="57"/>
      <c r="E496" s="57"/>
      <c r="F496" s="57"/>
      <c r="G496" s="57"/>
    </row>
    <row r="497" spans="1:7" ht="13.9" customHeight="1">
      <c r="A497" s="182"/>
      <c r="B497" s="128">
        <v>50</v>
      </c>
      <c r="C497" s="121" t="s">
        <v>218</v>
      </c>
      <c r="D497" s="57"/>
      <c r="E497" s="57"/>
      <c r="F497" s="57"/>
      <c r="G497" s="57"/>
    </row>
    <row r="498" spans="1:7" ht="29.45" customHeight="1">
      <c r="A498" s="182"/>
      <c r="B498" s="87">
        <v>50</v>
      </c>
      <c r="C498" s="88" t="s">
        <v>544</v>
      </c>
      <c r="D498" s="46"/>
      <c r="E498" s="47"/>
      <c r="F498" s="47"/>
      <c r="G498" s="46"/>
    </row>
    <row r="499" spans="1:7" ht="15" customHeight="1">
      <c r="A499" s="182"/>
      <c r="B499" s="87" t="s">
        <v>379</v>
      </c>
      <c r="C499" s="88" t="s">
        <v>306</v>
      </c>
      <c r="D499" s="46">
        <v>0</v>
      </c>
      <c r="E499" s="47">
        <v>30000</v>
      </c>
      <c r="F499" s="47">
        <v>30000</v>
      </c>
      <c r="G499" s="45">
        <v>0</v>
      </c>
    </row>
    <row r="500" spans="1:7" ht="28.15" customHeight="1">
      <c r="A500" s="184" t="s">
        <v>4</v>
      </c>
      <c r="B500" s="124">
        <v>50</v>
      </c>
      <c r="C500" s="137" t="s">
        <v>544</v>
      </c>
      <c r="D500" s="48">
        <f t="shared" ref="D500:F500" si="102">D499</f>
        <v>0</v>
      </c>
      <c r="E500" s="49">
        <f t="shared" si="102"/>
        <v>30000</v>
      </c>
      <c r="F500" s="49">
        <f t="shared" si="102"/>
        <v>30000</v>
      </c>
      <c r="G500" s="48">
        <v>0</v>
      </c>
    </row>
    <row r="501" spans="1:7" ht="15" customHeight="1">
      <c r="A501" s="182"/>
      <c r="B501" s="87"/>
      <c r="C501" s="88"/>
      <c r="D501" s="46"/>
      <c r="E501" s="46"/>
      <c r="F501" s="46"/>
      <c r="G501" s="47"/>
    </row>
    <row r="502" spans="1:7" ht="25.5">
      <c r="A502" s="182"/>
      <c r="B502" s="87">
        <v>51</v>
      </c>
      <c r="C502" s="88" t="s">
        <v>382</v>
      </c>
      <c r="D502" s="46"/>
      <c r="E502" s="47"/>
      <c r="F502" s="47"/>
      <c r="G502" s="46"/>
    </row>
    <row r="503" spans="1:7" ht="15" customHeight="1">
      <c r="A503" s="182"/>
      <c r="B503" s="87" t="s">
        <v>380</v>
      </c>
      <c r="C503" s="88" t="s">
        <v>306</v>
      </c>
      <c r="D503" s="45">
        <v>0</v>
      </c>
      <c r="E503" s="50">
        <v>2405</v>
      </c>
      <c r="F503" s="50">
        <v>2405</v>
      </c>
      <c r="G503" s="45">
        <v>0</v>
      </c>
    </row>
    <row r="504" spans="1:7" ht="25.5">
      <c r="A504" s="182" t="s">
        <v>4</v>
      </c>
      <c r="B504" s="87">
        <v>51</v>
      </c>
      <c r="C504" s="88" t="s">
        <v>382</v>
      </c>
      <c r="D504" s="45">
        <f t="shared" ref="D504:F504" si="103">D503</f>
        <v>0</v>
      </c>
      <c r="E504" s="50">
        <f t="shared" si="103"/>
        <v>2405</v>
      </c>
      <c r="F504" s="50">
        <f t="shared" si="103"/>
        <v>2405</v>
      </c>
      <c r="G504" s="45">
        <v>0</v>
      </c>
    </row>
    <row r="505" spans="1:7" ht="15" customHeight="1">
      <c r="A505" s="182"/>
      <c r="B505" s="87"/>
      <c r="C505" s="88"/>
      <c r="D505" s="46"/>
      <c r="E505" s="46"/>
      <c r="F505" s="46"/>
      <c r="G505" s="47"/>
    </row>
    <row r="506" spans="1:7" ht="28.9" customHeight="1">
      <c r="A506" s="182"/>
      <c r="B506" s="87">
        <v>52</v>
      </c>
      <c r="C506" s="88" t="s">
        <v>388</v>
      </c>
      <c r="D506" s="46"/>
      <c r="E506" s="47"/>
      <c r="F506" s="47"/>
      <c r="G506" s="46"/>
    </row>
    <row r="507" spans="1:7" ht="15" customHeight="1">
      <c r="A507" s="182"/>
      <c r="B507" s="87" t="s">
        <v>390</v>
      </c>
      <c r="C507" s="88" t="s">
        <v>306</v>
      </c>
      <c r="D507" s="46">
        <v>0</v>
      </c>
      <c r="E507" s="47">
        <v>5500</v>
      </c>
      <c r="F507" s="47">
        <v>5500</v>
      </c>
      <c r="G507" s="45">
        <v>0</v>
      </c>
    </row>
    <row r="508" spans="1:7" ht="27.6" customHeight="1">
      <c r="A508" s="182" t="s">
        <v>4</v>
      </c>
      <c r="B508" s="87">
        <v>52</v>
      </c>
      <c r="C508" s="88" t="s">
        <v>388</v>
      </c>
      <c r="D508" s="48">
        <f t="shared" ref="D508:F508" si="104">D507</f>
        <v>0</v>
      </c>
      <c r="E508" s="49">
        <f t="shared" si="104"/>
        <v>5500</v>
      </c>
      <c r="F508" s="49">
        <f t="shared" si="104"/>
        <v>5500</v>
      </c>
      <c r="G508" s="48">
        <v>0</v>
      </c>
    </row>
    <row r="509" spans="1:7" ht="15" customHeight="1">
      <c r="A509" s="182"/>
      <c r="B509" s="87"/>
      <c r="C509" s="88"/>
      <c r="D509" s="46"/>
      <c r="E509" s="46"/>
      <c r="F509" s="46"/>
      <c r="G509" s="47"/>
    </row>
    <row r="510" spans="1:7" ht="29.45" customHeight="1">
      <c r="A510" s="182"/>
      <c r="B510" s="87">
        <v>53</v>
      </c>
      <c r="C510" s="88" t="s">
        <v>389</v>
      </c>
      <c r="D510" s="46"/>
      <c r="E510" s="47"/>
      <c r="F510" s="47"/>
      <c r="G510" s="46"/>
    </row>
    <row r="511" spans="1:7" ht="15" customHeight="1">
      <c r="A511" s="182"/>
      <c r="B511" s="87" t="s">
        <v>391</v>
      </c>
      <c r="C511" s="88" t="s">
        <v>306</v>
      </c>
      <c r="D511" s="46">
        <v>0</v>
      </c>
      <c r="E511" s="47">
        <v>4752</v>
      </c>
      <c r="F511" s="47">
        <v>4752</v>
      </c>
      <c r="G511" s="45">
        <v>0</v>
      </c>
    </row>
    <row r="512" spans="1:7" ht="30.6" customHeight="1">
      <c r="A512" s="182" t="s">
        <v>4</v>
      </c>
      <c r="B512" s="87">
        <v>53</v>
      </c>
      <c r="C512" s="88" t="s">
        <v>389</v>
      </c>
      <c r="D512" s="48">
        <f t="shared" ref="D512:F512" si="105">D511</f>
        <v>0</v>
      </c>
      <c r="E512" s="49">
        <f t="shared" si="105"/>
        <v>4752</v>
      </c>
      <c r="F512" s="49">
        <f t="shared" si="105"/>
        <v>4752</v>
      </c>
      <c r="G512" s="48">
        <v>0</v>
      </c>
    </row>
    <row r="513" spans="1:7" ht="15" customHeight="1">
      <c r="A513" s="182"/>
      <c r="B513" s="87"/>
      <c r="C513" s="88"/>
      <c r="D513" s="46"/>
      <c r="E513" s="46"/>
      <c r="F513" s="46"/>
      <c r="G513" s="47"/>
    </row>
    <row r="514" spans="1:7" ht="25.5">
      <c r="A514" s="182"/>
      <c r="B514" s="87">
        <v>54</v>
      </c>
      <c r="C514" s="88" t="s">
        <v>392</v>
      </c>
      <c r="D514" s="46"/>
      <c r="E514" s="47"/>
      <c r="F514" s="47"/>
      <c r="G514" s="46"/>
    </row>
    <row r="515" spans="1:7" ht="15" customHeight="1">
      <c r="A515" s="182"/>
      <c r="B515" s="87" t="s">
        <v>393</v>
      </c>
      <c r="C515" s="88" t="s">
        <v>306</v>
      </c>
      <c r="D515" s="46">
        <v>0</v>
      </c>
      <c r="E515" s="47">
        <v>285</v>
      </c>
      <c r="F515" s="47">
        <v>285</v>
      </c>
      <c r="G515" s="45">
        <v>0</v>
      </c>
    </row>
    <row r="516" spans="1:7" ht="25.5">
      <c r="A516" s="182" t="s">
        <v>4</v>
      </c>
      <c r="B516" s="87">
        <v>54</v>
      </c>
      <c r="C516" s="88" t="s">
        <v>392</v>
      </c>
      <c r="D516" s="48">
        <f t="shared" ref="D516:F516" si="106">D515</f>
        <v>0</v>
      </c>
      <c r="E516" s="49">
        <f t="shared" si="106"/>
        <v>285</v>
      </c>
      <c r="F516" s="49">
        <f t="shared" si="106"/>
        <v>285</v>
      </c>
      <c r="G516" s="48">
        <v>0</v>
      </c>
    </row>
    <row r="517" spans="1:7" ht="15" customHeight="1">
      <c r="A517" s="182"/>
      <c r="B517" s="87"/>
      <c r="C517" s="88"/>
      <c r="D517" s="46"/>
      <c r="E517" s="46"/>
      <c r="F517" s="46"/>
      <c r="G517" s="47"/>
    </row>
    <row r="518" spans="1:7" ht="25.5">
      <c r="A518" s="182"/>
      <c r="B518" s="87">
        <v>55</v>
      </c>
      <c r="C518" s="88" t="s">
        <v>394</v>
      </c>
      <c r="D518" s="46"/>
      <c r="E518" s="47"/>
      <c r="F518" s="47"/>
      <c r="G518" s="46"/>
    </row>
    <row r="519" spans="1:7" ht="15" customHeight="1">
      <c r="A519" s="182"/>
      <c r="B519" s="87" t="s">
        <v>395</v>
      </c>
      <c r="C519" s="88" t="s">
        <v>306</v>
      </c>
      <c r="D519" s="46">
        <v>0</v>
      </c>
      <c r="E519" s="47">
        <v>338</v>
      </c>
      <c r="F519" s="47">
        <v>338</v>
      </c>
      <c r="G519" s="45">
        <v>0</v>
      </c>
    </row>
    <row r="520" spans="1:7" ht="25.5">
      <c r="A520" s="182" t="s">
        <v>4</v>
      </c>
      <c r="B520" s="87">
        <v>55</v>
      </c>
      <c r="C520" s="88" t="s">
        <v>394</v>
      </c>
      <c r="D520" s="48">
        <f t="shared" ref="D520:F520" si="107">D519</f>
        <v>0</v>
      </c>
      <c r="E520" s="49">
        <f t="shared" si="107"/>
        <v>338</v>
      </c>
      <c r="F520" s="49">
        <f t="shared" si="107"/>
        <v>338</v>
      </c>
      <c r="G520" s="48">
        <v>0</v>
      </c>
    </row>
    <row r="521" spans="1:7" ht="15" customHeight="1">
      <c r="A521" s="182"/>
      <c r="B521" s="87"/>
      <c r="C521" s="88"/>
      <c r="D521" s="46"/>
      <c r="E521" s="46"/>
      <c r="F521" s="46"/>
      <c r="G521" s="47"/>
    </row>
    <row r="522" spans="1:7" ht="25.5">
      <c r="A522" s="182"/>
      <c r="B522" s="87">
        <v>56</v>
      </c>
      <c r="C522" s="88" t="s">
        <v>403</v>
      </c>
      <c r="D522" s="46"/>
      <c r="E522" s="47"/>
      <c r="F522" s="47"/>
      <c r="G522" s="46"/>
    </row>
    <row r="523" spans="1:7" ht="15" customHeight="1">
      <c r="A523" s="182"/>
      <c r="B523" s="87" t="s">
        <v>404</v>
      </c>
      <c r="C523" s="88" t="s">
        <v>306</v>
      </c>
      <c r="D523" s="46">
        <v>0</v>
      </c>
      <c r="E523" s="47">
        <v>20000</v>
      </c>
      <c r="F523" s="47">
        <v>20000</v>
      </c>
      <c r="G523" s="45">
        <v>0</v>
      </c>
    </row>
    <row r="524" spans="1:7" ht="25.5">
      <c r="A524" s="182" t="s">
        <v>4</v>
      </c>
      <c r="B524" s="87">
        <v>56</v>
      </c>
      <c r="C524" s="88" t="s">
        <v>403</v>
      </c>
      <c r="D524" s="48">
        <f t="shared" ref="D524:F524" si="108">D523</f>
        <v>0</v>
      </c>
      <c r="E524" s="49">
        <f t="shared" si="108"/>
        <v>20000</v>
      </c>
      <c r="F524" s="49">
        <f t="shared" si="108"/>
        <v>20000</v>
      </c>
      <c r="G524" s="48">
        <v>0</v>
      </c>
    </row>
    <row r="525" spans="1:7">
      <c r="A525" s="182"/>
      <c r="B525" s="87"/>
      <c r="C525" s="88"/>
      <c r="D525" s="46"/>
      <c r="E525" s="46"/>
      <c r="F525" s="46"/>
      <c r="G525" s="47"/>
    </row>
    <row r="526" spans="1:7" ht="25.5">
      <c r="A526" s="182"/>
      <c r="B526" s="87">
        <v>57</v>
      </c>
      <c r="C526" s="88" t="s">
        <v>536</v>
      </c>
      <c r="D526" s="46"/>
      <c r="E526" s="47"/>
      <c r="F526" s="47"/>
      <c r="G526" s="46"/>
    </row>
    <row r="527" spans="1:7" ht="15" customHeight="1">
      <c r="A527" s="182"/>
      <c r="B527" s="87" t="s">
        <v>405</v>
      </c>
      <c r="C527" s="88" t="s">
        <v>306</v>
      </c>
      <c r="D527" s="46">
        <v>0</v>
      </c>
      <c r="E527" s="47">
        <v>10000</v>
      </c>
      <c r="F527" s="47">
        <v>10000</v>
      </c>
      <c r="G527" s="45">
        <v>0</v>
      </c>
    </row>
    <row r="528" spans="1:7" ht="25.5">
      <c r="A528" s="182" t="s">
        <v>4</v>
      </c>
      <c r="B528" s="87">
        <v>57</v>
      </c>
      <c r="C528" s="88" t="s">
        <v>536</v>
      </c>
      <c r="D528" s="48">
        <f t="shared" ref="D528:F528" si="109">D527</f>
        <v>0</v>
      </c>
      <c r="E528" s="49">
        <f t="shared" si="109"/>
        <v>10000</v>
      </c>
      <c r="F528" s="49">
        <f t="shared" si="109"/>
        <v>10000</v>
      </c>
      <c r="G528" s="48">
        <v>0</v>
      </c>
    </row>
    <row r="529" spans="1:7">
      <c r="A529" s="182"/>
      <c r="B529" s="87"/>
      <c r="C529" s="88"/>
      <c r="D529" s="132"/>
      <c r="E529" s="132"/>
      <c r="F529" s="132"/>
      <c r="G529" s="133"/>
    </row>
    <row r="530" spans="1:7" s="1" customFormat="1" ht="27" customHeight="1">
      <c r="A530" s="182"/>
      <c r="B530" s="120">
        <v>58</v>
      </c>
      <c r="C530" s="142" t="s">
        <v>467</v>
      </c>
      <c r="F530" s="143"/>
      <c r="G530" s="125"/>
    </row>
    <row r="531" spans="1:7" s="1" customFormat="1">
      <c r="A531" s="182"/>
      <c r="B531" s="120" t="s">
        <v>468</v>
      </c>
      <c r="C531" s="142" t="s">
        <v>306</v>
      </c>
      <c r="D531" s="61">
        <v>0</v>
      </c>
      <c r="E531" s="61">
        <v>0</v>
      </c>
      <c r="F531" s="146">
        <v>1</v>
      </c>
      <c r="G531" s="61">
        <v>0</v>
      </c>
    </row>
    <row r="532" spans="1:7" s="1" customFormat="1" ht="27" customHeight="1">
      <c r="A532" s="184" t="s">
        <v>4</v>
      </c>
      <c r="B532" s="174">
        <v>58</v>
      </c>
      <c r="C532" s="175" t="s">
        <v>467</v>
      </c>
      <c r="D532" s="48">
        <f t="shared" ref="D532:F532" si="110">D531</f>
        <v>0</v>
      </c>
      <c r="E532" s="48">
        <f t="shared" si="110"/>
        <v>0</v>
      </c>
      <c r="F532" s="49">
        <f t="shared" si="110"/>
        <v>1</v>
      </c>
      <c r="G532" s="48">
        <v>0</v>
      </c>
    </row>
    <row r="533" spans="1:7" s="1" customFormat="1">
      <c r="A533" s="182"/>
      <c r="B533" s="120"/>
      <c r="C533" s="142"/>
      <c r="F533" s="147"/>
    </row>
    <row r="534" spans="1:7" s="1" customFormat="1" ht="26.25" customHeight="1">
      <c r="A534" s="182"/>
      <c r="B534" s="120">
        <v>59</v>
      </c>
      <c r="C534" s="142" t="s">
        <v>469</v>
      </c>
      <c r="F534" s="143"/>
    </row>
    <row r="535" spans="1:7" s="1" customFormat="1">
      <c r="A535" s="182"/>
      <c r="B535" s="120" t="s">
        <v>470</v>
      </c>
      <c r="C535" s="142" t="s">
        <v>306</v>
      </c>
      <c r="D535" s="61">
        <v>0</v>
      </c>
      <c r="E535" s="61">
        <v>0</v>
      </c>
      <c r="F535" s="146">
        <v>10000</v>
      </c>
      <c r="G535" s="61">
        <v>0</v>
      </c>
    </row>
    <row r="536" spans="1:7" s="1" customFormat="1" ht="28.5" customHeight="1">
      <c r="A536" s="182" t="s">
        <v>4</v>
      </c>
      <c r="B536" s="120">
        <v>59</v>
      </c>
      <c r="C536" s="142" t="s">
        <v>469</v>
      </c>
      <c r="D536" s="48">
        <f t="shared" ref="D536:F536" si="111">D535</f>
        <v>0</v>
      </c>
      <c r="E536" s="48">
        <f t="shared" si="111"/>
        <v>0</v>
      </c>
      <c r="F536" s="49">
        <f t="shared" si="111"/>
        <v>10000</v>
      </c>
      <c r="G536" s="48">
        <v>0</v>
      </c>
    </row>
    <row r="537" spans="1:7" s="1" customFormat="1">
      <c r="A537" s="182"/>
      <c r="B537" s="120"/>
      <c r="C537" s="142"/>
      <c r="F537" s="147"/>
    </row>
    <row r="538" spans="1:7" s="1" customFormat="1" ht="39.950000000000003" customHeight="1">
      <c r="A538" s="182"/>
      <c r="B538" s="120">
        <v>61</v>
      </c>
      <c r="C538" s="142" t="s">
        <v>472</v>
      </c>
      <c r="F538" s="143"/>
    </row>
    <row r="539" spans="1:7" s="1" customFormat="1">
      <c r="A539" s="182"/>
      <c r="B539" s="120" t="s">
        <v>473</v>
      </c>
      <c r="C539" s="142" t="s">
        <v>306</v>
      </c>
      <c r="D539" s="61">
        <v>0</v>
      </c>
      <c r="E539" s="61">
        <v>0</v>
      </c>
      <c r="F539" s="146">
        <v>5000</v>
      </c>
      <c r="G539" s="61">
        <v>0</v>
      </c>
    </row>
    <row r="540" spans="1:7" s="1" customFormat="1" ht="39.950000000000003" customHeight="1">
      <c r="A540" s="182" t="s">
        <v>4</v>
      </c>
      <c r="B540" s="120">
        <v>61</v>
      </c>
      <c r="C540" s="142" t="s">
        <v>472</v>
      </c>
      <c r="D540" s="48">
        <f t="shared" ref="D540:F540" si="112">D539</f>
        <v>0</v>
      </c>
      <c r="E540" s="48">
        <f t="shared" si="112"/>
        <v>0</v>
      </c>
      <c r="F540" s="49">
        <f t="shared" si="112"/>
        <v>5000</v>
      </c>
      <c r="G540" s="48">
        <v>0</v>
      </c>
    </row>
    <row r="541" spans="1:7" s="1" customFormat="1">
      <c r="A541" s="182"/>
      <c r="B541" s="120"/>
      <c r="C541" s="142"/>
      <c r="F541" s="147"/>
    </row>
    <row r="542" spans="1:7" s="1" customFormat="1" ht="38.25">
      <c r="A542" s="182"/>
      <c r="B542" s="120">
        <v>62</v>
      </c>
      <c r="C542" s="142" t="s">
        <v>474</v>
      </c>
      <c r="F542" s="143"/>
    </row>
    <row r="543" spans="1:7" s="1" customFormat="1">
      <c r="A543" s="182"/>
      <c r="B543" s="120" t="s">
        <v>475</v>
      </c>
      <c r="C543" s="142" t="s">
        <v>306</v>
      </c>
      <c r="D543" s="61">
        <v>0</v>
      </c>
      <c r="E543" s="61">
        <v>0</v>
      </c>
      <c r="F543" s="146">
        <v>5000</v>
      </c>
      <c r="G543" s="61">
        <v>0</v>
      </c>
    </row>
    <row r="544" spans="1:7" s="1" customFormat="1" ht="39" customHeight="1">
      <c r="A544" s="182" t="s">
        <v>4</v>
      </c>
      <c r="B544" s="120">
        <v>62</v>
      </c>
      <c r="C544" s="142" t="s">
        <v>474</v>
      </c>
      <c r="D544" s="48">
        <f t="shared" ref="D544:F544" si="113">D543</f>
        <v>0</v>
      </c>
      <c r="E544" s="48">
        <f t="shared" si="113"/>
        <v>0</v>
      </c>
      <c r="F544" s="49">
        <f t="shared" si="113"/>
        <v>5000</v>
      </c>
      <c r="G544" s="48">
        <v>0</v>
      </c>
    </row>
    <row r="545" spans="1:7" s="1" customFormat="1">
      <c r="A545" s="182"/>
      <c r="B545" s="120"/>
      <c r="C545" s="142"/>
      <c r="D545" s="132"/>
      <c r="E545" s="132"/>
      <c r="F545" s="133"/>
      <c r="G545" s="132"/>
    </row>
    <row r="546" spans="1:7" s="1" customFormat="1" ht="40.5" customHeight="1">
      <c r="A546" s="182"/>
      <c r="B546" s="120">
        <v>63</v>
      </c>
      <c r="C546" s="142" t="s">
        <v>471</v>
      </c>
      <c r="F546" s="143"/>
    </row>
    <row r="547" spans="1:7" s="1" customFormat="1">
      <c r="A547" s="182"/>
      <c r="B547" s="120" t="s">
        <v>499</v>
      </c>
      <c r="C547" s="142" t="s">
        <v>306</v>
      </c>
      <c r="D547" s="61">
        <v>0</v>
      </c>
      <c r="E547" s="61">
        <v>0</v>
      </c>
      <c r="F547" s="146">
        <v>5000</v>
      </c>
      <c r="G547" s="61">
        <v>0</v>
      </c>
    </row>
    <row r="548" spans="1:7" s="1" customFormat="1" ht="41.25" customHeight="1">
      <c r="A548" s="182" t="s">
        <v>4</v>
      </c>
      <c r="B548" s="120">
        <v>63</v>
      </c>
      <c r="C548" s="142" t="s">
        <v>471</v>
      </c>
      <c r="D548" s="48">
        <f t="shared" ref="D548:F548" si="114">D547</f>
        <v>0</v>
      </c>
      <c r="E548" s="48">
        <f t="shared" si="114"/>
        <v>0</v>
      </c>
      <c r="F548" s="49">
        <f t="shared" si="114"/>
        <v>5000</v>
      </c>
      <c r="G548" s="48">
        <v>0</v>
      </c>
    </row>
    <row r="549" spans="1:7" s="1" customFormat="1">
      <c r="A549" s="182"/>
      <c r="B549" s="120"/>
      <c r="C549" s="142"/>
      <c r="D549" s="46"/>
      <c r="E549" s="46"/>
      <c r="F549" s="47"/>
      <c r="G549" s="46"/>
    </row>
    <row r="550" spans="1:7" ht="27.95" customHeight="1">
      <c r="A550" s="182"/>
      <c r="B550" s="120">
        <v>64</v>
      </c>
      <c r="C550" s="121" t="s">
        <v>498</v>
      </c>
      <c r="D550" s="165"/>
      <c r="E550" s="165"/>
      <c r="F550" s="165"/>
      <c r="G550" s="165"/>
    </row>
    <row r="551" spans="1:7" s="1" customFormat="1">
      <c r="A551" s="182"/>
      <c r="B551" s="120" t="s">
        <v>505</v>
      </c>
      <c r="C551" s="142" t="s">
        <v>306</v>
      </c>
      <c r="D551" s="166">
        <v>0</v>
      </c>
      <c r="E551" s="166">
        <v>0</v>
      </c>
      <c r="F551" s="167">
        <v>0</v>
      </c>
      <c r="G551" s="115">
        <v>8763</v>
      </c>
    </row>
    <row r="552" spans="1:7" s="1" customFormat="1" ht="27.95" customHeight="1">
      <c r="A552" s="182" t="s">
        <v>4</v>
      </c>
      <c r="B552" s="120">
        <v>64</v>
      </c>
      <c r="C552" s="121" t="s">
        <v>498</v>
      </c>
      <c r="D552" s="168">
        <f t="shared" ref="D552:F552" si="115">D551</f>
        <v>0</v>
      </c>
      <c r="E552" s="168">
        <f t="shared" si="115"/>
        <v>0</v>
      </c>
      <c r="F552" s="168">
        <f t="shared" si="115"/>
        <v>0</v>
      </c>
      <c r="G552" s="49">
        <v>8763</v>
      </c>
    </row>
    <row r="553" spans="1:7" s="1" customFormat="1" ht="14.1" customHeight="1">
      <c r="A553" s="182"/>
      <c r="B553" s="120"/>
      <c r="C553" s="142"/>
      <c r="D553" s="165"/>
      <c r="E553" s="165"/>
      <c r="F553" s="165"/>
      <c r="G553" s="47"/>
    </row>
    <row r="554" spans="1:7" ht="27.95" customHeight="1">
      <c r="A554" s="182"/>
      <c r="B554" s="120">
        <v>65</v>
      </c>
      <c r="C554" s="121" t="s">
        <v>510</v>
      </c>
      <c r="D554" s="165"/>
      <c r="E554" s="165"/>
      <c r="F554" s="165"/>
      <c r="G554" s="47"/>
    </row>
    <row r="555" spans="1:7" s="1" customFormat="1">
      <c r="A555" s="182"/>
      <c r="B555" s="120" t="s">
        <v>511</v>
      </c>
      <c r="C555" s="142" t="s">
        <v>306</v>
      </c>
      <c r="D555" s="166">
        <v>0</v>
      </c>
      <c r="E555" s="166">
        <v>0</v>
      </c>
      <c r="F555" s="167">
        <v>0</v>
      </c>
      <c r="G555" s="115">
        <v>8800</v>
      </c>
    </row>
    <row r="556" spans="1:7" s="1" customFormat="1" ht="27.95" customHeight="1">
      <c r="A556" s="182" t="s">
        <v>4</v>
      </c>
      <c r="B556" s="120">
        <v>65</v>
      </c>
      <c r="C556" s="121" t="s">
        <v>510</v>
      </c>
      <c r="D556" s="168">
        <f t="shared" ref="D556:F556" si="116">D555</f>
        <v>0</v>
      </c>
      <c r="E556" s="168">
        <f t="shared" si="116"/>
        <v>0</v>
      </c>
      <c r="F556" s="168">
        <f t="shared" si="116"/>
        <v>0</v>
      </c>
      <c r="G556" s="49">
        <v>8800</v>
      </c>
    </row>
    <row r="557" spans="1:7" s="1" customFormat="1" ht="14.1" customHeight="1">
      <c r="A557" s="182"/>
      <c r="B557" s="120"/>
      <c r="C557" s="142"/>
      <c r="D557" s="165"/>
      <c r="E557" s="165"/>
      <c r="F557" s="165"/>
      <c r="G557" s="47"/>
    </row>
    <row r="558" spans="1:7" ht="27.95" customHeight="1">
      <c r="A558" s="182"/>
      <c r="B558" s="120">
        <v>66</v>
      </c>
      <c r="C558" s="121" t="s">
        <v>512</v>
      </c>
      <c r="D558" s="165"/>
      <c r="E558" s="165"/>
      <c r="F558" s="165"/>
      <c r="G558" s="47"/>
    </row>
    <row r="559" spans="1:7" s="1" customFormat="1">
      <c r="A559" s="182"/>
      <c r="B559" s="120" t="s">
        <v>513</v>
      </c>
      <c r="C559" s="142" t="s">
        <v>306</v>
      </c>
      <c r="D559" s="166">
        <v>0</v>
      </c>
      <c r="E559" s="166">
        <v>0</v>
      </c>
      <c r="F559" s="167">
        <v>0</v>
      </c>
      <c r="G559" s="115">
        <v>20888</v>
      </c>
    </row>
    <row r="560" spans="1:7" s="1" customFormat="1" ht="27.95" customHeight="1">
      <c r="A560" s="184" t="s">
        <v>4</v>
      </c>
      <c r="B560" s="174">
        <v>66</v>
      </c>
      <c r="C560" s="67" t="s">
        <v>512</v>
      </c>
      <c r="D560" s="168">
        <f t="shared" ref="D560:F560" si="117">D559</f>
        <v>0</v>
      </c>
      <c r="E560" s="168">
        <f t="shared" si="117"/>
        <v>0</v>
      </c>
      <c r="F560" s="168">
        <f t="shared" si="117"/>
        <v>0</v>
      </c>
      <c r="G560" s="49">
        <v>20888</v>
      </c>
    </row>
    <row r="561" spans="1:7" s="1" customFormat="1" ht="14.1" customHeight="1">
      <c r="A561" s="182"/>
      <c r="B561" s="120"/>
      <c r="C561" s="142"/>
      <c r="D561" s="165"/>
      <c r="E561" s="165"/>
      <c r="F561" s="165"/>
      <c r="G561" s="47"/>
    </row>
    <row r="562" spans="1:7" ht="27.95" customHeight="1">
      <c r="A562" s="182"/>
      <c r="B562" s="120">
        <v>67</v>
      </c>
      <c r="C562" s="121" t="s">
        <v>515</v>
      </c>
      <c r="D562" s="165"/>
      <c r="E562" s="165"/>
      <c r="F562" s="165"/>
      <c r="G562" s="47"/>
    </row>
    <row r="563" spans="1:7" s="1" customFormat="1">
      <c r="A563" s="182"/>
      <c r="B563" s="120" t="s">
        <v>514</v>
      </c>
      <c r="C563" s="142" t="s">
        <v>306</v>
      </c>
      <c r="D563" s="166">
        <v>0</v>
      </c>
      <c r="E563" s="166">
        <v>0</v>
      </c>
      <c r="F563" s="167">
        <v>0</v>
      </c>
      <c r="G563" s="115">
        <v>9400</v>
      </c>
    </row>
    <row r="564" spans="1:7" s="1" customFormat="1" ht="27.95" customHeight="1">
      <c r="A564" s="182" t="s">
        <v>4</v>
      </c>
      <c r="B564" s="120">
        <v>67</v>
      </c>
      <c r="C564" s="121" t="s">
        <v>515</v>
      </c>
      <c r="D564" s="168">
        <f t="shared" ref="D564:F564" si="118">D563</f>
        <v>0</v>
      </c>
      <c r="E564" s="168">
        <f t="shared" si="118"/>
        <v>0</v>
      </c>
      <c r="F564" s="168">
        <f t="shared" si="118"/>
        <v>0</v>
      </c>
      <c r="G564" s="49">
        <v>9400</v>
      </c>
    </row>
    <row r="565" spans="1:7" s="1" customFormat="1">
      <c r="A565" s="182"/>
      <c r="B565" s="120"/>
      <c r="C565" s="142"/>
      <c r="D565" s="165"/>
      <c r="E565" s="165"/>
      <c r="F565" s="165"/>
      <c r="G565" s="47"/>
    </row>
    <row r="566" spans="1:7" ht="38.25">
      <c r="A566" s="182"/>
      <c r="B566" s="120">
        <v>68</v>
      </c>
      <c r="C566" s="121" t="s">
        <v>516</v>
      </c>
      <c r="D566" s="165"/>
      <c r="E566" s="165"/>
      <c r="F566" s="165"/>
      <c r="G566" s="47"/>
    </row>
    <row r="567" spans="1:7" s="1" customFormat="1">
      <c r="A567" s="182"/>
      <c r="B567" s="120" t="s">
        <v>517</v>
      </c>
      <c r="C567" s="142" t="s">
        <v>306</v>
      </c>
      <c r="D567" s="166">
        <v>0</v>
      </c>
      <c r="E567" s="166">
        <v>0</v>
      </c>
      <c r="F567" s="167">
        <v>0</v>
      </c>
      <c r="G567" s="115">
        <v>3000</v>
      </c>
    </row>
    <row r="568" spans="1:7" s="1" customFormat="1" ht="39" customHeight="1">
      <c r="A568" s="182" t="s">
        <v>4</v>
      </c>
      <c r="B568" s="120">
        <v>68</v>
      </c>
      <c r="C568" s="121" t="s">
        <v>516</v>
      </c>
      <c r="D568" s="168">
        <f t="shared" ref="D568:F568" si="119">D567</f>
        <v>0</v>
      </c>
      <c r="E568" s="168">
        <f t="shared" si="119"/>
        <v>0</v>
      </c>
      <c r="F568" s="168">
        <f t="shared" si="119"/>
        <v>0</v>
      </c>
      <c r="G568" s="49">
        <v>3000</v>
      </c>
    </row>
    <row r="569" spans="1:7" ht="13.9" customHeight="1">
      <c r="A569" s="182" t="s">
        <v>4</v>
      </c>
      <c r="B569" s="128">
        <v>50</v>
      </c>
      <c r="C569" s="121" t="s">
        <v>218</v>
      </c>
      <c r="D569" s="169">
        <f>D500+D504+D508+D512+D516+D520+D524+D528+D532+D536+D540+D544+D548+D552+D556+D560+D564+D568</f>
        <v>0</v>
      </c>
      <c r="E569" s="69">
        <f t="shared" ref="E569" si="120">E500+E504+E508+E512+E516+E520+E524+E528+E532+E536+E540+E544+E548+E552+E556+E560+E564+E568</f>
        <v>73280</v>
      </c>
      <c r="F569" s="69">
        <f>F500+F504+F508+F512+F516+F520+F524+F528+F532+F536+F540+F544+F548+F552+F556+F560+F564+F568</f>
        <v>98281</v>
      </c>
      <c r="G569" s="69">
        <v>50851</v>
      </c>
    </row>
    <row r="570" spans="1:7" ht="13.9" customHeight="1">
      <c r="A570" s="182"/>
      <c r="B570" s="122"/>
      <c r="C570" s="121"/>
      <c r="D570" s="57"/>
      <c r="E570" s="57"/>
      <c r="F570" s="57"/>
      <c r="G570" s="57"/>
    </row>
    <row r="571" spans="1:7" ht="13.9" customHeight="1">
      <c r="A571" s="182"/>
      <c r="B571" s="30">
        <v>60</v>
      </c>
      <c r="C571" s="121" t="s">
        <v>15</v>
      </c>
      <c r="D571" s="57"/>
      <c r="E571" s="57"/>
      <c r="F571" s="57"/>
      <c r="G571" s="57"/>
    </row>
    <row r="572" spans="1:7" ht="13.9" customHeight="1">
      <c r="A572" s="182"/>
      <c r="B572" s="30">
        <v>45</v>
      </c>
      <c r="C572" s="121" t="s">
        <v>196</v>
      </c>
      <c r="D572" s="57"/>
      <c r="E572" s="57"/>
      <c r="F572" s="57"/>
      <c r="G572" s="57"/>
    </row>
    <row r="573" spans="1:7" ht="25.5">
      <c r="A573" s="182"/>
      <c r="B573" s="30" t="s">
        <v>318</v>
      </c>
      <c r="C573" s="121" t="s">
        <v>319</v>
      </c>
      <c r="D573" s="107">
        <f>99949</f>
        <v>99949</v>
      </c>
      <c r="E573" s="60">
        <v>0</v>
      </c>
      <c r="F573" s="60">
        <v>0</v>
      </c>
      <c r="G573" s="60">
        <v>0</v>
      </c>
    </row>
    <row r="574" spans="1:7" ht="13.9" customHeight="1">
      <c r="A574" s="182"/>
      <c r="B574" s="30" t="s">
        <v>203</v>
      </c>
      <c r="C574" s="121" t="s">
        <v>207</v>
      </c>
      <c r="D574" s="107">
        <f>4063+1</f>
        <v>4064</v>
      </c>
      <c r="E574" s="60">
        <v>0</v>
      </c>
      <c r="F574" s="60">
        <v>0</v>
      </c>
      <c r="G574" s="60">
        <v>0</v>
      </c>
    </row>
    <row r="575" spans="1:7" ht="30" customHeight="1">
      <c r="A575" s="182"/>
      <c r="B575" s="30" t="s">
        <v>204</v>
      </c>
      <c r="C575" s="121" t="s">
        <v>208</v>
      </c>
      <c r="D575" s="107">
        <v>20000</v>
      </c>
      <c r="E575" s="60">
        <v>0</v>
      </c>
      <c r="F575" s="60">
        <v>0</v>
      </c>
      <c r="G575" s="60">
        <v>0</v>
      </c>
    </row>
    <row r="576" spans="1:7" ht="27.95" customHeight="1">
      <c r="A576" s="182"/>
      <c r="B576" s="30" t="s">
        <v>205</v>
      </c>
      <c r="C576" s="121" t="s">
        <v>209</v>
      </c>
      <c r="D576" s="107">
        <v>4998</v>
      </c>
      <c r="E576" s="60">
        <v>0</v>
      </c>
      <c r="F576" s="60">
        <v>0</v>
      </c>
      <c r="G576" s="60">
        <v>0</v>
      </c>
    </row>
    <row r="577" spans="1:7" ht="13.9" customHeight="1">
      <c r="A577" s="182"/>
      <c r="B577" s="30" t="s">
        <v>206</v>
      </c>
      <c r="C577" s="121" t="s">
        <v>215</v>
      </c>
      <c r="D577" s="107">
        <v>2999</v>
      </c>
      <c r="E577" s="60">
        <v>0</v>
      </c>
      <c r="F577" s="60">
        <v>0</v>
      </c>
      <c r="G577" s="60">
        <v>0</v>
      </c>
    </row>
    <row r="578" spans="1:7" ht="13.9" customHeight="1">
      <c r="A578" s="182"/>
      <c r="B578" s="30" t="s">
        <v>183</v>
      </c>
      <c r="C578" s="121" t="s">
        <v>184</v>
      </c>
      <c r="D578" s="107">
        <v>40000</v>
      </c>
      <c r="E578" s="60">
        <v>0</v>
      </c>
      <c r="F578" s="60">
        <v>0</v>
      </c>
      <c r="G578" s="46">
        <v>0</v>
      </c>
    </row>
    <row r="579" spans="1:7" ht="14.65" customHeight="1">
      <c r="A579" s="182"/>
      <c r="B579" s="86" t="s">
        <v>163</v>
      </c>
      <c r="C579" s="65" t="s">
        <v>164</v>
      </c>
      <c r="D579" s="107">
        <f>250128-1</f>
        <v>250127</v>
      </c>
      <c r="E579" s="60">
        <v>0</v>
      </c>
      <c r="F579" s="60">
        <v>0</v>
      </c>
      <c r="G579" s="46">
        <v>0</v>
      </c>
    </row>
    <row r="580" spans="1:7" ht="14.65" customHeight="1">
      <c r="A580" s="182"/>
      <c r="B580" s="86" t="s">
        <v>159</v>
      </c>
      <c r="C580" s="65" t="s">
        <v>176</v>
      </c>
      <c r="D580" s="107">
        <v>20000</v>
      </c>
      <c r="E580" s="60">
        <v>0</v>
      </c>
      <c r="F580" s="60">
        <v>0</v>
      </c>
      <c r="G580" s="46">
        <v>0</v>
      </c>
    </row>
    <row r="581" spans="1:7" ht="15" customHeight="1">
      <c r="A581" s="182"/>
      <c r="B581" s="86" t="s">
        <v>55</v>
      </c>
      <c r="C581" s="65" t="s">
        <v>120</v>
      </c>
      <c r="D581" s="107">
        <v>39800</v>
      </c>
      <c r="E581" s="60">
        <v>0</v>
      </c>
      <c r="F581" s="60">
        <v>0</v>
      </c>
      <c r="G581" s="46">
        <v>0</v>
      </c>
    </row>
    <row r="582" spans="1:7" ht="14.65" customHeight="1">
      <c r="A582" s="182"/>
      <c r="B582" s="86" t="s">
        <v>56</v>
      </c>
      <c r="C582" s="65" t="s">
        <v>155</v>
      </c>
      <c r="D582" s="107">
        <v>53386</v>
      </c>
      <c r="E582" s="60">
        <v>0</v>
      </c>
      <c r="F582" s="60">
        <v>0</v>
      </c>
      <c r="G582" s="46">
        <v>0</v>
      </c>
    </row>
    <row r="583" spans="1:7" ht="25.5">
      <c r="A583" s="182"/>
      <c r="B583" s="86" t="s">
        <v>141</v>
      </c>
      <c r="C583" s="65" t="s">
        <v>142</v>
      </c>
      <c r="D583" s="107">
        <v>9044</v>
      </c>
      <c r="E583" s="60">
        <v>0</v>
      </c>
      <c r="F583" s="60">
        <v>0</v>
      </c>
      <c r="G583" s="60">
        <v>0</v>
      </c>
    </row>
    <row r="584" spans="1:7" ht="14.25" customHeight="1">
      <c r="A584" s="182"/>
      <c r="B584" s="86" t="s">
        <v>57</v>
      </c>
      <c r="C584" s="65" t="s">
        <v>58</v>
      </c>
      <c r="D584" s="72">
        <v>217565</v>
      </c>
      <c r="E584" s="60">
        <v>0</v>
      </c>
      <c r="F584" s="60">
        <v>0</v>
      </c>
      <c r="G584" s="46">
        <v>0</v>
      </c>
    </row>
    <row r="585" spans="1:7" ht="40.5" customHeight="1">
      <c r="A585" s="182"/>
      <c r="B585" s="86" t="s">
        <v>160</v>
      </c>
      <c r="C585" s="121" t="s">
        <v>180</v>
      </c>
      <c r="D585" s="107">
        <v>12007</v>
      </c>
      <c r="E585" s="60">
        <v>0</v>
      </c>
      <c r="F585" s="60">
        <v>0</v>
      </c>
      <c r="G585" s="46">
        <v>0</v>
      </c>
    </row>
    <row r="586" spans="1:7" ht="15" customHeight="1">
      <c r="A586" s="182"/>
      <c r="B586" s="86" t="s">
        <v>185</v>
      </c>
      <c r="C586" s="65" t="s">
        <v>186</v>
      </c>
      <c r="D586" s="107">
        <v>10000</v>
      </c>
      <c r="E586" s="60">
        <v>0</v>
      </c>
      <c r="F586" s="60">
        <v>0</v>
      </c>
      <c r="G586" s="46">
        <v>0</v>
      </c>
    </row>
    <row r="587" spans="1:7" ht="15" customHeight="1">
      <c r="A587" s="182"/>
      <c r="B587" s="86" t="s">
        <v>108</v>
      </c>
      <c r="C587" s="65" t="s">
        <v>103</v>
      </c>
      <c r="D587" s="107">
        <v>139455</v>
      </c>
      <c r="E587" s="60">
        <v>0</v>
      </c>
      <c r="F587" s="60">
        <v>0</v>
      </c>
      <c r="G587" s="46">
        <v>0</v>
      </c>
    </row>
    <row r="588" spans="1:7" ht="15" customHeight="1">
      <c r="A588" s="182"/>
      <c r="B588" s="86" t="s">
        <v>121</v>
      </c>
      <c r="C588" s="65" t="s">
        <v>122</v>
      </c>
      <c r="D588" s="107">
        <v>12800</v>
      </c>
      <c r="E588" s="60">
        <v>0</v>
      </c>
      <c r="F588" s="60">
        <v>0</v>
      </c>
      <c r="G588" s="46">
        <v>0</v>
      </c>
    </row>
    <row r="589" spans="1:7" ht="25.5">
      <c r="A589" s="182"/>
      <c r="B589" s="86" t="s">
        <v>156</v>
      </c>
      <c r="C589" s="65" t="s">
        <v>157</v>
      </c>
      <c r="D589" s="107">
        <v>20000</v>
      </c>
      <c r="E589" s="60">
        <v>0</v>
      </c>
      <c r="F589" s="60">
        <v>0</v>
      </c>
      <c r="G589" s="46">
        <v>0</v>
      </c>
    </row>
    <row r="590" spans="1:7" ht="15" customHeight="1">
      <c r="A590" s="182"/>
      <c r="B590" s="86" t="s">
        <v>136</v>
      </c>
      <c r="C590" s="65" t="s">
        <v>135</v>
      </c>
      <c r="D590" s="107">
        <v>6262</v>
      </c>
      <c r="E590" s="60">
        <v>0</v>
      </c>
      <c r="F590" s="60">
        <v>0</v>
      </c>
      <c r="G590" s="46">
        <v>0</v>
      </c>
    </row>
    <row r="591" spans="1:7" ht="15.95" customHeight="1">
      <c r="A591" s="182" t="s">
        <v>4</v>
      </c>
      <c r="B591" s="30">
        <v>45</v>
      </c>
      <c r="C591" s="121" t="s">
        <v>196</v>
      </c>
      <c r="D591" s="64">
        <f t="shared" ref="D591:F591" si="121">SUM(D573:D590)</f>
        <v>962456</v>
      </c>
      <c r="E591" s="63">
        <f t="shared" si="121"/>
        <v>0</v>
      </c>
      <c r="F591" s="63">
        <f t="shared" si="121"/>
        <v>0</v>
      </c>
      <c r="G591" s="63">
        <v>0</v>
      </c>
    </row>
    <row r="592" spans="1:7">
      <c r="A592" s="182"/>
      <c r="B592" s="109"/>
      <c r="D592" s="62"/>
      <c r="E592" s="62"/>
      <c r="F592" s="62"/>
      <c r="G592" s="83"/>
    </row>
    <row r="593" spans="1:7" ht="15" customHeight="1">
      <c r="A593" s="182"/>
      <c r="B593" s="84">
        <v>46</v>
      </c>
      <c r="C593" s="121" t="s">
        <v>198</v>
      </c>
      <c r="D593" s="62"/>
      <c r="E593" s="62"/>
      <c r="F593" s="62"/>
      <c r="G593" s="47"/>
    </row>
    <row r="594" spans="1:7" ht="39.950000000000003" customHeight="1">
      <c r="A594" s="184"/>
      <c r="B594" s="176" t="s">
        <v>320</v>
      </c>
      <c r="C594" s="67" t="s">
        <v>321</v>
      </c>
      <c r="D594" s="81">
        <v>10000</v>
      </c>
      <c r="E594" s="66">
        <v>0</v>
      </c>
      <c r="F594" s="66">
        <v>0</v>
      </c>
      <c r="G594" s="45">
        <v>0</v>
      </c>
    </row>
    <row r="595" spans="1:7" ht="15" customHeight="1">
      <c r="A595" s="182"/>
      <c r="B595" s="84" t="s">
        <v>226</v>
      </c>
      <c r="C595" s="121" t="s">
        <v>227</v>
      </c>
      <c r="D595" s="115">
        <v>10000</v>
      </c>
      <c r="E595" s="61">
        <v>0</v>
      </c>
      <c r="F595" s="61">
        <v>0</v>
      </c>
      <c r="G595" s="46">
        <v>0</v>
      </c>
    </row>
    <row r="596" spans="1:7" ht="42.6" customHeight="1">
      <c r="A596" s="182"/>
      <c r="B596" s="84" t="s">
        <v>193</v>
      </c>
      <c r="C596" s="121" t="s">
        <v>194</v>
      </c>
      <c r="D596" s="61">
        <v>0</v>
      </c>
      <c r="E596" s="115">
        <v>100000</v>
      </c>
      <c r="F596" s="114">
        <v>100000</v>
      </c>
      <c r="G596" s="46">
        <v>0</v>
      </c>
    </row>
    <row r="597" spans="1:7" ht="15" customHeight="1">
      <c r="A597" s="182"/>
      <c r="B597" s="86" t="s">
        <v>59</v>
      </c>
      <c r="C597" s="121" t="s">
        <v>120</v>
      </c>
      <c r="D597" s="107">
        <v>44800</v>
      </c>
      <c r="E597" s="60">
        <v>0</v>
      </c>
      <c r="F597" s="60">
        <v>0</v>
      </c>
      <c r="G597" s="46">
        <v>0</v>
      </c>
    </row>
    <row r="598" spans="1:7" ht="13.9" customHeight="1">
      <c r="A598" s="182"/>
      <c r="B598" s="86" t="s">
        <v>60</v>
      </c>
      <c r="C598" s="121" t="s">
        <v>155</v>
      </c>
      <c r="D598" s="107">
        <v>16264</v>
      </c>
      <c r="E598" s="60">
        <v>0</v>
      </c>
      <c r="F598" s="60">
        <v>0</v>
      </c>
      <c r="G598" s="46">
        <v>0</v>
      </c>
    </row>
    <row r="599" spans="1:7" ht="13.9" customHeight="1">
      <c r="A599" s="182"/>
      <c r="B599" s="86" t="s">
        <v>61</v>
      </c>
      <c r="C599" s="121" t="s">
        <v>58</v>
      </c>
      <c r="D599" s="107">
        <v>185000</v>
      </c>
      <c r="E599" s="60">
        <v>0</v>
      </c>
      <c r="F599" s="60">
        <v>0</v>
      </c>
      <c r="G599" s="46">
        <v>0</v>
      </c>
    </row>
    <row r="600" spans="1:7" ht="55.15" customHeight="1">
      <c r="A600" s="182"/>
      <c r="B600" s="86" t="s">
        <v>188</v>
      </c>
      <c r="C600" s="121" t="s">
        <v>191</v>
      </c>
      <c r="D600" s="107">
        <v>100000</v>
      </c>
      <c r="E600" s="60">
        <v>0</v>
      </c>
      <c r="F600" s="60">
        <v>0</v>
      </c>
      <c r="G600" s="46">
        <v>0</v>
      </c>
    </row>
    <row r="601" spans="1:7" ht="13.9" customHeight="1">
      <c r="A601" s="182" t="s">
        <v>4</v>
      </c>
      <c r="B601" s="84">
        <v>46</v>
      </c>
      <c r="C601" s="121" t="s">
        <v>198</v>
      </c>
      <c r="D601" s="64">
        <f t="shared" ref="D601:F601" si="122">SUM(D594:D600)</f>
        <v>366064</v>
      </c>
      <c r="E601" s="64">
        <f t="shared" si="122"/>
        <v>100000</v>
      </c>
      <c r="F601" s="64">
        <f t="shared" si="122"/>
        <v>100000</v>
      </c>
      <c r="G601" s="63">
        <v>0</v>
      </c>
    </row>
    <row r="602" spans="1:7">
      <c r="A602" s="182"/>
      <c r="B602" s="86"/>
      <c r="C602" s="121"/>
      <c r="D602" s="57"/>
      <c r="E602" s="57"/>
      <c r="F602" s="57"/>
      <c r="G602" s="74"/>
    </row>
    <row r="603" spans="1:7" ht="13.9" customHeight="1">
      <c r="A603" s="182"/>
      <c r="B603" s="84" t="s">
        <v>62</v>
      </c>
      <c r="C603" s="121" t="s">
        <v>200</v>
      </c>
      <c r="D603" s="57"/>
      <c r="E603" s="57"/>
      <c r="F603" s="57"/>
      <c r="G603" s="74"/>
    </row>
    <row r="604" spans="1:7" ht="15" customHeight="1">
      <c r="A604" s="182"/>
      <c r="B604" s="86" t="s">
        <v>63</v>
      </c>
      <c r="C604" s="65" t="s">
        <v>120</v>
      </c>
      <c r="D604" s="107">
        <v>5000</v>
      </c>
      <c r="E604" s="60">
        <v>0</v>
      </c>
      <c r="F604" s="60">
        <v>0</v>
      </c>
      <c r="G604" s="46">
        <v>0</v>
      </c>
    </row>
    <row r="605" spans="1:7" ht="13.9" customHeight="1">
      <c r="A605" s="182"/>
      <c r="B605" s="86" t="s">
        <v>64</v>
      </c>
      <c r="C605" s="65" t="s">
        <v>155</v>
      </c>
      <c r="D605" s="107">
        <v>30000</v>
      </c>
      <c r="E605" s="60">
        <v>0</v>
      </c>
      <c r="F605" s="60">
        <v>0</v>
      </c>
      <c r="G605" s="46">
        <v>0</v>
      </c>
    </row>
    <row r="606" spans="1:7" ht="14.85" customHeight="1">
      <c r="A606" s="182"/>
      <c r="B606" s="86" t="s">
        <v>65</v>
      </c>
      <c r="C606" s="65" t="s">
        <v>58</v>
      </c>
      <c r="D606" s="107">
        <v>51864</v>
      </c>
      <c r="E606" s="60">
        <v>0</v>
      </c>
      <c r="F606" s="60">
        <v>0</v>
      </c>
      <c r="G606" s="46">
        <v>0</v>
      </c>
    </row>
    <row r="607" spans="1:7" ht="39.950000000000003" customHeight="1">
      <c r="A607" s="182"/>
      <c r="B607" s="86" t="s">
        <v>322</v>
      </c>
      <c r="C607" s="82" t="s">
        <v>537</v>
      </c>
      <c r="D607" s="107">
        <v>5000</v>
      </c>
      <c r="E607" s="60">
        <v>0</v>
      </c>
      <c r="F607" s="60">
        <v>0</v>
      </c>
      <c r="G607" s="60">
        <v>0</v>
      </c>
    </row>
    <row r="608" spans="1:7" ht="13.9" customHeight="1">
      <c r="A608" s="182" t="s">
        <v>4</v>
      </c>
      <c r="B608" s="84" t="s">
        <v>62</v>
      </c>
      <c r="C608" s="121" t="s">
        <v>200</v>
      </c>
      <c r="D608" s="64">
        <f t="shared" ref="D608:F608" si="123">SUM(D604:D607)</f>
        <v>91864</v>
      </c>
      <c r="E608" s="63">
        <f t="shared" si="123"/>
        <v>0</v>
      </c>
      <c r="F608" s="63">
        <f t="shared" si="123"/>
        <v>0</v>
      </c>
      <c r="G608" s="63">
        <v>0</v>
      </c>
    </row>
    <row r="609" spans="1:7">
      <c r="A609" s="182"/>
      <c r="B609" s="86"/>
      <c r="C609" s="121"/>
      <c r="D609" s="62"/>
      <c r="E609" s="62"/>
      <c r="F609" s="62"/>
      <c r="G609" s="83"/>
    </row>
    <row r="610" spans="1:7" ht="13.9" customHeight="1">
      <c r="A610" s="182"/>
      <c r="B610" s="84" t="s">
        <v>66</v>
      </c>
      <c r="C610" s="121" t="s">
        <v>202</v>
      </c>
      <c r="D610" s="57"/>
      <c r="E610" s="57"/>
      <c r="F610" s="57"/>
      <c r="G610" s="47"/>
    </row>
    <row r="611" spans="1:7" ht="38.25">
      <c r="A611" s="182"/>
      <c r="B611" s="86" t="s">
        <v>323</v>
      </c>
      <c r="C611" s="121" t="s">
        <v>324</v>
      </c>
      <c r="D611" s="107">
        <v>4517</v>
      </c>
      <c r="E611" s="60">
        <v>0</v>
      </c>
      <c r="F611" s="60">
        <v>0</v>
      </c>
      <c r="G611" s="46">
        <v>0</v>
      </c>
    </row>
    <row r="612" spans="1:7" ht="51">
      <c r="A612" s="182"/>
      <c r="B612" s="86" t="s">
        <v>315</v>
      </c>
      <c r="C612" s="121" t="s">
        <v>316</v>
      </c>
      <c r="D612" s="107">
        <v>50000</v>
      </c>
      <c r="E612" s="60">
        <v>0</v>
      </c>
      <c r="F612" s="60">
        <v>0</v>
      </c>
      <c r="G612" s="46">
        <v>0</v>
      </c>
    </row>
    <row r="613" spans="1:7" ht="27.75" customHeight="1">
      <c r="A613" s="182"/>
      <c r="B613" s="86" t="s">
        <v>228</v>
      </c>
      <c r="C613" s="121" t="s">
        <v>229</v>
      </c>
      <c r="D613" s="107">
        <v>20000</v>
      </c>
      <c r="E613" s="60">
        <v>0</v>
      </c>
      <c r="F613" s="60">
        <v>0</v>
      </c>
      <c r="G613" s="46">
        <v>0</v>
      </c>
    </row>
    <row r="614" spans="1:7" ht="27" customHeight="1">
      <c r="A614" s="182"/>
      <c r="B614" s="86" t="s">
        <v>214</v>
      </c>
      <c r="C614" s="121" t="s">
        <v>538</v>
      </c>
      <c r="D614" s="107">
        <v>9956</v>
      </c>
      <c r="E614" s="60">
        <v>0</v>
      </c>
      <c r="F614" s="60">
        <v>0</v>
      </c>
      <c r="G614" s="46">
        <v>0</v>
      </c>
    </row>
    <row r="615" spans="1:7" ht="15" customHeight="1">
      <c r="A615" s="182"/>
      <c r="B615" s="86" t="s">
        <v>67</v>
      </c>
      <c r="C615" s="121" t="s">
        <v>120</v>
      </c>
      <c r="D615" s="107">
        <f>83599-1</f>
        <v>83598</v>
      </c>
      <c r="E615" s="60">
        <v>0</v>
      </c>
      <c r="F615" s="60">
        <v>0</v>
      </c>
      <c r="G615" s="46">
        <v>0</v>
      </c>
    </row>
    <row r="616" spans="1:7" ht="14.25" customHeight="1">
      <c r="A616" s="182"/>
      <c r="B616" s="86" t="s">
        <v>68</v>
      </c>
      <c r="C616" s="121" t="s">
        <v>155</v>
      </c>
      <c r="D616" s="107">
        <v>36632</v>
      </c>
      <c r="E616" s="60">
        <v>0</v>
      </c>
      <c r="F616" s="60">
        <v>0</v>
      </c>
      <c r="G616" s="46">
        <v>0</v>
      </c>
    </row>
    <row r="617" spans="1:7" ht="14.25" customHeight="1">
      <c r="A617" s="182"/>
      <c r="B617" s="86" t="s">
        <v>69</v>
      </c>
      <c r="C617" s="121" t="s">
        <v>58</v>
      </c>
      <c r="D617" s="107">
        <v>172552</v>
      </c>
      <c r="E617" s="60">
        <v>0</v>
      </c>
      <c r="F617" s="60">
        <v>0</v>
      </c>
      <c r="G617" s="46">
        <v>0</v>
      </c>
    </row>
    <row r="618" spans="1:7" ht="15" customHeight="1">
      <c r="A618" s="182" t="s">
        <v>4</v>
      </c>
      <c r="B618" s="84" t="s">
        <v>66</v>
      </c>
      <c r="C618" s="121" t="s">
        <v>202</v>
      </c>
      <c r="D618" s="64">
        <f t="shared" ref="D618:F618" si="124">SUM(D611:D617)</f>
        <v>377255</v>
      </c>
      <c r="E618" s="63">
        <f t="shared" si="124"/>
        <v>0</v>
      </c>
      <c r="F618" s="63">
        <f t="shared" si="124"/>
        <v>0</v>
      </c>
      <c r="G618" s="63">
        <v>0</v>
      </c>
    </row>
    <row r="619" spans="1:7" ht="13.9" customHeight="1">
      <c r="A619" s="182"/>
      <c r="B619" s="84"/>
      <c r="C619" s="121"/>
      <c r="D619" s="72"/>
      <c r="E619" s="72"/>
      <c r="F619" s="72"/>
      <c r="G619" s="72"/>
    </row>
    <row r="620" spans="1:7" ht="15" customHeight="1">
      <c r="A620" s="182"/>
      <c r="B620" s="84" t="s">
        <v>210</v>
      </c>
      <c r="C620" s="121" t="s">
        <v>211</v>
      </c>
      <c r="D620" s="72"/>
      <c r="E620" s="72"/>
      <c r="F620" s="72"/>
      <c r="G620" s="72"/>
    </row>
    <row r="621" spans="1:7" ht="28.9" customHeight="1">
      <c r="A621" s="182"/>
      <c r="B621" s="84" t="s">
        <v>212</v>
      </c>
      <c r="C621" s="121" t="s">
        <v>213</v>
      </c>
      <c r="D621" s="107">
        <v>4970</v>
      </c>
      <c r="E621" s="60">
        <v>0</v>
      </c>
      <c r="F621" s="60">
        <v>0</v>
      </c>
      <c r="G621" s="46">
        <v>0</v>
      </c>
    </row>
    <row r="622" spans="1:7" ht="28.9" customHeight="1">
      <c r="A622" s="182"/>
      <c r="B622" s="84" t="s">
        <v>216</v>
      </c>
      <c r="C622" s="121" t="s">
        <v>221</v>
      </c>
      <c r="D622" s="107">
        <v>4867</v>
      </c>
      <c r="E622" s="60">
        <v>0</v>
      </c>
      <c r="F622" s="60">
        <v>0</v>
      </c>
      <c r="G622" s="46">
        <v>0</v>
      </c>
    </row>
    <row r="623" spans="1:7" ht="15.75" customHeight="1">
      <c r="A623" s="182"/>
      <c r="B623" s="84" t="s">
        <v>222</v>
      </c>
      <c r="C623" s="121" t="s">
        <v>223</v>
      </c>
      <c r="D623" s="107">
        <v>4942</v>
      </c>
      <c r="E623" s="60">
        <v>0</v>
      </c>
      <c r="F623" s="60">
        <v>0</v>
      </c>
      <c r="G623" s="46">
        <v>0</v>
      </c>
    </row>
    <row r="624" spans="1:7" ht="28.15" customHeight="1">
      <c r="A624" s="182"/>
      <c r="B624" s="84" t="s">
        <v>224</v>
      </c>
      <c r="C624" s="121" t="s">
        <v>225</v>
      </c>
      <c r="D624" s="107">
        <v>5000</v>
      </c>
      <c r="E624" s="60">
        <v>0</v>
      </c>
      <c r="F624" s="60">
        <v>0</v>
      </c>
      <c r="G624" s="46">
        <v>0</v>
      </c>
    </row>
    <row r="625" spans="1:7" ht="15" customHeight="1">
      <c r="A625" s="184" t="s">
        <v>4</v>
      </c>
      <c r="B625" s="176" t="s">
        <v>210</v>
      </c>
      <c r="C625" s="67" t="s">
        <v>211</v>
      </c>
      <c r="D625" s="69">
        <f t="shared" ref="D625:F625" si="125">SUM(D621:D624)</f>
        <v>19779</v>
      </c>
      <c r="E625" s="63">
        <f t="shared" si="125"/>
        <v>0</v>
      </c>
      <c r="F625" s="63">
        <f t="shared" si="125"/>
        <v>0</v>
      </c>
      <c r="G625" s="63">
        <v>0</v>
      </c>
    </row>
    <row r="626" spans="1:7" ht="15" hidden="1" customHeight="1">
      <c r="A626" s="182"/>
      <c r="B626" s="84"/>
      <c r="C626" s="121"/>
      <c r="D626" s="72"/>
      <c r="E626" s="72"/>
      <c r="F626" s="72"/>
      <c r="G626" s="47"/>
    </row>
    <row r="627" spans="1:7" ht="15" customHeight="1">
      <c r="A627" s="182"/>
      <c r="B627" s="84" t="s">
        <v>217</v>
      </c>
      <c r="C627" s="121" t="s">
        <v>218</v>
      </c>
      <c r="D627" s="72"/>
      <c r="E627" s="72"/>
      <c r="F627" s="72"/>
      <c r="G627" s="72"/>
    </row>
    <row r="628" spans="1:7" ht="26.25" customHeight="1">
      <c r="A628" s="182"/>
      <c r="B628" s="84" t="s">
        <v>219</v>
      </c>
      <c r="C628" s="121" t="s">
        <v>220</v>
      </c>
      <c r="D628" s="81">
        <v>10000</v>
      </c>
      <c r="E628" s="66">
        <v>0</v>
      </c>
      <c r="F628" s="66">
        <v>0</v>
      </c>
      <c r="G628" s="45">
        <v>0</v>
      </c>
    </row>
    <row r="629" spans="1:7" ht="15" customHeight="1">
      <c r="A629" s="182" t="s">
        <v>4</v>
      </c>
      <c r="B629" s="84" t="s">
        <v>217</v>
      </c>
      <c r="C629" s="121" t="s">
        <v>218</v>
      </c>
      <c r="D629" s="81">
        <f t="shared" ref="D629:F629" si="126">D628</f>
        <v>10000</v>
      </c>
      <c r="E629" s="66">
        <f t="shared" si="126"/>
        <v>0</v>
      </c>
      <c r="F629" s="66">
        <f t="shared" si="126"/>
        <v>0</v>
      </c>
      <c r="G629" s="66">
        <v>0</v>
      </c>
    </row>
    <row r="630" spans="1:7" ht="12" customHeight="1">
      <c r="A630" s="182"/>
      <c r="B630" s="84"/>
      <c r="C630" s="121"/>
      <c r="D630" s="60"/>
      <c r="E630" s="60"/>
      <c r="F630" s="60"/>
      <c r="G630" s="72"/>
    </row>
    <row r="631" spans="1:7" ht="15" customHeight="1">
      <c r="A631" s="182"/>
      <c r="B631" s="84" t="s">
        <v>303</v>
      </c>
      <c r="C631" s="121" t="s">
        <v>304</v>
      </c>
      <c r="D631" s="60"/>
      <c r="E631" s="60"/>
      <c r="F631" s="60"/>
      <c r="G631" s="72"/>
    </row>
    <row r="632" spans="1:7" ht="15" customHeight="1">
      <c r="A632" s="182"/>
      <c r="B632" s="84" t="s">
        <v>305</v>
      </c>
      <c r="C632" s="121" t="s">
        <v>306</v>
      </c>
      <c r="D632" s="60">
        <v>0</v>
      </c>
      <c r="E632" s="107">
        <v>300000</v>
      </c>
      <c r="F632" s="107">
        <f>300000-18741</f>
        <v>281259</v>
      </c>
      <c r="G632" s="47">
        <v>300000</v>
      </c>
    </row>
    <row r="633" spans="1:7" ht="15" customHeight="1">
      <c r="A633" s="182" t="s">
        <v>4</v>
      </c>
      <c r="B633" s="84" t="s">
        <v>303</v>
      </c>
      <c r="C633" s="121" t="s">
        <v>304</v>
      </c>
      <c r="D633" s="63">
        <f t="shared" ref="D633:F633" si="127">D632</f>
        <v>0</v>
      </c>
      <c r="E633" s="69">
        <f t="shared" si="127"/>
        <v>300000</v>
      </c>
      <c r="F633" s="69">
        <f t="shared" si="127"/>
        <v>281259</v>
      </c>
      <c r="G633" s="69">
        <v>300000</v>
      </c>
    </row>
    <row r="634" spans="1:7" ht="12" customHeight="1">
      <c r="A634" s="182"/>
      <c r="B634" s="84"/>
      <c r="C634" s="65"/>
      <c r="D634" s="60"/>
      <c r="E634" s="60"/>
      <c r="F634" s="60"/>
      <c r="G634" s="107"/>
    </row>
    <row r="635" spans="1:7" s="109" customFormat="1" ht="27" customHeight="1">
      <c r="A635" s="182"/>
      <c r="B635" s="84" t="s">
        <v>310</v>
      </c>
      <c r="C635" s="121" t="s">
        <v>314</v>
      </c>
      <c r="D635" s="134"/>
      <c r="E635" s="134"/>
      <c r="F635" s="134"/>
      <c r="G635" s="135"/>
    </row>
    <row r="636" spans="1:7" ht="15" customHeight="1">
      <c r="A636" s="182"/>
      <c r="B636" s="84" t="s">
        <v>311</v>
      </c>
      <c r="C636" s="65" t="s">
        <v>306</v>
      </c>
      <c r="D636" s="60">
        <v>0</v>
      </c>
      <c r="E636" s="107">
        <v>15000</v>
      </c>
      <c r="F636" s="107">
        <v>15000</v>
      </c>
      <c r="G636" s="50">
        <v>13000</v>
      </c>
    </row>
    <row r="637" spans="1:7" ht="27.6" customHeight="1">
      <c r="A637" s="182" t="s">
        <v>4</v>
      </c>
      <c r="B637" s="84" t="s">
        <v>310</v>
      </c>
      <c r="C637" s="121" t="s">
        <v>314</v>
      </c>
      <c r="D637" s="63">
        <f t="shared" ref="D637:F637" si="128">D636</f>
        <v>0</v>
      </c>
      <c r="E637" s="69">
        <f t="shared" si="128"/>
        <v>15000</v>
      </c>
      <c r="F637" s="69">
        <f t="shared" si="128"/>
        <v>15000</v>
      </c>
      <c r="G637" s="69">
        <v>13000</v>
      </c>
    </row>
    <row r="638" spans="1:7" ht="12" customHeight="1">
      <c r="A638" s="182"/>
      <c r="B638" s="84"/>
      <c r="C638" s="121"/>
      <c r="D638" s="60"/>
      <c r="E638" s="60"/>
      <c r="F638" s="60"/>
      <c r="G638" s="60"/>
    </row>
    <row r="639" spans="1:7">
      <c r="A639" s="182"/>
      <c r="B639" s="84" t="s">
        <v>116</v>
      </c>
      <c r="C639" s="121" t="s">
        <v>325</v>
      </c>
      <c r="D639" s="60"/>
      <c r="E639" s="60"/>
      <c r="F639" s="60"/>
      <c r="G639" s="60"/>
    </row>
    <row r="640" spans="1:7" ht="25.5">
      <c r="A640" s="182"/>
      <c r="B640" s="84" t="s">
        <v>326</v>
      </c>
      <c r="C640" s="121" t="s">
        <v>327</v>
      </c>
      <c r="D640" s="107">
        <v>50000</v>
      </c>
      <c r="E640" s="60">
        <v>0</v>
      </c>
      <c r="F640" s="60">
        <v>0</v>
      </c>
      <c r="G640" s="46">
        <v>0</v>
      </c>
    </row>
    <row r="641" spans="1:7" ht="38.25">
      <c r="A641" s="182"/>
      <c r="B641" s="84" t="s">
        <v>328</v>
      </c>
      <c r="C641" s="121" t="s">
        <v>329</v>
      </c>
      <c r="D641" s="107">
        <v>50000</v>
      </c>
      <c r="E641" s="60">
        <v>0</v>
      </c>
      <c r="F641" s="60">
        <v>0</v>
      </c>
      <c r="G641" s="45">
        <v>0</v>
      </c>
    </row>
    <row r="642" spans="1:7">
      <c r="A642" s="182" t="s">
        <v>4</v>
      </c>
      <c r="B642" s="84" t="s">
        <v>116</v>
      </c>
      <c r="C642" s="121" t="s">
        <v>325</v>
      </c>
      <c r="D642" s="69">
        <f t="shared" ref="D642:F642" si="129">SUM(D640:D641)</f>
        <v>100000</v>
      </c>
      <c r="E642" s="63">
        <f t="shared" si="129"/>
        <v>0</v>
      </c>
      <c r="F642" s="63">
        <f t="shared" si="129"/>
        <v>0</v>
      </c>
      <c r="G642" s="63">
        <v>0</v>
      </c>
    </row>
    <row r="643" spans="1:7" ht="12" customHeight="1">
      <c r="A643" s="182"/>
      <c r="B643" s="84"/>
      <c r="C643" s="121"/>
      <c r="D643" s="60"/>
      <c r="E643" s="60"/>
      <c r="F643" s="107"/>
      <c r="G643" s="60"/>
    </row>
    <row r="644" spans="1:7" ht="15" customHeight="1">
      <c r="A644" s="182"/>
      <c r="B644" s="87">
        <v>72</v>
      </c>
      <c r="C644" s="88" t="s">
        <v>330</v>
      </c>
      <c r="D644" s="46"/>
      <c r="E644" s="47"/>
      <c r="F644" s="47"/>
      <c r="G644" s="46"/>
    </row>
    <row r="645" spans="1:7" ht="15" customHeight="1">
      <c r="A645" s="182"/>
      <c r="B645" s="87" t="s">
        <v>332</v>
      </c>
      <c r="C645" s="88" t="s">
        <v>306</v>
      </c>
      <c r="D645" s="46">
        <v>0</v>
      </c>
      <c r="E645" s="47">
        <v>200000</v>
      </c>
      <c r="F645" s="47">
        <v>200000</v>
      </c>
      <c r="G645" s="47">
        <v>100000</v>
      </c>
    </row>
    <row r="646" spans="1:7" ht="15" customHeight="1">
      <c r="A646" s="182" t="s">
        <v>4</v>
      </c>
      <c r="B646" s="87">
        <v>72</v>
      </c>
      <c r="C646" s="88" t="s">
        <v>330</v>
      </c>
      <c r="D646" s="48">
        <f t="shared" ref="D646:F646" si="130">D645</f>
        <v>0</v>
      </c>
      <c r="E646" s="49">
        <f t="shared" si="130"/>
        <v>200000</v>
      </c>
      <c r="F646" s="49">
        <f t="shared" si="130"/>
        <v>200000</v>
      </c>
      <c r="G646" s="49">
        <v>100000</v>
      </c>
    </row>
    <row r="647" spans="1:7" ht="9.9499999999999993" customHeight="1">
      <c r="A647" s="182"/>
      <c r="B647" s="84"/>
      <c r="C647" s="121"/>
      <c r="D647" s="60"/>
      <c r="E647" s="60"/>
      <c r="F647" s="107"/>
      <c r="G647" s="107"/>
    </row>
    <row r="648" spans="1:7" ht="15" customHeight="1">
      <c r="A648" s="182"/>
      <c r="B648" s="87">
        <v>73</v>
      </c>
      <c r="C648" s="88" t="s">
        <v>122</v>
      </c>
      <c r="D648" s="46"/>
      <c r="E648" s="47"/>
      <c r="F648" s="47"/>
      <c r="G648" s="46"/>
    </row>
    <row r="649" spans="1:7" ht="15" customHeight="1">
      <c r="A649" s="182"/>
      <c r="B649" s="87" t="s">
        <v>333</v>
      </c>
      <c r="C649" s="88" t="s">
        <v>331</v>
      </c>
      <c r="D649" s="46">
        <v>0</v>
      </c>
      <c r="E649" s="47">
        <v>53506</v>
      </c>
      <c r="F649" s="47">
        <v>53506</v>
      </c>
      <c r="G649" s="47">
        <v>73800</v>
      </c>
    </row>
    <row r="650" spans="1:7" ht="15" customHeight="1">
      <c r="A650" s="182" t="s">
        <v>4</v>
      </c>
      <c r="B650" s="87">
        <v>73</v>
      </c>
      <c r="C650" s="88" t="s">
        <v>122</v>
      </c>
      <c r="D650" s="48">
        <f t="shared" ref="D650:F650" si="131">D649</f>
        <v>0</v>
      </c>
      <c r="E650" s="49">
        <f t="shared" si="131"/>
        <v>53506</v>
      </c>
      <c r="F650" s="49">
        <f t="shared" si="131"/>
        <v>53506</v>
      </c>
      <c r="G650" s="49">
        <v>73800</v>
      </c>
    </row>
    <row r="651" spans="1:7" ht="9.9499999999999993" customHeight="1">
      <c r="A651" s="182"/>
      <c r="B651" s="87"/>
      <c r="C651" s="88"/>
      <c r="D651" s="46"/>
      <c r="E651" s="46"/>
      <c r="F651" s="47"/>
      <c r="G651" s="47"/>
    </row>
    <row r="652" spans="1:7" s="1" customFormat="1">
      <c r="A652" s="182"/>
      <c r="B652" s="120">
        <v>74</v>
      </c>
      <c r="C652" s="142" t="s">
        <v>476</v>
      </c>
      <c r="E652" s="143"/>
      <c r="F652" s="146"/>
      <c r="G652" s="125"/>
    </row>
    <row r="653" spans="1:7" s="1" customFormat="1">
      <c r="A653" s="182"/>
      <c r="B653" s="120" t="s">
        <v>477</v>
      </c>
      <c r="C653" s="142" t="s">
        <v>306</v>
      </c>
      <c r="D653" s="61">
        <v>0</v>
      </c>
      <c r="E653" s="61">
        <v>0</v>
      </c>
      <c r="F653" s="146">
        <v>1</v>
      </c>
      <c r="G653" s="46">
        <v>0</v>
      </c>
    </row>
    <row r="654" spans="1:7" s="1" customFormat="1">
      <c r="A654" s="182" t="s">
        <v>4</v>
      </c>
      <c r="B654" s="120">
        <v>74</v>
      </c>
      <c r="C654" s="142" t="s">
        <v>476</v>
      </c>
      <c r="D654" s="48">
        <f t="shared" ref="D654:F654" si="132">D653</f>
        <v>0</v>
      </c>
      <c r="E654" s="48">
        <f t="shared" si="132"/>
        <v>0</v>
      </c>
      <c r="F654" s="49">
        <f t="shared" si="132"/>
        <v>1</v>
      </c>
      <c r="G654" s="48">
        <v>0</v>
      </c>
    </row>
    <row r="655" spans="1:7" ht="15" customHeight="1">
      <c r="A655" s="182" t="s">
        <v>4</v>
      </c>
      <c r="B655" s="30">
        <v>60</v>
      </c>
      <c r="C655" s="121" t="s">
        <v>15</v>
      </c>
      <c r="D655" s="76">
        <f t="shared" ref="D655:F655" si="133">D618+D608+D601+D591+D625+D629+D633+D637+D642+D646+D650+D654</f>
        <v>1927418</v>
      </c>
      <c r="E655" s="76">
        <f t="shared" si="133"/>
        <v>668506</v>
      </c>
      <c r="F655" s="76">
        <f t="shared" si="133"/>
        <v>649766</v>
      </c>
      <c r="G655" s="76">
        <v>486800</v>
      </c>
    </row>
    <row r="656" spans="1:7" ht="9.9499999999999993" customHeight="1">
      <c r="A656" s="182"/>
      <c r="B656" s="30"/>
      <c r="C656" s="121"/>
      <c r="D656" s="74"/>
      <c r="E656" s="74"/>
      <c r="F656" s="74"/>
      <c r="G656" s="74"/>
    </row>
    <row r="657" spans="1:7" ht="15" customHeight="1">
      <c r="A657" s="182"/>
      <c r="B657" s="87">
        <v>62</v>
      </c>
      <c r="C657" s="88" t="s">
        <v>139</v>
      </c>
      <c r="D657" s="43"/>
      <c r="E657" s="43"/>
      <c r="F657" s="43"/>
      <c r="G657" s="43"/>
    </row>
    <row r="658" spans="1:7">
      <c r="A658" s="182"/>
      <c r="B658" s="120">
        <v>55</v>
      </c>
      <c r="C658" s="89" t="s">
        <v>417</v>
      </c>
      <c r="D658" s="46"/>
      <c r="E658" s="47"/>
      <c r="F658" s="47"/>
      <c r="G658" s="46"/>
    </row>
    <row r="659" spans="1:7">
      <c r="A659" s="182"/>
      <c r="B659" s="120" t="s">
        <v>416</v>
      </c>
      <c r="C659" s="89" t="s">
        <v>306</v>
      </c>
      <c r="D659" s="46">
        <v>0</v>
      </c>
      <c r="E659" s="47">
        <v>10000</v>
      </c>
      <c r="F659" s="47">
        <v>10000</v>
      </c>
      <c r="G659" s="50">
        <v>100000</v>
      </c>
    </row>
    <row r="660" spans="1:7">
      <c r="A660" s="182" t="s">
        <v>4</v>
      </c>
      <c r="B660" s="120">
        <v>55</v>
      </c>
      <c r="C660" s="89" t="s">
        <v>417</v>
      </c>
      <c r="D660" s="48">
        <f t="shared" ref="D660:F660" si="134">D659</f>
        <v>0</v>
      </c>
      <c r="E660" s="49">
        <f t="shared" si="134"/>
        <v>10000</v>
      </c>
      <c r="F660" s="49">
        <f t="shared" si="134"/>
        <v>10000</v>
      </c>
      <c r="G660" s="49">
        <v>100000</v>
      </c>
    </row>
    <row r="661" spans="1:7" ht="12" customHeight="1">
      <c r="A661" s="182"/>
      <c r="B661" s="120"/>
      <c r="C661" s="89"/>
      <c r="D661" s="47"/>
      <c r="E661" s="47"/>
      <c r="F661" s="47"/>
      <c r="G661" s="47"/>
    </row>
    <row r="662" spans="1:7">
      <c r="A662" s="182"/>
      <c r="B662" s="120">
        <v>56</v>
      </c>
      <c r="C662" s="89" t="s">
        <v>418</v>
      </c>
      <c r="D662" s="47"/>
      <c r="E662" s="47"/>
      <c r="F662" s="47"/>
      <c r="G662" s="47"/>
    </row>
    <row r="663" spans="1:7">
      <c r="A663" s="182"/>
      <c r="B663" s="120" t="s">
        <v>419</v>
      </c>
      <c r="C663" s="89" t="s">
        <v>306</v>
      </c>
      <c r="D663" s="46">
        <v>0</v>
      </c>
      <c r="E663" s="47">
        <v>476900</v>
      </c>
      <c r="F663" s="47">
        <f>476900+405300</f>
        <v>882200</v>
      </c>
      <c r="G663" s="47">
        <v>400000</v>
      </c>
    </row>
    <row r="664" spans="1:7">
      <c r="A664" s="182" t="s">
        <v>4</v>
      </c>
      <c r="B664" s="120">
        <v>56</v>
      </c>
      <c r="C664" s="89" t="s">
        <v>418</v>
      </c>
      <c r="D664" s="48">
        <f t="shared" ref="D664:F664" si="135">D663</f>
        <v>0</v>
      </c>
      <c r="E664" s="49">
        <f t="shared" si="135"/>
        <v>476900</v>
      </c>
      <c r="F664" s="49">
        <f t="shared" si="135"/>
        <v>882200</v>
      </c>
      <c r="G664" s="49">
        <v>400000</v>
      </c>
    </row>
    <row r="665" spans="1:7" ht="15" customHeight="1">
      <c r="A665" s="182" t="s">
        <v>4</v>
      </c>
      <c r="B665" s="87">
        <v>62</v>
      </c>
      <c r="C665" s="88" t="s">
        <v>139</v>
      </c>
      <c r="D665" s="48">
        <f>D660+D664</f>
        <v>0</v>
      </c>
      <c r="E665" s="49">
        <f>E660+E664</f>
        <v>486900</v>
      </c>
      <c r="F665" s="49">
        <f t="shared" ref="F665" si="136">F660+F664</f>
        <v>892200</v>
      </c>
      <c r="G665" s="49">
        <v>500000</v>
      </c>
    </row>
    <row r="666" spans="1:7" ht="9.9499999999999993" customHeight="1">
      <c r="A666" s="182"/>
      <c r="B666" s="87"/>
      <c r="C666" s="88"/>
      <c r="D666" s="46"/>
      <c r="E666" s="47"/>
      <c r="F666" s="47"/>
      <c r="G666" s="46"/>
    </row>
    <row r="667" spans="1:7" ht="15" customHeight="1">
      <c r="A667" s="182"/>
      <c r="B667" s="84" t="s">
        <v>334</v>
      </c>
      <c r="C667" s="65" t="s">
        <v>103</v>
      </c>
      <c r="D667" s="60"/>
      <c r="E667" s="60"/>
      <c r="F667" s="60"/>
      <c r="G667" s="72"/>
    </row>
    <row r="668" spans="1:7" ht="15" customHeight="1">
      <c r="A668" s="182"/>
      <c r="B668" s="84" t="s">
        <v>335</v>
      </c>
      <c r="C668" s="65" t="s">
        <v>336</v>
      </c>
      <c r="D668" s="60"/>
      <c r="E668" s="60"/>
      <c r="F668" s="60"/>
      <c r="G668" s="72"/>
    </row>
    <row r="669" spans="1:7" ht="15" customHeight="1">
      <c r="A669" s="182"/>
      <c r="B669" s="84" t="s">
        <v>337</v>
      </c>
      <c r="C669" s="121" t="s">
        <v>306</v>
      </c>
      <c r="D669" s="66">
        <v>0</v>
      </c>
      <c r="E669" s="81">
        <v>132000</v>
      </c>
      <c r="F669" s="68">
        <f>132000-71863</f>
        <v>60137</v>
      </c>
      <c r="G669" s="50">
        <v>132000</v>
      </c>
    </row>
    <row r="670" spans="1:7" ht="15" customHeight="1">
      <c r="A670" s="184" t="s">
        <v>4</v>
      </c>
      <c r="B670" s="176" t="s">
        <v>335</v>
      </c>
      <c r="C670" s="177" t="s">
        <v>336</v>
      </c>
      <c r="D670" s="66">
        <f t="shared" ref="D670:F670" si="137">D669</f>
        <v>0</v>
      </c>
      <c r="E670" s="81">
        <f t="shared" si="137"/>
        <v>132000</v>
      </c>
      <c r="F670" s="81">
        <f t="shared" si="137"/>
        <v>60137</v>
      </c>
      <c r="G670" s="81">
        <v>132000</v>
      </c>
    </row>
    <row r="671" spans="1:7" ht="12" customHeight="1">
      <c r="A671" s="182"/>
      <c r="B671" s="84"/>
      <c r="C671" s="65"/>
      <c r="D671" s="107"/>
      <c r="E671" s="107"/>
      <c r="F671" s="107"/>
      <c r="G671" s="107"/>
    </row>
    <row r="672" spans="1:7" ht="15" customHeight="1">
      <c r="A672" s="182"/>
      <c r="B672" s="84" t="s">
        <v>111</v>
      </c>
      <c r="C672" s="65" t="s">
        <v>338</v>
      </c>
      <c r="D672" s="107"/>
      <c r="E672" s="107"/>
      <c r="F672" s="107"/>
      <c r="G672" s="72"/>
    </row>
    <row r="673" spans="1:7" ht="15" customHeight="1">
      <c r="A673" s="182"/>
      <c r="B673" s="84" t="s">
        <v>339</v>
      </c>
      <c r="C673" s="121" t="s">
        <v>306</v>
      </c>
      <c r="D673" s="66">
        <v>0</v>
      </c>
      <c r="E673" s="81">
        <v>5000</v>
      </c>
      <c r="F673" s="81">
        <v>5000</v>
      </c>
      <c r="G673" s="45">
        <v>0</v>
      </c>
    </row>
    <row r="674" spans="1:7" ht="15" customHeight="1">
      <c r="A674" s="182" t="s">
        <v>4</v>
      </c>
      <c r="B674" s="84" t="s">
        <v>111</v>
      </c>
      <c r="C674" s="65" t="s">
        <v>338</v>
      </c>
      <c r="D674" s="66">
        <f t="shared" ref="D674:F674" si="138">D673</f>
        <v>0</v>
      </c>
      <c r="E674" s="81">
        <f t="shared" si="138"/>
        <v>5000</v>
      </c>
      <c r="F674" s="81">
        <f t="shared" si="138"/>
        <v>5000</v>
      </c>
      <c r="G674" s="66">
        <v>0</v>
      </c>
    </row>
    <row r="675" spans="1:7" ht="12" customHeight="1">
      <c r="A675" s="182"/>
      <c r="B675" s="84"/>
      <c r="C675" s="65"/>
      <c r="D675" s="60"/>
      <c r="E675" s="107"/>
      <c r="F675" s="107"/>
      <c r="G675" s="60"/>
    </row>
    <row r="676" spans="1:7" ht="14.25" customHeight="1">
      <c r="A676" s="182"/>
      <c r="B676" s="84" t="s">
        <v>507</v>
      </c>
      <c r="C676" s="121" t="s">
        <v>508</v>
      </c>
      <c r="D676" s="107"/>
      <c r="E676" s="107"/>
      <c r="F676" s="107"/>
      <c r="G676" s="72"/>
    </row>
    <row r="677" spans="1:7" ht="15" customHeight="1">
      <c r="A677" s="182"/>
      <c r="B677" s="84" t="s">
        <v>509</v>
      </c>
      <c r="C677" s="121" t="s">
        <v>306</v>
      </c>
      <c r="D677" s="66">
        <v>0</v>
      </c>
      <c r="E677" s="66">
        <v>0</v>
      </c>
      <c r="F677" s="66">
        <v>0</v>
      </c>
      <c r="G677" s="50">
        <v>10000</v>
      </c>
    </row>
    <row r="678" spans="1:7" ht="15.75" customHeight="1">
      <c r="A678" s="182" t="s">
        <v>4</v>
      </c>
      <c r="B678" s="84" t="s">
        <v>507</v>
      </c>
      <c r="C678" s="121" t="s">
        <v>508</v>
      </c>
      <c r="D678" s="66">
        <f t="shared" ref="D678:F678" si="139">D677</f>
        <v>0</v>
      </c>
      <c r="E678" s="66">
        <f t="shared" si="139"/>
        <v>0</v>
      </c>
      <c r="F678" s="66">
        <f t="shared" si="139"/>
        <v>0</v>
      </c>
      <c r="G678" s="81">
        <v>10000</v>
      </c>
    </row>
    <row r="679" spans="1:7" ht="15" customHeight="1">
      <c r="A679" s="182" t="s">
        <v>4</v>
      </c>
      <c r="B679" s="84" t="s">
        <v>334</v>
      </c>
      <c r="C679" s="65" t="s">
        <v>103</v>
      </c>
      <c r="D679" s="66">
        <f>D670+D674+D678</f>
        <v>0</v>
      </c>
      <c r="E679" s="81">
        <f t="shared" ref="E679:F679" si="140">E670+E674+E678</f>
        <v>137000</v>
      </c>
      <c r="F679" s="81">
        <f t="shared" si="140"/>
        <v>65137</v>
      </c>
      <c r="G679" s="81">
        <v>142000</v>
      </c>
    </row>
    <row r="680" spans="1:7" ht="12" customHeight="1">
      <c r="A680" s="182"/>
      <c r="B680" s="84"/>
      <c r="C680" s="65"/>
      <c r="D680" s="107"/>
      <c r="E680" s="107"/>
      <c r="F680" s="107"/>
      <c r="G680" s="107"/>
    </row>
    <row r="681" spans="1:7" ht="15" customHeight="1">
      <c r="A681" s="182"/>
      <c r="B681" s="84" t="s">
        <v>439</v>
      </c>
      <c r="C681" s="65" t="s">
        <v>438</v>
      </c>
      <c r="D681" s="107"/>
      <c r="E681" s="107"/>
      <c r="F681" s="107"/>
      <c r="G681" s="72"/>
    </row>
    <row r="682" spans="1:7" ht="15" customHeight="1">
      <c r="A682" s="182"/>
      <c r="B682" s="84" t="s">
        <v>440</v>
      </c>
      <c r="C682" s="121" t="s">
        <v>306</v>
      </c>
      <c r="D682" s="66">
        <v>0</v>
      </c>
      <c r="E682" s="81">
        <v>500000</v>
      </c>
      <c r="F682" s="81">
        <v>500000</v>
      </c>
      <c r="G682" s="50">
        <v>300100</v>
      </c>
    </row>
    <row r="683" spans="1:7" ht="15" customHeight="1">
      <c r="A683" s="182" t="s">
        <v>4</v>
      </c>
      <c r="B683" s="84" t="s">
        <v>439</v>
      </c>
      <c r="C683" s="65" t="s">
        <v>438</v>
      </c>
      <c r="D683" s="66">
        <f t="shared" ref="D683:F683" si="141">D682</f>
        <v>0</v>
      </c>
      <c r="E683" s="81">
        <f t="shared" si="141"/>
        <v>500000</v>
      </c>
      <c r="F683" s="81">
        <f t="shared" si="141"/>
        <v>500000</v>
      </c>
      <c r="G683" s="81">
        <v>300100</v>
      </c>
    </row>
    <row r="684" spans="1:7" ht="12" customHeight="1">
      <c r="A684" s="182"/>
      <c r="B684" s="84"/>
      <c r="C684" s="65"/>
      <c r="D684" s="60"/>
      <c r="E684" s="107"/>
      <c r="F684" s="107"/>
      <c r="G684" s="60"/>
    </row>
    <row r="685" spans="1:7" ht="25.5">
      <c r="A685" s="182"/>
      <c r="B685" s="84" t="s">
        <v>481</v>
      </c>
      <c r="C685" s="65" t="s">
        <v>482</v>
      </c>
      <c r="D685" s="107"/>
      <c r="E685" s="107"/>
      <c r="F685" s="107"/>
      <c r="G685" s="72"/>
    </row>
    <row r="686" spans="1:7">
      <c r="A686" s="182"/>
      <c r="B686" s="84" t="s">
        <v>484</v>
      </c>
      <c r="C686" s="65" t="s">
        <v>483</v>
      </c>
      <c r="D686" s="107"/>
      <c r="E686" s="107"/>
      <c r="F686" s="107"/>
      <c r="G686" s="72"/>
    </row>
    <row r="687" spans="1:7" ht="15" customHeight="1">
      <c r="A687" s="182"/>
      <c r="B687" s="84" t="s">
        <v>485</v>
      </c>
      <c r="C687" s="121" t="s">
        <v>306</v>
      </c>
      <c r="D687" s="66">
        <v>0</v>
      </c>
      <c r="E687" s="66">
        <v>0</v>
      </c>
      <c r="F687" s="66">
        <v>0</v>
      </c>
      <c r="G687" s="50">
        <v>300000</v>
      </c>
    </row>
    <row r="688" spans="1:7" ht="15" customHeight="1">
      <c r="A688" s="182" t="s">
        <v>4</v>
      </c>
      <c r="B688" s="84" t="s">
        <v>484</v>
      </c>
      <c r="C688" s="65" t="s">
        <v>483</v>
      </c>
      <c r="D688" s="66">
        <f>D687</f>
        <v>0</v>
      </c>
      <c r="E688" s="66">
        <f t="shared" ref="E688:F688" si="142">E687</f>
        <v>0</v>
      </c>
      <c r="F688" s="66">
        <f t="shared" si="142"/>
        <v>0</v>
      </c>
      <c r="G688" s="81">
        <v>300000</v>
      </c>
    </row>
    <row r="689" spans="1:7" ht="15" customHeight="1">
      <c r="A689" s="182"/>
      <c r="B689" s="84"/>
      <c r="C689" s="65"/>
      <c r="D689" s="107"/>
      <c r="E689" s="107"/>
      <c r="F689" s="107"/>
      <c r="G689" s="47"/>
    </row>
    <row r="690" spans="1:7">
      <c r="A690" s="182"/>
      <c r="B690" s="84" t="s">
        <v>116</v>
      </c>
      <c r="C690" s="65" t="s">
        <v>486</v>
      </c>
      <c r="D690" s="107"/>
      <c r="E690" s="107"/>
      <c r="F690" s="107"/>
      <c r="G690" s="72"/>
    </row>
    <row r="691" spans="1:7" ht="15" customHeight="1">
      <c r="A691" s="182"/>
      <c r="B691" s="84" t="s">
        <v>487</v>
      </c>
      <c r="C691" s="121" t="s">
        <v>306</v>
      </c>
      <c r="D691" s="66">
        <v>0</v>
      </c>
      <c r="E691" s="66">
        <v>0</v>
      </c>
      <c r="F691" s="66">
        <v>0</v>
      </c>
      <c r="G691" s="50">
        <v>300000</v>
      </c>
    </row>
    <row r="692" spans="1:7" ht="15" customHeight="1">
      <c r="A692" s="182" t="s">
        <v>4</v>
      </c>
      <c r="B692" s="84" t="s">
        <v>116</v>
      </c>
      <c r="C692" s="65" t="s">
        <v>486</v>
      </c>
      <c r="D692" s="66">
        <f>D691</f>
        <v>0</v>
      </c>
      <c r="E692" s="66">
        <f t="shared" ref="E692:F692" si="143">E691</f>
        <v>0</v>
      </c>
      <c r="F692" s="66">
        <f t="shared" si="143"/>
        <v>0</v>
      </c>
      <c r="G692" s="81">
        <v>300000</v>
      </c>
    </row>
    <row r="693" spans="1:7" ht="25.5">
      <c r="A693" s="182" t="s">
        <v>4</v>
      </c>
      <c r="B693" s="84" t="s">
        <v>481</v>
      </c>
      <c r="C693" s="65" t="s">
        <v>482</v>
      </c>
      <c r="D693" s="66">
        <f>D688+D692</f>
        <v>0</v>
      </c>
      <c r="E693" s="66">
        <f t="shared" ref="E693:F693" si="144">E688+E692</f>
        <v>0</v>
      </c>
      <c r="F693" s="66">
        <f t="shared" si="144"/>
        <v>0</v>
      </c>
      <c r="G693" s="81">
        <v>600000</v>
      </c>
    </row>
    <row r="694" spans="1:7">
      <c r="A694" s="182"/>
      <c r="B694" s="84"/>
      <c r="C694" s="65"/>
      <c r="D694" s="60"/>
      <c r="E694" s="60"/>
      <c r="F694" s="60"/>
      <c r="G694" s="107"/>
    </row>
    <row r="695" spans="1:7">
      <c r="A695" s="182"/>
      <c r="B695" s="84" t="s">
        <v>113</v>
      </c>
      <c r="C695" s="65" t="s">
        <v>496</v>
      </c>
      <c r="D695" s="60"/>
      <c r="E695" s="60"/>
      <c r="F695" s="60"/>
      <c r="G695" s="72"/>
    </row>
    <row r="696" spans="1:7" ht="15" customHeight="1">
      <c r="A696" s="182"/>
      <c r="B696" s="84" t="s">
        <v>497</v>
      </c>
      <c r="C696" s="121" t="s">
        <v>306</v>
      </c>
      <c r="D696" s="66">
        <v>0</v>
      </c>
      <c r="E696" s="66">
        <v>0</v>
      </c>
      <c r="F696" s="66">
        <v>0</v>
      </c>
      <c r="G696" s="50">
        <v>100</v>
      </c>
    </row>
    <row r="697" spans="1:7" ht="15" customHeight="1">
      <c r="A697" s="182" t="s">
        <v>4</v>
      </c>
      <c r="B697" s="84" t="s">
        <v>113</v>
      </c>
      <c r="C697" s="65" t="s">
        <v>496</v>
      </c>
      <c r="D697" s="66">
        <f>D696</f>
        <v>0</v>
      </c>
      <c r="E697" s="66">
        <f t="shared" ref="E697" si="145">E696</f>
        <v>0</v>
      </c>
      <c r="F697" s="66">
        <f t="shared" ref="F697" si="146">F696</f>
        <v>0</v>
      </c>
      <c r="G697" s="81">
        <v>100</v>
      </c>
    </row>
    <row r="698" spans="1:7" ht="15" customHeight="1">
      <c r="A698" s="182" t="s">
        <v>4</v>
      </c>
      <c r="B698" s="39">
        <v>4.3369999999999997</v>
      </c>
      <c r="C698" s="31" t="s">
        <v>14</v>
      </c>
      <c r="D698" s="50">
        <f t="shared" ref="D698:F698" si="147">D655+D665+D679+D331+D465+D495+D353+D569+D375+D683+D693+D697</f>
        <v>1927418</v>
      </c>
      <c r="E698" s="50">
        <f t="shared" si="147"/>
        <v>2076701</v>
      </c>
      <c r="F698" s="50">
        <f t="shared" si="147"/>
        <v>2833945</v>
      </c>
      <c r="G698" s="50">
        <v>2647577</v>
      </c>
    </row>
    <row r="699" spans="1:7" ht="15" customHeight="1">
      <c r="A699" s="182"/>
      <c r="B699" s="39"/>
      <c r="C699" s="31"/>
      <c r="D699" s="47"/>
      <c r="E699" s="47"/>
      <c r="F699" s="47"/>
      <c r="G699" s="47"/>
    </row>
    <row r="700" spans="1:7" ht="15" customHeight="1">
      <c r="A700" s="182"/>
      <c r="B700" s="39">
        <v>4.7960000000000003</v>
      </c>
      <c r="C700" s="31" t="s">
        <v>435</v>
      </c>
      <c r="D700" s="47"/>
      <c r="E700" s="47"/>
      <c r="F700" s="47"/>
      <c r="G700" s="47"/>
    </row>
    <row r="701" spans="1:7" ht="30" customHeight="1">
      <c r="A701" s="182"/>
      <c r="B701" s="84" t="s">
        <v>111</v>
      </c>
      <c r="C701" s="121" t="s">
        <v>436</v>
      </c>
      <c r="D701" s="60"/>
      <c r="E701" s="60"/>
      <c r="F701" s="60"/>
      <c r="G701" s="72"/>
    </row>
    <row r="702" spans="1:7" ht="15" customHeight="1">
      <c r="A702" s="182"/>
      <c r="B702" s="84" t="s">
        <v>437</v>
      </c>
      <c r="C702" s="121" t="s">
        <v>306</v>
      </c>
      <c r="D702" s="66">
        <v>0</v>
      </c>
      <c r="E702" s="81">
        <v>6215</v>
      </c>
      <c r="F702" s="81">
        <v>6215</v>
      </c>
      <c r="G702" s="45">
        <v>0</v>
      </c>
    </row>
    <row r="703" spans="1:7" ht="25.5">
      <c r="A703" s="182" t="s">
        <v>4</v>
      </c>
      <c r="B703" s="84" t="s">
        <v>111</v>
      </c>
      <c r="C703" s="121" t="s">
        <v>436</v>
      </c>
      <c r="D703" s="66">
        <f t="shared" ref="D703:F703" si="148">D702</f>
        <v>0</v>
      </c>
      <c r="E703" s="81">
        <f t="shared" si="148"/>
        <v>6215</v>
      </c>
      <c r="F703" s="81">
        <f t="shared" si="148"/>
        <v>6215</v>
      </c>
      <c r="G703" s="66">
        <v>0</v>
      </c>
    </row>
    <row r="704" spans="1:7" ht="15" customHeight="1">
      <c r="A704" s="182" t="s">
        <v>4</v>
      </c>
      <c r="B704" s="39">
        <v>4.7960000000000003</v>
      </c>
      <c r="C704" s="31" t="s">
        <v>435</v>
      </c>
      <c r="D704" s="48">
        <f t="shared" ref="D704:F704" si="149">D703</f>
        <v>0</v>
      </c>
      <c r="E704" s="49">
        <f t="shared" si="149"/>
        <v>6215</v>
      </c>
      <c r="F704" s="49">
        <f t="shared" si="149"/>
        <v>6215</v>
      </c>
      <c r="G704" s="48">
        <v>0</v>
      </c>
    </row>
    <row r="705" spans="1:7" ht="15" customHeight="1">
      <c r="A705" s="182" t="s">
        <v>4</v>
      </c>
      <c r="B705" s="59">
        <v>4</v>
      </c>
      <c r="C705" s="121" t="s">
        <v>13</v>
      </c>
      <c r="D705" s="73">
        <f t="shared" ref="D705:F705" si="150">D698+D276+D704</f>
        <v>2000886</v>
      </c>
      <c r="E705" s="73">
        <f t="shared" si="150"/>
        <v>2193882</v>
      </c>
      <c r="F705" s="73">
        <f t="shared" si="150"/>
        <v>2984026</v>
      </c>
      <c r="G705" s="73">
        <v>2672772</v>
      </c>
    </row>
    <row r="706" spans="1:7">
      <c r="A706" s="182"/>
      <c r="B706" s="59"/>
      <c r="C706" s="121"/>
      <c r="D706" s="74"/>
      <c r="E706" s="74"/>
      <c r="F706" s="74"/>
      <c r="G706" s="74"/>
    </row>
    <row r="707" spans="1:7" ht="15" customHeight="1">
      <c r="A707" s="182"/>
      <c r="B707" s="59">
        <v>5</v>
      </c>
      <c r="C707" s="121" t="s">
        <v>150</v>
      </c>
      <c r="D707" s="57"/>
      <c r="E707" s="74"/>
      <c r="F707" s="74"/>
      <c r="G707" s="57"/>
    </row>
    <row r="708" spans="1:7" ht="14.45" customHeight="1">
      <c r="A708" s="182"/>
      <c r="B708" s="39">
        <v>5.3369999999999997</v>
      </c>
      <c r="C708" s="90" t="s">
        <v>14</v>
      </c>
      <c r="D708" s="74"/>
      <c r="E708" s="74"/>
      <c r="F708" s="74"/>
      <c r="G708" s="74"/>
    </row>
    <row r="709" spans="1:7" ht="25.5">
      <c r="A709" s="182"/>
      <c r="B709" s="84" t="s">
        <v>111</v>
      </c>
      <c r="C709" s="121" t="s">
        <v>112</v>
      </c>
      <c r="D709" s="74"/>
      <c r="E709" s="74"/>
      <c r="F709" s="74"/>
      <c r="G709" s="74"/>
    </row>
    <row r="710" spans="1:7" ht="40.9" customHeight="1">
      <c r="A710" s="182"/>
      <c r="B710" s="84" t="s">
        <v>113</v>
      </c>
      <c r="C710" s="121" t="s">
        <v>132</v>
      </c>
      <c r="D710" s="74"/>
      <c r="E710" s="74"/>
      <c r="F710" s="74"/>
      <c r="G710" s="74"/>
    </row>
    <row r="711" spans="1:7" ht="15" customHeight="1">
      <c r="A711" s="184"/>
      <c r="B711" s="176" t="s">
        <v>422</v>
      </c>
      <c r="C711" s="67" t="s">
        <v>306</v>
      </c>
      <c r="D711" s="45">
        <v>0</v>
      </c>
      <c r="E711" s="50">
        <v>1</v>
      </c>
      <c r="F711" s="50">
        <v>1</v>
      </c>
      <c r="G711" s="45">
        <v>0</v>
      </c>
    </row>
    <row r="712" spans="1:7" ht="11.45" customHeight="1">
      <c r="A712" s="182"/>
      <c r="B712" s="84"/>
      <c r="C712" s="121"/>
      <c r="D712" s="43"/>
      <c r="E712" s="43"/>
      <c r="F712" s="43"/>
      <c r="G712" s="46"/>
    </row>
    <row r="713" spans="1:7" ht="25.5">
      <c r="A713" s="182"/>
      <c r="B713" s="84" t="s">
        <v>115</v>
      </c>
      <c r="C713" s="91" t="s">
        <v>133</v>
      </c>
      <c r="D713" s="74"/>
      <c r="E713" s="43"/>
      <c r="F713" s="74"/>
      <c r="G713" s="46"/>
    </row>
    <row r="714" spans="1:7" ht="15" customHeight="1">
      <c r="A714" s="182"/>
      <c r="B714" s="84" t="s">
        <v>423</v>
      </c>
      <c r="C714" s="121" t="s">
        <v>306</v>
      </c>
      <c r="D714" s="46">
        <v>0</v>
      </c>
      <c r="E714" s="47">
        <v>1</v>
      </c>
      <c r="F714" s="47">
        <v>1</v>
      </c>
      <c r="G714" s="46">
        <v>0</v>
      </c>
    </row>
    <row r="715" spans="1:7" ht="11.1" customHeight="1">
      <c r="A715" s="182"/>
      <c r="B715" s="84"/>
      <c r="C715" s="121"/>
      <c r="D715" s="43"/>
      <c r="E715" s="43"/>
      <c r="F715" s="74"/>
      <c r="G715" s="46"/>
    </row>
    <row r="716" spans="1:7" ht="43.15" customHeight="1">
      <c r="A716" s="182"/>
      <c r="B716" s="84" t="s">
        <v>116</v>
      </c>
      <c r="C716" s="121" t="s">
        <v>165</v>
      </c>
      <c r="D716" s="74"/>
      <c r="E716" s="43"/>
      <c r="F716" s="74"/>
      <c r="G716" s="46"/>
    </row>
    <row r="717" spans="1:7" ht="15" customHeight="1">
      <c r="A717" s="182"/>
      <c r="B717" s="84" t="s">
        <v>424</v>
      </c>
      <c r="C717" s="121" t="s">
        <v>306</v>
      </c>
      <c r="D717" s="46">
        <v>0</v>
      </c>
      <c r="E717" s="47">
        <v>1</v>
      </c>
      <c r="F717" s="47">
        <v>1</v>
      </c>
      <c r="G717" s="46">
        <v>0</v>
      </c>
    </row>
    <row r="718" spans="1:7">
      <c r="A718" s="182"/>
      <c r="B718" s="84"/>
      <c r="C718" s="121"/>
      <c r="D718" s="43"/>
      <c r="E718" s="43"/>
      <c r="F718" s="74"/>
      <c r="G718" s="46"/>
    </row>
    <row r="719" spans="1:7" ht="25.5">
      <c r="A719" s="182"/>
      <c r="B719" s="92" t="s">
        <v>124</v>
      </c>
      <c r="C719" s="93" t="s">
        <v>125</v>
      </c>
      <c r="D719" s="43"/>
      <c r="E719" s="43"/>
      <c r="F719" s="43"/>
      <c r="G719" s="46"/>
    </row>
    <row r="720" spans="1:7" ht="15" customHeight="1">
      <c r="A720" s="182"/>
      <c r="B720" s="84" t="s">
        <v>425</v>
      </c>
      <c r="C720" s="121" t="s">
        <v>306</v>
      </c>
      <c r="D720" s="46">
        <v>0</v>
      </c>
      <c r="E720" s="47">
        <v>1</v>
      </c>
      <c r="F720" s="47">
        <v>1</v>
      </c>
      <c r="G720" s="46">
        <v>0</v>
      </c>
    </row>
    <row r="721" spans="1:7">
      <c r="A721" s="182"/>
      <c r="B721" s="92"/>
      <c r="C721" s="93"/>
      <c r="D721" s="43"/>
      <c r="E721" s="43"/>
      <c r="F721" s="43"/>
      <c r="G721" s="46"/>
    </row>
    <row r="722" spans="1:7" ht="28.9" customHeight="1">
      <c r="A722" s="182"/>
      <c r="B722" s="92" t="s">
        <v>126</v>
      </c>
      <c r="C722" s="94" t="s">
        <v>146</v>
      </c>
      <c r="D722" s="43"/>
      <c r="E722" s="43"/>
      <c r="F722" s="43"/>
      <c r="G722" s="46"/>
    </row>
    <row r="723" spans="1:7" ht="15" customHeight="1">
      <c r="A723" s="182"/>
      <c r="B723" s="84" t="s">
        <v>426</v>
      </c>
      <c r="C723" s="121" t="s">
        <v>306</v>
      </c>
      <c r="D723" s="46">
        <v>0</v>
      </c>
      <c r="E723" s="47">
        <v>1</v>
      </c>
      <c r="F723" s="47">
        <v>1</v>
      </c>
      <c r="G723" s="46">
        <v>0</v>
      </c>
    </row>
    <row r="724" spans="1:7">
      <c r="A724" s="182"/>
      <c r="B724" s="92"/>
      <c r="C724" s="93"/>
      <c r="D724" s="43"/>
      <c r="E724" s="43"/>
      <c r="F724" s="43"/>
      <c r="G724" s="46"/>
    </row>
    <row r="725" spans="1:7" ht="28.15" customHeight="1">
      <c r="A725" s="182"/>
      <c r="B725" s="92" t="s">
        <v>127</v>
      </c>
      <c r="C725" s="94" t="s">
        <v>145</v>
      </c>
      <c r="D725" s="43"/>
      <c r="E725" s="43"/>
      <c r="F725" s="43"/>
      <c r="G725" s="46"/>
    </row>
    <row r="726" spans="1:7" ht="15" customHeight="1">
      <c r="A726" s="182"/>
      <c r="B726" s="84" t="s">
        <v>427</v>
      </c>
      <c r="C726" s="121" t="s">
        <v>306</v>
      </c>
      <c r="D726" s="46">
        <v>0</v>
      </c>
      <c r="E726" s="47">
        <v>1</v>
      </c>
      <c r="F726" s="47">
        <v>1</v>
      </c>
      <c r="G726" s="46">
        <v>0</v>
      </c>
    </row>
    <row r="727" spans="1:7">
      <c r="A727" s="182"/>
      <c r="B727" s="92"/>
      <c r="C727" s="93"/>
      <c r="D727" s="43"/>
      <c r="E727" s="43"/>
      <c r="F727" s="43"/>
      <c r="G727" s="46"/>
    </row>
    <row r="728" spans="1:7" ht="15" customHeight="1">
      <c r="A728" s="182"/>
      <c r="B728" s="92" t="s">
        <v>128</v>
      </c>
      <c r="C728" s="93" t="s">
        <v>455</v>
      </c>
      <c r="D728" s="43"/>
      <c r="E728" s="43"/>
      <c r="F728" s="43"/>
      <c r="G728" s="46"/>
    </row>
    <row r="729" spans="1:7" ht="15" customHeight="1">
      <c r="A729" s="182"/>
      <c r="B729" s="84" t="s">
        <v>428</v>
      </c>
      <c r="C729" s="121" t="s">
        <v>306</v>
      </c>
      <c r="D729" s="46">
        <v>0</v>
      </c>
      <c r="E729" s="47">
        <v>1</v>
      </c>
      <c r="F729" s="47">
        <v>1</v>
      </c>
      <c r="G729" s="46">
        <v>0</v>
      </c>
    </row>
    <row r="730" spans="1:7">
      <c r="A730" s="182"/>
      <c r="B730" s="92"/>
      <c r="C730" s="93"/>
      <c r="D730" s="43"/>
      <c r="E730" s="43"/>
      <c r="F730" s="43"/>
      <c r="G730" s="46"/>
    </row>
    <row r="731" spans="1:7" ht="25.5" customHeight="1">
      <c r="A731" s="182"/>
      <c r="B731" s="92" t="s">
        <v>129</v>
      </c>
      <c r="C731" s="93" t="s">
        <v>177</v>
      </c>
      <c r="D731" s="43"/>
      <c r="E731" s="43"/>
      <c r="F731" s="43"/>
      <c r="G731" s="46"/>
    </row>
    <row r="732" spans="1:7" ht="15" customHeight="1">
      <c r="A732" s="182"/>
      <c r="B732" s="84" t="s">
        <v>429</v>
      </c>
      <c r="C732" s="121" t="s">
        <v>306</v>
      </c>
      <c r="D732" s="46">
        <v>0</v>
      </c>
      <c r="E732" s="47">
        <v>1</v>
      </c>
      <c r="F732" s="47">
        <v>1</v>
      </c>
      <c r="G732" s="46">
        <v>0</v>
      </c>
    </row>
    <row r="733" spans="1:7">
      <c r="A733" s="182"/>
      <c r="B733" s="92"/>
      <c r="C733" s="93"/>
      <c r="D733" s="43"/>
      <c r="E733" s="43"/>
      <c r="F733" s="43"/>
      <c r="G733" s="46"/>
    </row>
    <row r="734" spans="1:7" ht="27" customHeight="1">
      <c r="A734" s="182"/>
      <c r="B734" s="92" t="s">
        <v>130</v>
      </c>
      <c r="C734" s="93" t="s">
        <v>178</v>
      </c>
      <c r="D734" s="43"/>
      <c r="E734" s="43"/>
      <c r="F734" s="43"/>
      <c r="G734" s="46"/>
    </row>
    <row r="735" spans="1:7" ht="15" customHeight="1">
      <c r="A735" s="182"/>
      <c r="B735" s="84" t="s">
        <v>430</v>
      </c>
      <c r="C735" s="121" t="s">
        <v>306</v>
      </c>
      <c r="D735" s="46">
        <v>0</v>
      </c>
      <c r="E735" s="47">
        <v>1</v>
      </c>
      <c r="F735" s="47">
        <v>1</v>
      </c>
      <c r="G735" s="46">
        <v>0</v>
      </c>
    </row>
    <row r="736" spans="1:7">
      <c r="A736" s="182"/>
      <c r="B736" s="95"/>
      <c r="C736" s="93"/>
      <c r="D736" s="43"/>
      <c r="E736" s="43"/>
      <c r="F736" s="43"/>
      <c r="G736" s="46"/>
    </row>
    <row r="737" spans="1:7" ht="38.25">
      <c r="A737" s="182"/>
      <c r="B737" s="95">
        <v>83</v>
      </c>
      <c r="C737" s="96" t="s">
        <v>144</v>
      </c>
      <c r="D737" s="43"/>
      <c r="E737" s="43"/>
      <c r="F737" s="43"/>
      <c r="G737" s="46"/>
    </row>
    <row r="738" spans="1:7" ht="15" customHeight="1">
      <c r="A738" s="182"/>
      <c r="B738" s="84" t="s">
        <v>431</v>
      </c>
      <c r="C738" s="121" t="s">
        <v>306</v>
      </c>
      <c r="D738" s="46">
        <v>0</v>
      </c>
      <c r="E738" s="47">
        <v>1</v>
      </c>
      <c r="F738" s="47">
        <v>1</v>
      </c>
      <c r="G738" s="46">
        <v>0</v>
      </c>
    </row>
    <row r="739" spans="1:7">
      <c r="A739" s="182"/>
      <c r="B739" s="95"/>
      <c r="C739" s="97"/>
      <c r="D739" s="43"/>
      <c r="E739" s="43"/>
      <c r="F739" s="43"/>
      <c r="G739" s="46"/>
    </row>
    <row r="740" spans="1:7" ht="29.45" customHeight="1">
      <c r="A740" s="182"/>
      <c r="B740" s="95">
        <v>84</v>
      </c>
      <c r="C740" s="97" t="s">
        <v>134</v>
      </c>
      <c r="D740" s="43"/>
      <c r="E740" s="43"/>
      <c r="F740" s="43"/>
      <c r="G740" s="46"/>
    </row>
    <row r="741" spans="1:7" ht="15" customHeight="1">
      <c r="A741" s="182"/>
      <c r="B741" s="84" t="s">
        <v>432</v>
      </c>
      <c r="C741" s="121" t="s">
        <v>306</v>
      </c>
      <c r="D741" s="46">
        <v>0</v>
      </c>
      <c r="E741" s="47">
        <v>1</v>
      </c>
      <c r="F741" s="47">
        <v>1</v>
      </c>
      <c r="G741" s="46">
        <v>0</v>
      </c>
    </row>
    <row r="742" spans="1:7">
      <c r="A742" s="182"/>
      <c r="B742" s="95"/>
      <c r="C742" s="97"/>
      <c r="D742" s="43"/>
      <c r="E742" s="43"/>
      <c r="F742" s="43"/>
      <c r="G742" s="46"/>
    </row>
    <row r="743" spans="1:7" ht="13.5" customHeight="1">
      <c r="A743" s="182"/>
      <c r="B743" s="95">
        <v>85</v>
      </c>
      <c r="C743" s="88" t="s">
        <v>161</v>
      </c>
      <c r="D743" s="43"/>
      <c r="E743" s="43"/>
      <c r="F743" s="43"/>
      <c r="G743" s="46"/>
    </row>
    <row r="744" spans="1:7" ht="12.75" customHeight="1">
      <c r="A744" s="182"/>
      <c r="B744" s="95" t="s">
        <v>131</v>
      </c>
      <c r="C744" s="88" t="s">
        <v>114</v>
      </c>
      <c r="D744" s="47">
        <v>195586</v>
      </c>
      <c r="E744" s="46">
        <v>0</v>
      </c>
      <c r="F744" s="46">
        <v>0</v>
      </c>
      <c r="G744" s="46">
        <v>0</v>
      </c>
    </row>
    <row r="745" spans="1:7" ht="15" customHeight="1">
      <c r="A745" s="182"/>
      <c r="B745" s="84" t="s">
        <v>433</v>
      </c>
      <c r="C745" s="121" t="s">
        <v>306</v>
      </c>
      <c r="D745" s="46">
        <v>0</v>
      </c>
      <c r="E745" s="47">
        <v>94988</v>
      </c>
      <c r="F745" s="47">
        <v>94988</v>
      </c>
      <c r="G745" s="47">
        <v>1</v>
      </c>
    </row>
    <row r="746" spans="1:7">
      <c r="A746" s="182"/>
      <c r="B746" s="95"/>
      <c r="C746" s="88"/>
      <c r="D746" s="43"/>
      <c r="E746" s="43"/>
      <c r="F746" s="43"/>
      <c r="G746" s="43"/>
    </row>
    <row r="747" spans="1:7" ht="28.15" customHeight="1">
      <c r="A747" s="182"/>
      <c r="B747" s="95">
        <v>86</v>
      </c>
      <c r="C747" s="94" t="s">
        <v>143</v>
      </c>
      <c r="D747" s="43"/>
      <c r="E747" s="43"/>
      <c r="F747" s="43"/>
      <c r="G747" s="43"/>
    </row>
    <row r="748" spans="1:7" ht="15" customHeight="1">
      <c r="A748" s="184"/>
      <c r="B748" s="176" t="s">
        <v>434</v>
      </c>
      <c r="C748" s="67" t="s">
        <v>306</v>
      </c>
      <c r="D748" s="45">
        <v>0</v>
      </c>
      <c r="E748" s="50">
        <v>1</v>
      </c>
      <c r="F748" s="50">
        <v>1</v>
      </c>
      <c r="G748" s="45">
        <v>0</v>
      </c>
    </row>
    <row r="749" spans="1:7" ht="15" hidden="1" customHeight="1">
      <c r="A749" s="182"/>
      <c r="B749" s="84"/>
      <c r="C749" s="121"/>
      <c r="D749" s="46"/>
      <c r="E749" s="47"/>
      <c r="F749" s="47"/>
      <c r="G749" s="46"/>
    </row>
    <row r="750" spans="1:7" ht="15" customHeight="1">
      <c r="A750" s="182"/>
      <c r="B750" s="95">
        <v>87</v>
      </c>
      <c r="C750" s="94" t="s">
        <v>447</v>
      </c>
      <c r="D750" s="43"/>
      <c r="E750" s="43"/>
      <c r="F750" s="43"/>
      <c r="G750" s="43"/>
    </row>
    <row r="751" spans="1:7" ht="15" customHeight="1">
      <c r="A751" s="182"/>
      <c r="B751" s="84" t="s">
        <v>448</v>
      </c>
      <c r="C751" s="121" t="s">
        <v>306</v>
      </c>
      <c r="D751" s="45">
        <v>0</v>
      </c>
      <c r="E751" s="50">
        <v>100000</v>
      </c>
      <c r="F751" s="50">
        <v>100000</v>
      </c>
      <c r="G751" s="50">
        <v>49999</v>
      </c>
    </row>
    <row r="752" spans="1:7" ht="28.15" customHeight="1">
      <c r="A752" s="182" t="s">
        <v>4</v>
      </c>
      <c r="B752" s="84" t="s">
        <v>111</v>
      </c>
      <c r="C752" s="121" t="s">
        <v>112</v>
      </c>
      <c r="D752" s="50">
        <f t="shared" ref="D752" si="151">SUM(D711:D751)</f>
        <v>195586</v>
      </c>
      <c r="E752" s="50">
        <f>SUM(E711:E751)</f>
        <v>195000</v>
      </c>
      <c r="F752" s="50">
        <f>SUM(F711:F751)</f>
        <v>195000</v>
      </c>
      <c r="G752" s="50">
        <v>50000</v>
      </c>
    </row>
    <row r="753" spans="1:7" ht="15.4" customHeight="1">
      <c r="A753" s="182" t="s">
        <v>4</v>
      </c>
      <c r="B753" s="39">
        <v>5.3369999999999997</v>
      </c>
      <c r="C753" s="90" t="s">
        <v>14</v>
      </c>
      <c r="D753" s="76">
        <f t="shared" ref="D753:F753" si="152">D752</f>
        <v>195586</v>
      </c>
      <c r="E753" s="76">
        <f>E752</f>
        <v>195000</v>
      </c>
      <c r="F753" s="76">
        <f t="shared" si="152"/>
        <v>195000</v>
      </c>
      <c r="G753" s="50">
        <v>50000</v>
      </c>
    </row>
    <row r="754" spans="1:7" ht="15" customHeight="1">
      <c r="A754" s="182" t="s">
        <v>4</v>
      </c>
      <c r="B754" s="59">
        <v>5</v>
      </c>
      <c r="C754" s="121" t="s">
        <v>150</v>
      </c>
      <c r="D754" s="73">
        <f t="shared" ref="D754:F754" si="153">SUM(D753)</f>
        <v>195586</v>
      </c>
      <c r="E754" s="73">
        <f t="shared" si="153"/>
        <v>195000</v>
      </c>
      <c r="F754" s="73">
        <f t="shared" si="153"/>
        <v>195000</v>
      </c>
      <c r="G754" s="49">
        <v>50000</v>
      </c>
    </row>
    <row r="755" spans="1:7" ht="15" customHeight="1">
      <c r="A755" s="182"/>
      <c r="B755" s="59"/>
      <c r="C755" s="121"/>
      <c r="D755" s="116"/>
      <c r="E755" s="116"/>
      <c r="F755" s="116"/>
      <c r="G755" s="47"/>
    </row>
    <row r="756" spans="1:7" ht="13.9" customHeight="1">
      <c r="A756" s="182"/>
      <c r="B756" s="59">
        <v>80</v>
      </c>
      <c r="C756" s="121" t="s">
        <v>166</v>
      </c>
      <c r="D756" s="74"/>
      <c r="E756" s="74"/>
      <c r="F756" s="74"/>
      <c r="G756" s="43"/>
    </row>
    <row r="757" spans="1:7" ht="13.9" customHeight="1">
      <c r="A757" s="182"/>
      <c r="B757" s="98" t="s">
        <v>168</v>
      </c>
      <c r="C757" s="31" t="s">
        <v>167</v>
      </c>
      <c r="D757" s="74"/>
      <c r="E757" s="74"/>
      <c r="F757" s="74"/>
      <c r="G757" s="43"/>
    </row>
    <row r="758" spans="1:7" ht="13.9" customHeight="1">
      <c r="A758" s="182"/>
      <c r="B758" s="59">
        <v>44</v>
      </c>
      <c r="C758" s="121" t="s">
        <v>18</v>
      </c>
      <c r="D758" s="74"/>
      <c r="E758" s="74"/>
      <c r="F758" s="74"/>
      <c r="G758" s="43"/>
    </row>
    <row r="759" spans="1:7" ht="13.9" customHeight="1">
      <c r="A759" s="182"/>
      <c r="B759" s="59">
        <v>69</v>
      </c>
      <c r="C759" s="121" t="s">
        <v>492</v>
      </c>
      <c r="D759" s="74"/>
      <c r="E759" s="74"/>
      <c r="F759" s="74"/>
      <c r="G759" s="43"/>
    </row>
    <row r="760" spans="1:7">
      <c r="A760" s="182"/>
      <c r="B760" s="59" t="s">
        <v>493</v>
      </c>
      <c r="C760" s="121" t="s">
        <v>28</v>
      </c>
      <c r="D760" s="45">
        <v>0</v>
      </c>
      <c r="E760" s="50"/>
      <c r="F760" s="50"/>
      <c r="G760" s="50">
        <v>4206</v>
      </c>
    </row>
    <row r="761" spans="1:7" ht="13.9" customHeight="1">
      <c r="A761" s="182" t="s">
        <v>4</v>
      </c>
      <c r="B761" s="59">
        <v>69</v>
      </c>
      <c r="C761" s="121" t="s">
        <v>492</v>
      </c>
      <c r="D761" s="48">
        <f>D760</f>
        <v>0</v>
      </c>
      <c r="E761" s="48">
        <f t="shared" ref="E761:F761" si="154">E760</f>
        <v>0</v>
      </c>
      <c r="F761" s="48">
        <f t="shared" si="154"/>
        <v>0</v>
      </c>
      <c r="G761" s="164">
        <v>4206</v>
      </c>
    </row>
    <row r="762" spans="1:7" ht="11.1" customHeight="1">
      <c r="A762" s="182"/>
      <c r="B762" s="59"/>
      <c r="C762" s="121"/>
      <c r="D762" s="74"/>
      <c r="E762" s="74"/>
      <c r="F762" s="74"/>
      <c r="G762" s="43"/>
    </row>
    <row r="763" spans="1:7" ht="13.9" customHeight="1">
      <c r="A763" s="182"/>
      <c r="B763" s="59">
        <v>70</v>
      </c>
      <c r="C763" s="121" t="s">
        <v>449</v>
      </c>
      <c r="D763" s="74"/>
      <c r="E763" s="74"/>
      <c r="F763" s="74"/>
      <c r="G763" s="43"/>
    </row>
    <row r="764" spans="1:7" ht="25.5">
      <c r="A764" s="182"/>
      <c r="B764" s="59" t="s">
        <v>450</v>
      </c>
      <c r="C764" s="121" t="s">
        <v>451</v>
      </c>
      <c r="D764" s="45">
        <v>0</v>
      </c>
      <c r="E764" s="50">
        <v>1500</v>
      </c>
      <c r="F764" s="50">
        <v>1500</v>
      </c>
      <c r="G764" s="50">
        <v>1500</v>
      </c>
    </row>
    <row r="765" spans="1:7">
      <c r="A765" s="182" t="s">
        <v>4</v>
      </c>
      <c r="B765" s="59">
        <v>70</v>
      </c>
      <c r="C765" s="121" t="s">
        <v>449</v>
      </c>
      <c r="D765" s="45">
        <f>D764</f>
        <v>0</v>
      </c>
      <c r="E765" s="50">
        <f t="shared" ref="E765:F765" si="155">E764</f>
        <v>1500</v>
      </c>
      <c r="F765" s="50">
        <f t="shared" si="155"/>
        <v>1500</v>
      </c>
      <c r="G765" s="50">
        <v>1500</v>
      </c>
    </row>
    <row r="766" spans="1:7" ht="13.9" customHeight="1">
      <c r="A766" s="182" t="s">
        <v>4</v>
      </c>
      <c r="B766" s="59">
        <v>44</v>
      </c>
      <c r="C766" s="121" t="s">
        <v>18</v>
      </c>
      <c r="D766" s="45">
        <f>D761+D765</f>
        <v>0</v>
      </c>
      <c r="E766" s="170">
        <f>E761+E765</f>
        <v>1500</v>
      </c>
      <c r="F766" s="170">
        <f>F761+F765</f>
        <v>1500</v>
      </c>
      <c r="G766" s="170">
        <v>5706</v>
      </c>
    </row>
    <row r="767" spans="1:7" ht="11.1" customHeight="1">
      <c r="A767" s="182"/>
      <c r="B767" s="98"/>
      <c r="C767" s="31"/>
      <c r="D767" s="74"/>
      <c r="E767" s="74"/>
      <c r="F767" s="74"/>
      <c r="G767" s="43"/>
    </row>
    <row r="768" spans="1:7" ht="13.9" customHeight="1">
      <c r="A768" s="182"/>
      <c r="B768" s="59">
        <v>46</v>
      </c>
      <c r="C768" s="121" t="s">
        <v>198</v>
      </c>
      <c r="D768" s="74"/>
      <c r="E768" s="74"/>
      <c r="F768" s="74"/>
      <c r="G768" s="43"/>
    </row>
    <row r="769" spans="1:7" ht="13.9" customHeight="1">
      <c r="A769" s="182"/>
      <c r="B769" s="59" t="s">
        <v>187</v>
      </c>
      <c r="C769" s="121" t="s">
        <v>169</v>
      </c>
      <c r="D769" s="50">
        <v>40000</v>
      </c>
      <c r="E769" s="45">
        <v>0</v>
      </c>
      <c r="F769" s="45">
        <v>0</v>
      </c>
      <c r="G769" s="45">
        <v>0</v>
      </c>
    </row>
    <row r="770" spans="1:7" ht="13.9" customHeight="1">
      <c r="A770" s="182" t="s">
        <v>4</v>
      </c>
      <c r="B770" s="59">
        <v>46</v>
      </c>
      <c r="C770" s="121" t="s">
        <v>198</v>
      </c>
      <c r="D770" s="50">
        <f t="shared" ref="D770:F770" si="156">D769</f>
        <v>40000</v>
      </c>
      <c r="E770" s="45">
        <f t="shared" si="156"/>
        <v>0</v>
      </c>
      <c r="F770" s="45">
        <f t="shared" si="156"/>
        <v>0</v>
      </c>
      <c r="G770" s="45">
        <v>0</v>
      </c>
    </row>
    <row r="771" spans="1:7" ht="13.9" customHeight="1">
      <c r="A771" s="182" t="s">
        <v>4</v>
      </c>
      <c r="B771" s="98" t="s">
        <v>168</v>
      </c>
      <c r="C771" s="31" t="s">
        <v>167</v>
      </c>
      <c r="D771" s="50">
        <f t="shared" ref="D771:F771" si="157">D770+D766</f>
        <v>40000</v>
      </c>
      <c r="E771" s="50">
        <f t="shared" si="157"/>
        <v>1500</v>
      </c>
      <c r="F771" s="50">
        <f t="shared" si="157"/>
        <v>1500</v>
      </c>
      <c r="G771" s="50">
        <v>5706</v>
      </c>
    </row>
    <row r="772" spans="1:7" ht="13.9" customHeight="1">
      <c r="A772" s="182" t="s">
        <v>4</v>
      </c>
      <c r="B772" s="59">
        <v>80</v>
      </c>
      <c r="C772" s="121" t="s">
        <v>166</v>
      </c>
      <c r="D772" s="50">
        <f t="shared" ref="D772:F772" si="158">D771</f>
        <v>40000</v>
      </c>
      <c r="E772" s="50">
        <f t="shared" si="158"/>
        <v>1500</v>
      </c>
      <c r="F772" s="50">
        <f t="shared" si="158"/>
        <v>1500</v>
      </c>
      <c r="G772" s="50">
        <v>5706</v>
      </c>
    </row>
    <row r="773" spans="1:7" ht="13.9" customHeight="1">
      <c r="A773" s="182" t="s">
        <v>4</v>
      </c>
      <c r="B773" s="56">
        <v>5054</v>
      </c>
      <c r="C773" s="31" t="s">
        <v>104</v>
      </c>
      <c r="D773" s="76">
        <f t="shared" ref="D773:F773" si="159">SUM(D754,D705,D772)</f>
        <v>2236472</v>
      </c>
      <c r="E773" s="76">
        <f>SUM(E754,E705,E772)</f>
        <v>2390382</v>
      </c>
      <c r="F773" s="76">
        <f t="shared" si="159"/>
        <v>3180526</v>
      </c>
      <c r="G773" s="76">
        <v>2728478</v>
      </c>
    </row>
    <row r="774" spans="1:7" ht="15.4" customHeight="1">
      <c r="A774" s="187" t="s">
        <v>4</v>
      </c>
      <c r="B774" s="78"/>
      <c r="C774" s="79" t="s">
        <v>54</v>
      </c>
      <c r="D774" s="73">
        <f t="shared" ref="D774:F774" si="160">D773</f>
        <v>2236472</v>
      </c>
      <c r="E774" s="73">
        <f t="shared" si="160"/>
        <v>2390382</v>
      </c>
      <c r="F774" s="73">
        <f t="shared" si="160"/>
        <v>3180526</v>
      </c>
      <c r="G774" s="73">
        <v>2728478</v>
      </c>
    </row>
    <row r="775" spans="1:7" ht="15.4" customHeight="1">
      <c r="A775" s="187" t="s">
        <v>4</v>
      </c>
      <c r="B775" s="78"/>
      <c r="C775" s="79" t="s">
        <v>2</v>
      </c>
      <c r="D775" s="73">
        <f t="shared" ref="D775:F775" si="161">D774+D235</f>
        <v>4672477</v>
      </c>
      <c r="E775" s="73">
        <f t="shared" si="161"/>
        <v>5200702</v>
      </c>
      <c r="F775" s="73">
        <f t="shared" si="161"/>
        <v>5947679</v>
      </c>
      <c r="G775" s="73">
        <v>5725487</v>
      </c>
    </row>
    <row r="776" spans="1:7">
      <c r="A776" s="182"/>
      <c r="B776" s="30"/>
      <c r="C776" s="99"/>
      <c r="D776" s="100"/>
      <c r="E776" s="110"/>
      <c r="F776" s="100"/>
      <c r="G776" s="101"/>
    </row>
    <row r="777" spans="1:7">
      <c r="A777" s="178" t="s">
        <v>118</v>
      </c>
      <c r="B777" s="201" t="s">
        <v>137</v>
      </c>
      <c r="C777" s="201"/>
      <c r="D777" s="201"/>
      <c r="E777" s="201"/>
      <c r="F777" s="201"/>
      <c r="G777" s="201"/>
    </row>
    <row r="778" spans="1:7" ht="27.6" customHeight="1">
      <c r="A778" s="178" t="s">
        <v>138</v>
      </c>
      <c r="B778" s="20">
        <v>2059</v>
      </c>
      <c r="C778" s="41" t="s">
        <v>181</v>
      </c>
      <c r="D778" s="102">
        <v>401</v>
      </c>
      <c r="E778" s="102">
        <v>10000</v>
      </c>
      <c r="F778" s="46">
        <v>0</v>
      </c>
      <c r="G778" s="47">
        <v>10000</v>
      </c>
    </row>
    <row r="779" spans="1:7" ht="27.6" customHeight="1">
      <c r="A779" s="182" t="s">
        <v>138</v>
      </c>
      <c r="B779" s="108" t="s">
        <v>162</v>
      </c>
      <c r="C779" s="121" t="s">
        <v>539</v>
      </c>
      <c r="D779" s="107">
        <v>136282</v>
      </c>
      <c r="E779" s="46">
        <v>0</v>
      </c>
      <c r="F779" s="46">
        <v>0</v>
      </c>
      <c r="G779" s="33">
        <v>0</v>
      </c>
    </row>
    <row r="780" spans="1:7" ht="39.75" customHeight="1">
      <c r="A780" s="109" t="s">
        <v>138</v>
      </c>
      <c r="B780" s="118">
        <v>5054</v>
      </c>
      <c r="C780" s="104" t="s">
        <v>478</v>
      </c>
      <c r="D780" s="107">
        <v>195586</v>
      </c>
      <c r="E780" s="46">
        <v>0</v>
      </c>
      <c r="F780" s="46">
        <v>0</v>
      </c>
      <c r="G780" s="33">
        <v>0</v>
      </c>
    </row>
    <row r="781" spans="1:7" ht="28.9" customHeight="1">
      <c r="A781" s="182" t="s">
        <v>117</v>
      </c>
      <c r="B781" s="200" t="s">
        <v>152</v>
      </c>
      <c r="C781" s="200"/>
      <c r="D781" s="200"/>
      <c r="E781" s="200"/>
      <c r="F781" s="200"/>
      <c r="G781" s="200"/>
    </row>
    <row r="782" spans="1:7" ht="30.6" customHeight="1">
      <c r="A782" s="182"/>
      <c r="B782" s="105"/>
      <c r="C782" s="105" t="s">
        <v>182</v>
      </c>
      <c r="D782" s="104"/>
      <c r="E782" s="106"/>
      <c r="F782" s="106"/>
      <c r="G782" s="104"/>
    </row>
    <row r="783" spans="1:7" ht="39.75" customHeight="1">
      <c r="A783" s="109" t="s">
        <v>138</v>
      </c>
      <c r="B783" s="118">
        <v>5054</v>
      </c>
      <c r="C783" s="104" t="s">
        <v>312</v>
      </c>
      <c r="D783" s="46">
        <v>0</v>
      </c>
      <c r="E783" s="47">
        <v>195000</v>
      </c>
      <c r="F783" s="46">
        <v>0</v>
      </c>
      <c r="G783" s="47">
        <v>460000</v>
      </c>
    </row>
    <row r="784" spans="1:7" ht="5.25" customHeight="1"/>
    <row r="785" spans="1:7" ht="29.45" customHeight="1">
      <c r="A785" s="182"/>
      <c r="B785" s="108"/>
      <c r="C785" s="121" t="s">
        <v>148</v>
      </c>
      <c r="D785" s="60"/>
      <c r="E785" s="47"/>
      <c r="F785" s="46"/>
      <c r="G785" s="102"/>
    </row>
    <row r="786" spans="1:7" s="141" customFormat="1" ht="29.25" customHeight="1">
      <c r="A786" s="182" t="s">
        <v>138</v>
      </c>
      <c r="B786" s="30">
        <v>5054</v>
      </c>
      <c r="C786" s="121" t="s">
        <v>313</v>
      </c>
      <c r="D786" s="60">
        <v>0</v>
      </c>
      <c r="E786" s="47">
        <v>300000</v>
      </c>
      <c r="F786" s="46">
        <v>0</v>
      </c>
      <c r="G786" s="102">
        <v>300000</v>
      </c>
    </row>
    <row r="787" spans="1:7" ht="30.75" customHeight="1">
      <c r="A787" s="182"/>
      <c r="B787" s="108"/>
      <c r="C787" s="121"/>
      <c r="D787" s="60"/>
      <c r="E787" s="46"/>
      <c r="F787" s="46"/>
      <c r="G787" s="33"/>
    </row>
    <row r="788" spans="1:7">
      <c r="A788" s="188"/>
      <c r="C788" s="121"/>
      <c r="D788" s="107"/>
      <c r="E788" s="47"/>
      <c r="F788" s="103"/>
      <c r="G788" s="103"/>
    </row>
    <row r="789" spans="1:7" ht="27.6" customHeight="1">
      <c r="A789" s="182"/>
      <c r="B789" s="108"/>
      <c r="C789" s="121"/>
      <c r="D789" s="60"/>
      <c r="E789" s="46"/>
      <c r="F789" s="46"/>
      <c r="G789" s="33"/>
    </row>
    <row r="790" spans="1:7">
      <c r="A790" s="188"/>
      <c r="B790" s="59"/>
      <c r="C790" s="121"/>
      <c r="D790" s="107"/>
      <c r="E790" s="100"/>
      <c r="F790" s="103"/>
      <c r="G790" s="103"/>
    </row>
    <row r="792" spans="1:7">
      <c r="A792" s="188"/>
      <c r="C792" s="121"/>
      <c r="D792" s="107"/>
      <c r="E792" s="47"/>
      <c r="F792" s="103"/>
      <c r="G792" s="103"/>
    </row>
    <row r="793" spans="1:7">
      <c r="A793" s="188"/>
      <c r="C793" s="121"/>
      <c r="D793" s="107"/>
      <c r="E793" s="47"/>
      <c r="F793" s="103"/>
      <c r="G793" s="103"/>
    </row>
    <row r="794" spans="1:7">
      <c r="B794" s="109"/>
      <c r="D794" s="126"/>
      <c r="E794" s="126"/>
      <c r="F794" s="126"/>
      <c r="G794" s="123"/>
    </row>
    <row r="795" spans="1:7" s="159" customFormat="1">
      <c r="A795" s="189"/>
      <c r="B795" s="155"/>
      <c r="C795" s="156"/>
      <c r="D795" s="157"/>
      <c r="E795" s="157"/>
      <c r="F795" s="157"/>
      <c r="G795" s="158"/>
    </row>
    <row r="796" spans="1:7" s="159" customFormat="1">
      <c r="A796" s="189"/>
      <c r="B796" s="155"/>
      <c r="C796" s="160"/>
      <c r="D796" s="161"/>
      <c r="E796" s="161"/>
      <c r="F796" s="161"/>
      <c r="G796" s="158"/>
    </row>
    <row r="797" spans="1:7" s="159" customFormat="1">
      <c r="A797" s="189"/>
      <c r="B797" s="155"/>
      <c r="C797" s="160"/>
      <c r="D797" s="161"/>
      <c r="E797" s="162"/>
      <c r="F797" s="161"/>
      <c r="G797" s="158"/>
    </row>
    <row r="798" spans="1:7" s="159" customFormat="1">
      <c r="A798" s="189"/>
      <c r="B798" s="155"/>
      <c r="C798" s="160"/>
      <c r="D798" s="161"/>
      <c r="E798" s="162"/>
      <c r="F798" s="161"/>
      <c r="G798" s="158"/>
    </row>
    <row r="799" spans="1:7" s="159" customFormat="1">
      <c r="A799" s="189"/>
      <c r="B799" s="155"/>
      <c r="C799" s="160"/>
      <c r="D799" s="161"/>
      <c r="E799" s="194"/>
      <c r="F799" s="195"/>
      <c r="G799" s="158"/>
    </row>
    <row r="800" spans="1:7">
      <c r="C800" s="1"/>
      <c r="D800" s="112"/>
      <c r="E800" s="127"/>
      <c r="F800" s="112"/>
    </row>
    <row r="801" spans="1:7">
      <c r="C801" s="1"/>
      <c r="D801" s="112"/>
      <c r="E801" s="127"/>
      <c r="F801" s="112"/>
    </row>
    <row r="802" spans="1:7">
      <c r="C802" s="163"/>
      <c r="D802" s="112"/>
      <c r="E802" s="129"/>
      <c r="F802" s="112"/>
    </row>
    <row r="803" spans="1:7">
      <c r="C803" s="1"/>
      <c r="D803" s="112"/>
      <c r="E803" s="127"/>
      <c r="F803" s="112"/>
    </row>
    <row r="804" spans="1:7">
      <c r="C804" s="1"/>
      <c r="D804" s="112"/>
      <c r="E804" s="129"/>
      <c r="F804" s="112"/>
    </row>
    <row r="805" spans="1:7">
      <c r="C805" s="1"/>
      <c r="D805" s="112"/>
      <c r="E805" s="127"/>
      <c r="F805" s="112"/>
    </row>
    <row r="806" spans="1:7">
      <c r="C806" s="1"/>
      <c r="D806" s="112"/>
      <c r="E806" s="127"/>
      <c r="F806" s="112"/>
    </row>
    <row r="807" spans="1:7">
      <c r="C807" s="77"/>
      <c r="D807" s="112"/>
      <c r="E807" s="112"/>
      <c r="F807" s="112"/>
    </row>
    <row r="808" spans="1:7">
      <c r="C808" s="77"/>
      <c r="D808" s="112"/>
      <c r="E808" s="112"/>
      <c r="F808" s="112"/>
    </row>
    <row r="809" spans="1:7">
      <c r="C809" s="77"/>
      <c r="D809" s="112"/>
      <c r="E809" s="112"/>
      <c r="F809" s="112"/>
    </row>
    <row r="810" spans="1:7">
      <c r="C810" s="77"/>
      <c r="D810" s="112"/>
      <c r="E810" s="112"/>
      <c r="F810" s="112"/>
    </row>
    <row r="811" spans="1:7">
      <c r="C811" s="77"/>
      <c r="D811" s="112"/>
      <c r="E811" s="112"/>
      <c r="F811" s="112"/>
    </row>
    <row r="812" spans="1:7">
      <c r="C812" s="77"/>
      <c r="D812" s="112"/>
      <c r="E812" s="112"/>
      <c r="F812" s="112"/>
    </row>
    <row r="813" spans="1:7">
      <c r="D813" s="112"/>
      <c r="E813" s="112"/>
      <c r="F813" s="112"/>
    </row>
    <row r="816" spans="1:7" s="140" customFormat="1">
      <c r="A816" s="109"/>
      <c r="B816" s="3"/>
      <c r="C816" s="17"/>
      <c r="D816" s="9"/>
      <c r="E816" s="9"/>
      <c r="F816" s="9"/>
      <c r="G816" s="16"/>
    </row>
    <row r="817" spans="1:7" s="140" customFormat="1">
      <c r="A817" s="109"/>
      <c r="B817" s="3"/>
      <c r="C817" s="17"/>
      <c r="D817" s="9"/>
      <c r="E817" s="9"/>
      <c r="F817" s="9"/>
      <c r="G817" s="9"/>
    </row>
    <row r="818" spans="1:7" s="140" customFormat="1">
      <c r="A818" s="109"/>
      <c r="B818" s="3"/>
      <c r="C818" s="17"/>
      <c r="D818" s="9"/>
      <c r="E818" s="9"/>
      <c r="F818" s="9"/>
      <c r="G818" s="16"/>
    </row>
    <row r="819" spans="1:7" s="140" customFormat="1">
      <c r="A819" s="109"/>
      <c r="B819" s="3"/>
      <c r="C819" s="17"/>
      <c r="D819" s="9"/>
      <c r="E819" s="9"/>
      <c r="F819" s="9"/>
      <c r="G819" s="9"/>
    </row>
    <row r="820" spans="1:7" s="140" customFormat="1">
      <c r="A820" s="109"/>
      <c r="B820" s="109"/>
      <c r="C820" s="111"/>
      <c r="D820" s="9"/>
      <c r="E820" s="9"/>
      <c r="F820" s="9"/>
      <c r="G820" s="51"/>
    </row>
    <row r="821" spans="1:7" s="140" customFormat="1">
      <c r="A821" s="109"/>
      <c r="B821" s="109"/>
      <c r="C821" s="111"/>
      <c r="D821" s="9"/>
      <c r="E821" s="9"/>
      <c r="F821" s="9"/>
      <c r="G821" s="51"/>
    </row>
    <row r="822" spans="1:7" s="140" customFormat="1">
      <c r="A822" s="109"/>
      <c r="B822" s="109"/>
      <c r="C822" s="111"/>
      <c r="D822" s="9"/>
      <c r="E822" s="9"/>
      <c r="F822" s="9"/>
      <c r="G822" s="2"/>
    </row>
    <row r="823" spans="1:7" s="140" customFormat="1">
      <c r="A823" s="109"/>
      <c r="B823" s="109"/>
      <c r="C823" s="111"/>
      <c r="D823" s="9"/>
      <c r="E823" s="9"/>
      <c r="F823" s="9"/>
      <c r="G823" s="2"/>
    </row>
    <row r="824" spans="1:7" s="140" customFormat="1">
      <c r="A824" s="109"/>
      <c r="B824" s="109"/>
      <c r="C824" s="111"/>
      <c r="D824" s="9"/>
      <c r="E824" s="9"/>
      <c r="F824" s="9"/>
      <c r="G824" s="2"/>
    </row>
    <row r="825" spans="1:7">
      <c r="B825" s="109"/>
      <c r="C825" s="111"/>
      <c r="G825" s="2"/>
    </row>
  </sheetData>
  <autoFilter ref="A16:G787">
    <filterColumn colId="6"/>
  </autoFilter>
  <mergeCells count="5">
    <mergeCell ref="A1:G1"/>
    <mergeCell ref="A2:G2"/>
    <mergeCell ref="E6:G6"/>
    <mergeCell ref="B781:G781"/>
    <mergeCell ref="B777:G777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4" firstPageNumber="322" orientation="portrait" blackAndWhite="1" useFirstPageNumber="1" r:id="rId1"/>
  <headerFooter alignWithMargins="0">
    <oddHeader xml:space="preserve">&amp;C   </oddHeader>
    <oddFooter>&amp;C&amp;"Times New Roman,Bold"   &amp;P</oddFooter>
  </headerFooter>
  <rowBreaks count="2" manualBreakCount="2">
    <brk id="266" max="11" man="1"/>
    <brk id="332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dem34</vt:lpstr>
      <vt:lpstr>'dem34'!Print_Area</vt:lpstr>
      <vt:lpstr>'dem34'!Print_Titles</vt:lpstr>
      <vt:lpstr>'dem34'!pw</vt:lpstr>
      <vt:lpstr>'dem34'!rb</vt:lpstr>
      <vt:lpstr>'dem34'!rbcap</vt:lpstr>
      <vt:lpstr>'dem34'!revise</vt:lpstr>
      <vt:lpstr>'dem34'!summary</vt:lpstr>
      <vt:lpstr>'dem34'!suspense</vt:lpstr>
      <vt:lpstr>'dem34'!Voted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Budget JA1</cp:lastModifiedBy>
  <cp:lastPrinted>2024-08-03T11:04:15Z</cp:lastPrinted>
  <dcterms:created xsi:type="dcterms:W3CDTF">2004-06-02T16:25:02Z</dcterms:created>
  <dcterms:modified xsi:type="dcterms:W3CDTF">2024-08-12T06:22:22Z</dcterms:modified>
</cp:coreProperties>
</file>