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9410" windowHeight="10290"/>
  </bookViews>
  <sheets>
    <sheet name="Dem35" sheetId="4" r:id="rId1"/>
  </sheets>
  <definedNames>
    <definedName name="_xlnm._FilterDatabase" localSheetId="0" hidden="1">'Dem35'!$A$31:$G$1537</definedName>
    <definedName name="_Regression_Int" localSheetId="0" hidden="1">1</definedName>
    <definedName name="election" localSheetId="0">'Dem35'!#REF!</definedName>
    <definedName name="housing" localSheetId="0">'Dem35'!$D$252:$G$252</definedName>
    <definedName name="housingcap" localSheetId="0">'Dem35'!$D$1085:$G$1085</definedName>
    <definedName name="ncse" localSheetId="0">'Dem35'!#REF!</definedName>
    <definedName name="np" localSheetId="0">'Dem35'!#REF!</definedName>
    <definedName name="ordp" localSheetId="0">'Dem35'!$D$842:$G$842</definedName>
    <definedName name="ordpcap" localSheetId="0">'Dem35'!$D$1274:$G$1274</definedName>
    <definedName name="ordprec" localSheetId="0">'Dem35'!#REF!</definedName>
    <definedName name="_xlnm.Print_Area" localSheetId="0">'Dem35'!$A$1:$G$1535</definedName>
    <definedName name="_xlnm.Print_Titles" localSheetId="0">'Dem35'!$28:$31</definedName>
    <definedName name="rb" localSheetId="0">'Dem35'!$D$990:$G$990</definedName>
    <definedName name="rbcap" localSheetId="0">'Dem35'!$D$1528:$G$1528</definedName>
    <definedName name="rbrec" localSheetId="0">'Dem35'!$D$1535:$G$1535</definedName>
    <definedName name="re" localSheetId="0">'Dem35'!$D$768:$G$768</definedName>
    <definedName name="revise" localSheetId="0">'Dem35'!$D$1555:$F$1555</definedName>
    <definedName name="sc" localSheetId="0">'Dem35'!#REF!</definedName>
    <definedName name="scst" localSheetId="0">'Dem35'!#REF!</definedName>
    <definedName name="spfrd" localSheetId="0">'Dem35'!$D$706:$G$706</definedName>
    <definedName name="sss" localSheetId="0">'Dem35'!#REF!</definedName>
    <definedName name="stidf" localSheetId="0">'Dem35'!#REF!</definedName>
    <definedName name="summary" localSheetId="0">'Dem35'!$D$1543:$F$1543</definedName>
    <definedName name="Voted" localSheetId="0">'Dem35'!$C$25:$F$25</definedName>
    <definedName name="water" localSheetId="0">'Dem35'!$D$211:$G$211</definedName>
    <definedName name="watercap" localSheetId="0">'Dem35'!$D$1052:$G$1052</definedName>
    <definedName name="waterrec" localSheetId="0">'Dem35'!#REF!</definedName>
    <definedName name="Z_239EE218_578E_4317_BEED_14D5D7089E27_.wvu.Cols" localSheetId="0" hidden="1">'Dem35'!#REF!</definedName>
    <definedName name="Z_239EE218_578E_4317_BEED_14D5D7089E27_.wvu.FilterData" localSheetId="0" hidden="1">'Dem35'!$A$1:$G$1535</definedName>
    <definedName name="Z_239EE218_578E_4317_BEED_14D5D7089E27_.wvu.PrintArea" localSheetId="0" hidden="1">'Dem35'!$A$1:$G$1535</definedName>
    <definedName name="Z_239EE218_578E_4317_BEED_14D5D7089E27_.wvu.PrintTitles" localSheetId="0" hidden="1">'Dem35'!$28:$31</definedName>
    <definedName name="Z_302A3EA3_AE96_11D5_A646_0050BA3D7AFD_.wvu.Cols" localSheetId="0" hidden="1">'Dem35'!#REF!</definedName>
    <definedName name="Z_302A3EA3_AE96_11D5_A646_0050BA3D7AFD_.wvu.FilterData" localSheetId="0" hidden="1">'Dem35'!$A$1:$G$1535</definedName>
    <definedName name="Z_302A3EA3_AE96_11D5_A646_0050BA3D7AFD_.wvu.PrintArea" localSheetId="0" hidden="1">'Dem35'!$A$1:$G$1535</definedName>
    <definedName name="Z_302A3EA3_AE96_11D5_A646_0050BA3D7AFD_.wvu.PrintTitles" localSheetId="0" hidden="1">'Dem35'!$28:$31</definedName>
    <definedName name="Z_36DBA021_0ECB_11D4_8064_004005726899_.wvu.Cols" localSheetId="0" hidden="1">'Dem35'!#REF!</definedName>
    <definedName name="Z_36DBA021_0ECB_11D4_8064_004005726899_.wvu.FilterData" localSheetId="0" hidden="1">'Dem35'!$C$32:$C$1530</definedName>
    <definedName name="Z_36DBA021_0ECB_11D4_8064_004005726899_.wvu.PrintTitles" localSheetId="0" hidden="1">'Dem35'!$28:$31</definedName>
    <definedName name="Z_93EBE921_AE91_11D5_8685_004005726899_.wvu.Cols" localSheetId="0" hidden="1">'Dem35'!#REF!</definedName>
    <definedName name="Z_93EBE921_AE91_11D5_8685_004005726899_.wvu.FilterData" localSheetId="0" hidden="1">'Dem35'!$C$32:$C$1530</definedName>
    <definedName name="Z_93EBE921_AE91_11D5_8685_004005726899_.wvu.PrintArea" localSheetId="0" hidden="1">'Dem35'!$A$1:$G$1535</definedName>
    <definedName name="Z_93EBE921_AE91_11D5_8685_004005726899_.wvu.PrintTitles" localSheetId="0" hidden="1">'Dem35'!$28:$31</definedName>
    <definedName name="Z_94DA79C1_0FDE_11D5_9579_000021DAEEA2_.wvu.Cols" localSheetId="0" hidden="1">'Dem35'!#REF!</definedName>
    <definedName name="Z_94DA79C1_0FDE_11D5_9579_000021DAEEA2_.wvu.FilterData" localSheetId="0" hidden="1">'Dem35'!$C$32:$C$1530</definedName>
    <definedName name="Z_94DA79C1_0FDE_11D5_9579_000021DAEEA2_.wvu.PrintArea" localSheetId="0" hidden="1">'Dem35'!$A$1:$G$1535</definedName>
    <definedName name="Z_94DA79C1_0FDE_11D5_9579_000021DAEEA2_.wvu.PrintTitles" localSheetId="0" hidden="1">'Dem35'!$28:$31</definedName>
    <definedName name="Z_B4CB0970_161F_11D5_8064_004005726899_.wvu.FilterData" localSheetId="0" hidden="1">'Dem35'!$C$32:$C$1530</definedName>
    <definedName name="Z_B4CB0976_161F_11D5_8064_004005726899_.wvu.FilterData" localSheetId="0" hidden="1">'Dem35'!$C$32:$C$1530</definedName>
    <definedName name="Z_B4CB0978_161F_11D5_8064_004005726899_.wvu.FilterData" localSheetId="0" hidden="1">'Dem35'!$C$32:$C$1530</definedName>
    <definedName name="Z_B4CB099E_161F_11D5_8064_004005726899_.wvu.FilterData" localSheetId="0" hidden="1">'Dem35'!$C$32:$C$1530</definedName>
    <definedName name="Z_C868F8C3_16D7_11D5_A68D_81D6213F5331_.wvu.Cols" localSheetId="0" hidden="1">'Dem35'!#REF!</definedName>
    <definedName name="Z_C868F8C3_16D7_11D5_A68D_81D6213F5331_.wvu.FilterData" localSheetId="0" hidden="1">'Dem35'!$C$32:$C$1530</definedName>
    <definedName name="Z_C868F8C3_16D7_11D5_A68D_81D6213F5331_.wvu.PrintTitles" localSheetId="0" hidden="1">'Dem35'!$28:$31</definedName>
    <definedName name="Z_E5DF37BD_125C_11D5_8DC4_D0F5D88B3549_.wvu.Cols" localSheetId="0" hidden="1">'Dem35'!#REF!</definedName>
    <definedName name="Z_E5DF37BD_125C_11D5_8DC4_D0F5D88B3549_.wvu.FilterData" localSheetId="0" hidden="1">'Dem35'!$C$32:$C$1530</definedName>
    <definedName name="Z_E5DF37BD_125C_11D5_8DC4_D0F5D88B3549_.wvu.PrintArea" localSheetId="0" hidden="1">'Dem35'!$A$1:$G$1535</definedName>
    <definedName name="Z_E5DF37BD_125C_11D5_8DC4_D0F5D88B3549_.wvu.PrintTitles" localSheetId="0" hidden="1">'Dem35'!$28:$31</definedName>
    <definedName name="Z_ED6647A4_1622_11D5_96DF_000021E43CDF_.wvu.PrintArea" localSheetId="0" hidden="1">'Dem35'!$A$1:$G$1535</definedName>
    <definedName name="Z_F8ADACC1_164E_11D6_B603_000021DAEEA2_.wvu.Cols" localSheetId="0" hidden="1">'Dem35'!#REF!</definedName>
    <definedName name="Z_F8ADACC1_164E_11D6_B603_000021DAEEA2_.wvu.FilterData" localSheetId="0" hidden="1">'Dem35'!$C$32:$C$1530</definedName>
    <definedName name="Z_F8ADACC1_164E_11D6_B603_000021DAEEA2_.wvu.PrintArea" localSheetId="0" hidden="1">'Dem35'!$A$1:$G$1535</definedName>
    <definedName name="Z_F8ADACC1_164E_11D6_B603_000021DAEEA2_.wvu.PrintTitles" localSheetId="0" hidden="1">'Dem35'!$28:$31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1" i="4"/>
  <c r="E1101"/>
  <c r="D1101"/>
  <c r="F1066"/>
  <c r="F1282"/>
  <c r="F1283" s="1"/>
  <c r="F1284" s="1"/>
  <c r="F1285" s="1"/>
  <c r="E1282"/>
  <c r="E1283" s="1"/>
  <c r="E1284" s="1"/>
  <c r="E1285" s="1"/>
  <c r="D1282"/>
  <c r="D1283" s="1"/>
  <c r="D1284" s="1"/>
  <c r="D1285" s="1"/>
  <c r="D49"/>
  <c r="F43"/>
  <c r="E43"/>
  <c r="D43"/>
  <c r="E39"/>
  <c r="F39"/>
  <c r="D39"/>
  <c r="F1420"/>
  <c r="E1420"/>
  <c r="D1420"/>
  <c r="F1506"/>
  <c r="E1506"/>
  <c r="D1506"/>
  <c r="F1149"/>
  <c r="E1149"/>
  <c r="D1149"/>
  <c r="E751"/>
  <c r="D751"/>
  <c r="D44" l="1"/>
  <c r="D50" s="1"/>
  <c r="F44"/>
  <c r="E44"/>
  <c r="E836"/>
  <c r="F836"/>
  <c r="D836"/>
  <c r="E825"/>
  <c r="F825"/>
  <c r="D825"/>
  <c r="E736"/>
  <c r="F736"/>
  <c r="D736"/>
  <c r="E727"/>
  <c r="F727"/>
  <c r="D727"/>
  <c r="E208"/>
  <c r="F208"/>
  <c r="D208"/>
  <c r="E201"/>
  <c r="F201"/>
  <c r="D201"/>
  <c r="E1049"/>
  <c r="F1049"/>
  <c r="D1049"/>
  <c r="E1042"/>
  <c r="F1042"/>
  <c r="D1042"/>
  <c r="E765"/>
  <c r="F765"/>
  <c r="D765"/>
  <c r="E758"/>
  <c r="F758"/>
  <c r="D758"/>
  <c r="E1525"/>
  <c r="F1525"/>
  <c r="D1525"/>
  <c r="E1518"/>
  <c r="F1518"/>
  <c r="D1518"/>
  <c r="F1476"/>
  <c r="E1476"/>
  <c r="D1476"/>
  <c r="F1082"/>
  <c r="E1082"/>
  <c r="D1082"/>
  <c r="E150" l="1"/>
  <c r="F150"/>
  <c r="D150"/>
  <c r="F1145" l="1"/>
  <c r="E1145"/>
  <c r="D1145"/>
  <c r="F1192"/>
  <c r="E1192"/>
  <c r="D1192"/>
  <c r="D120"/>
  <c r="F1141"/>
  <c r="E1141"/>
  <c r="D1141"/>
  <c r="D718"/>
  <c r="E1029"/>
  <c r="D1029"/>
  <c r="F1029"/>
  <c r="F1178"/>
  <c r="F1179" s="1"/>
  <c r="E1178"/>
  <c r="E1179" s="1"/>
  <c r="D1178"/>
  <c r="D1179" s="1"/>
  <c r="F1325"/>
  <c r="E1325"/>
  <c r="D1325"/>
  <c r="F1137"/>
  <c r="E1137"/>
  <c r="D1137"/>
  <c r="F1416"/>
  <c r="E1416"/>
  <c r="D1416"/>
  <c r="F1188"/>
  <c r="E1188"/>
  <c r="D1188"/>
  <c r="F1184"/>
  <c r="E1184"/>
  <c r="D1184"/>
  <c r="D1193" l="1"/>
  <c r="F1193"/>
  <c r="E1193"/>
  <c r="F1349"/>
  <c r="E1349"/>
  <c r="D1349"/>
  <c r="F1133"/>
  <c r="E1133"/>
  <c r="D1133"/>
  <c r="F1129"/>
  <c r="E1129"/>
  <c r="D1129"/>
  <c r="D1125"/>
  <c r="F1125"/>
  <c r="E1125"/>
  <c r="F1078"/>
  <c r="E1078"/>
  <c r="D1078"/>
  <c r="F1074"/>
  <c r="E1074"/>
  <c r="D1074"/>
  <c r="F1070"/>
  <c r="E1070"/>
  <c r="D1070"/>
  <c r="E1264"/>
  <c r="F1264"/>
  <c r="D1264"/>
  <c r="F1511"/>
  <c r="E1511"/>
  <c r="D1511"/>
  <c r="F801"/>
  <c r="E801"/>
  <c r="D801"/>
  <c r="D408"/>
  <c r="E408"/>
  <c r="F408"/>
  <c r="E797"/>
  <c r="F797"/>
  <c r="D797"/>
  <c r="F243" l="1"/>
  <c r="F244" s="1"/>
  <c r="F233"/>
  <c r="F235" s="1"/>
  <c r="F192"/>
  <c r="F194" s="1"/>
  <c r="F195" s="1"/>
  <c r="F659"/>
  <c r="F780"/>
  <c r="F783" s="1"/>
  <c r="F744"/>
  <c r="F747"/>
  <c r="F712"/>
  <c r="F718" s="1"/>
  <c r="F719" s="1"/>
  <c r="D699"/>
  <c r="F560"/>
  <c r="F569" s="1"/>
  <c r="F572"/>
  <c r="F581" s="1"/>
  <c r="F521"/>
  <c r="F530" s="1"/>
  <c r="F509"/>
  <c r="F518" s="1"/>
  <c r="F485"/>
  <c r="F494" s="1"/>
  <c r="F461"/>
  <c r="F470" s="1"/>
  <c r="F449"/>
  <c r="F458" s="1"/>
  <c r="F425"/>
  <c r="F434" s="1"/>
  <c r="F386"/>
  <c r="F395" s="1"/>
  <c r="F362"/>
  <c r="F371" s="1"/>
  <c r="F349"/>
  <c r="F359" s="1"/>
  <c r="F325"/>
  <c r="F334" s="1"/>
  <c r="F313"/>
  <c r="F322" s="1"/>
  <c r="F301"/>
  <c r="F310" s="1"/>
  <c r="F289"/>
  <c r="F298" s="1"/>
  <c r="F277"/>
  <c r="F286" s="1"/>
  <c r="F136"/>
  <c r="F146" s="1"/>
  <c r="F112"/>
  <c r="F120" s="1"/>
  <c r="F102"/>
  <c r="F109" s="1"/>
  <c r="F80"/>
  <c r="F89" s="1"/>
  <c r="F938"/>
  <c r="F944" s="1"/>
  <c r="F670"/>
  <c r="F679" s="1"/>
  <c r="F658"/>
  <c r="F622"/>
  <c r="F631" s="1"/>
  <c r="F610"/>
  <c r="F619" s="1"/>
  <c r="F584"/>
  <c r="F593" s="1"/>
  <c r="D860"/>
  <c r="D302"/>
  <c r="D310" s="1"/>
  <c r="D773"/>
  <c r="D775" s="1"/>
  <c r="D776" s="1"/>
  <c r="D869"/>
  <c r="D919"/>
  <c r="D926" s="1"/>
  <c r="D929"/>
  <c r="D935" s="1"/>
  <c r="D974"/>
  <c r="D980" s="1"/>
  <c r="D813"/>
  <c r="D814" s="1"/>
  <c r="D611"/>
  <c r="D623"/>
  <c r="D631" s="1"/>
  <c r="D233"/>
  <c r="D235" s="1"/>
  <c r="D81"/>
  <c r="D89" s="1"/>
  <c r="D76"/>
  <c r="D77" s="1"/>
  <c r="D102"/>
  <c r="D109" s="1"/>
  <c r="D951"/>
  <c r="D953" s="1"/>
  <c r="D907"/>
  <c r="D916" s="1"/>
  <c r="D884"/>
  <c r="D885" s="1"/>
  <c r="D863"/>
  <c r="D610"/>
  <c r="D634"/>
  <c r="D643" s="1"/>
  <c r="D646"/>
  <c r="D655" s="1"/>
  <c r="D670"/>
  <c r="D679" s="1"/>
  <c r="E1066"/>
  <c r="D1066"/>
  <c r="D1121"/>
  <c r="E1442"/>
  <c r="F1442"/>
  <c r="D1442"/>
  <c r="E1412"/>
  <c r="F1412"/>
  <c r="D1412"/>
  <c r="F1369"/>
  <c r="F1371" s="1"/>
  <c r="F1359"/>
  <c r="F1360" s="1"/>
  <c r="E1335"/>
  <c r="F1335"/>
  <c r="D1335"/>
  <c r="E1321"/>
  <c r="F1321"/>
  <c r="D1321"/>
  <c r="D1303"/>
  <c r="E1303"/>
  <c r="F1303"/>
  <c r="F1270"/>
  <c r="F1271" s="1"/>
  <c r="F1272" s="1"/>
  <c r="F1273" s="1"/>
  <c r="F1253"/>
  <c r="F1254" s="1"/>
  <c r="F1255" s="1"/>
  <c r="F1225"/>
  <c r="F1226" s="1"/>
  <c r="E1216"/>
  <c r="F1216"/>
  <c r="D1216"/>
  <c r="E1206"/>
  <c r="F1206"/>
  <c r="D1206"/>
  <c r="F1112"/>
  <c r="F1113" s="1"/>
  <c r="F1105"/>
  <c r="E1105"/>
  <c r="D1105"/>
  <c r="F1034"/>
  <c r="F1035" s="1"/>
  <c r="F1024"/>
  <c r="F1025" s="1"/>
  <c r="E850"/>
  <c r="E851" s="1"/>
  <c r="E852" s="1"/>
  <c r="E853" s="1"/>
  <c r="F850"/>
  <c r="F851" s="1"/>
  <c r="F852" s="1"/>
  <c r="F853" s="1"/>
  <c r="D850"/>
  <c r="D851" s="1"/>
  <c r="D852" s="1"/>
  <c r="D853" s="1"/>
  <c r="E791"/>
  <c r="F791"/>
  <c r="D791"/>
  <c r="E787"/>
  <c r="F787"/>
  <c r="D787"/>
  <c r="E737"/>
  <c r="F737"/>
  <c r="D737"/>
  <c r="E728"/>
  <c r="F728"/>
  <c r="D728"/>
  <c r="E718"/>
  <c r="E719" s="1"/>
  <c r="D719"/>
  <c r="F689"/>
  <c r="F692" s="1"/>
  <c r="E272"/>
  <c r="F272"/>
  <c r="D272"/>
  <c r="D268"/>
  <c r="E268"/>
  <c r="F268"/>
  <c r="F247"/>
  <c r="F248" s="1"/>
  <c r="E1526"/>
  <c r="F1526"/>
  <c r="E1519"/>
  <c r="D1526"/>
  <c r="F1519"/>
  <c r="D1519"/>
  <c r="F1502"/>
  <c r="E1502"/>
  <c r="D1502"/>
  <c r="F1498"/>
  <c r="E1498"/>
  <c r="D1498"/>
  <c r="F1492"/>
  <c r="E1492"/>
  <c r="D1492"/>
  <c r="F1488"/>
  <c r="E1488"/>
  <c r="D1488"/>
  <c r="F1482"/>
  <c r="F1483" s="1"/>
  <c r="E1482"/>
  <c r="E1483" s="1"/>
  <c r="D1482"/>
  <c r="D1483" s="1"/>
  <c r="F1472"/>
  <c r="E1472"/>
  <c r="D1472"/>
  <c r="F1468"/>
  <c r="E1468"/>
  <c r="D1468"/>
  <c r="F1462"/>
  <c r="E1462"/>
  <c r="D1462"/>
  <c r="F1458"/>
  <c r="E1458"/>
  <c r="D1458"/>
  <c r="F1454"/>
  <c r="E1454"/>
  <c r="D1454"/>
  <c r="F1438"/>
  <c r="E1438"/>
  <c r="D1438"/>
  <c r="F1434"/>
  <c r="E1434"/>
  <c r="D1434"/>
  <c r="F1430"/>
  <c r="E1430"/>
  <c r="D1430"/>
  <c r="F1426"/>
  <c r="E1426"/>
  <c r="D1426"/>
  <c r="F1408"/>
  <c r="E1408"/>
  <c r="D1408"/>
  <c r="F1404"/>
  <c r="E1404"/>
  <c r="D1404"/>
  <c r="F1400"/>
  <c r="E1400"/>
  <c r="D1400"/>
  <c r="F1394"/>
  <c r="E1394"/>
  <c r="D1394"/>
  <c r="F1386"/>
  <c r="E1386"/>
  <c r="D1386"/>
  <c r="F1381"/>
  <c r="E1381"/>
  <c r="D1381"/>
  <c r="E1371"/>
  <c r="D1371"/>
  <c r="F1364"/>
  <c r="E1364"/>
  <c r="D1364"/>
  <c r="E1360"/>
  <c r="D1360"/>
  <c r="F1355"/>
  <c r="F1356" s="1"/>
  <c r="E1355"/>
  <c r="E1356" s="1"/>
  <c r="D1355"/>
  <c r="D1356" s="1"/>
  <c r="F1345"/>
  <c r="E1345"/>
  <c r="D1345"/>
  <c r="F1341"/>
  <c r="E1341"/>
  <c r="D1341"/>
  <c r="F1331"/>
  <c r="E1331"/>
  <c r="D1331"/>
  <c r="F1317"/>
  <c r="E1317"/>
  <c r="D1317"/>
  <c r="F1313"/>
  <c r="E1313"/>
  <c r="D1313"/>
  <c r="F1309"/>
  <c r="E1309"/>
  <c r="D1309"/>
  <c r="F1299"/>
  <c r="E1299"/>
  <c r="D1299"/>
  <c r="F1293"/>
  <c r="F1294" s="1"/>
  <c r="E1293"/>
  <c r="E1294" s="1"/>
  <c r="D1293"/>
  <c r="D1294" s="1"/>
  <c r="E1271"/>
  <c r="E1272" s="1"/>
  <c r="E1273" s="1"/>
  <c r="D1271"/>
  <c r="D1272" s="1"/>
  <c r="D1273" s="1"/>
  <c r="F1259"/>
  <c r="E1259"/>
  <c r="D1259"/>
  <c r="E1254"/>
  <c r="E1255" s="1"/>
  <c r="D1254"/>
  <c r="D1255" s="1"/>
  <c r="F1248"/>
  <c r="E1248"/>
  <c r="D1248"/>
  <c r="F1244"/>
  <c r="E1244"/>
  <c r="D1244"/>
  <c r="F1239"/>
  <c r="E1239"/>
  <c r="D1239"/>
  <c r="F1235"/>
  <c r="E1235"/>
  <c r="D1235"/>
  <c r="E1226"/>
  <c r="D1226"/>
  <c r="F1222"/>
  <c r="E1222"/>
  <c r="D1222"/>
  <c r="F1212"/>
  <c r="E1212"/>
  <c r="D1212"/>
  <c r="F1202"/>
  <c r="E1202"/>
  <c r="D1202"/>
  <c r="F1198"/>
  <c r="E1198"/>
  <c r="D1198"/>
  <c r="F1173"/>
  <c r="E1173"/>
  <c r="D1173"/>
  <c r="F1169"/>
  <c r="E1169"/>
  <c r="D1169"/>
  <c r="F1164"/>
  <c r="E1164"/>
  <c r="D1164"/>
  <c r="F1156"/>
  <c r="E1156"/>
  <c r="D1156"/>
  <c r="F1121"/>
  <c r="E1121"/>
  <c r="F1117"/>
  <c r="E1117"/>
  <c r="D1117"/>
  <c r="E1113"/>
  <c r="D1113"/>
  <c r="F1109"/>
  <c r="E1109"/>
  <c r="D1109"/>
  <c r="F1097"/>
  <c r="E1097"/>
  <c r="D1097"/>
  <c r="F1061"/>
  <c r="F1062" s="1"/>
  <c r="F1083" s="1"/>
  <c r="E1061"/>
  <c r="E1062" s="1"/>
  <c r="D1061"/>
  <c r="D1062" s="1"/>
  <c r="F1050"/>
  <c r="E1050"/>
  <c r="D1050"/>
  <c r="F1043"/>
  <c r="E1043"/>
  <c r="D1043"/>
  <c r="E1035"/>
  <c r="D1035"/>
  <c r="E1025"/>
  <c r="D1025"/>
  <c r="F1021"/>
  <c r="E1021"/>
  <c r="D1021"/>
  <c r="F1017"/>
  <c r="E1017"/>
  <c r="D1017"/>
  <c r="F1013"/>
  <c r="E1013"/>
  <c r="D1013"/>
  <c r="F1009"/>
  <c r="E1009"/>
  <c r="D1009"/>
  <c r="F1005"/>
  <c r="E1005"/>
  <c r="D1005"/>
  <c r="F1001"/>
  <c r="E1001"/>
  <c r="D1001"/>
  <c r="F987"/>
  <c r="F988" s="1"/>
  <c r="E987"/>
  <c r="E988" s="1"/>
  <c r="D987"/>
  <c r="D988" s="1"/>
  <c r="F980"/>
  <c r="E980"/>
  <c r="F971"/>
  <c r="E971"/>
  <c r="D971"/>
  <c r="F962"/>
  <c r="E962"/>
  <c r="D962"/>
  <c r="F953"/>
  <c r="E953"/>
  <c r="E944"/>
  <c r="D944"/>
  <c r="F935"/>
  <c r="E935"/>
  <c r="F926"/>
  <c r="E926"/>
  <c r="F916"/>
  <c r="E916"/>
  <c r="F893"/>
  <c r="E893"/>
  <c r="D893"/>
  <c r="F889"/>
  <c r="E889"/>
  <c r="D889"/>
  <c r="F885"/>
  <c r="E885"/>
  <c r="F876"/>
  <c r="F877" s="1"/>
  <c r="E876"/>
  <c r="E877" s="1"/>
  <c r="F840"/>
  <c r="E840"/>
  <c r="D840"/>
  <c r="F829"/>
  <c r="E829"/>
  <c r="D829"/>
  <c r="F818"/>
  <c r="E818"/>
  <c r="D818"/>
  <c r="F814"/>
  <c r="E814"/>
  <c r="F810"/>
  <c r="E810"/>
  <c r="D810"/>
  <c r="F806"/>
  <c r="E806"/>
  <c r="D806"/>
  <c r="E783"/>
  <c r="D783"/>
  <c r="F775"/>
  <c r="F776" s="1"/>
  <c r="E775"/>
  <c r="E776" s="1"/>
  <c r="F766"/>
  <c r="E766"/>
  <c r="D766"/>
  <c r="F759"/>
  <c r="E759"/>
  <c r="D759"/>
  <c r="E752"/>
  <c r="D752"/>
  <c r="F703"/>
  <c r="E703"/>
  <c r="D703"/>
  <c r="F699"/>
  <c r="E699"/>
  <c r="E692"/>
  <c r="D692"/>
  <c r="E679"/>
  <c r="E667"/>
  <c r="D667"/>
  <c r="F655"/>
  <c r="E655"/>
  <c r="F643"/>
  <c r="E643"/>
  <c r="E631"/>
  <c r="E619"/>
  <c r="F607"/>
  <c r="E607"/>
  <c r="D607"/>
  <c r="E593"/>
  <c r="D593"/>
  <c r="E581"/>
  <c r="D581"/>
  <c r="E569"/>
  <c r="D569"/>
  <c r="F557"/>
  <c r="E557"/>
  <c r="D557"/>
  <c r="F543"/>
  <c r="E543"/>
  <c r="D543"/>
  <c r="E530"/>
  <c r="D530"/>
  <c r="E518"/>
  <c r="D518"/>
  <c r="F506"/>
  <c r="E506"/>
  <c r="D506"/>
  <c r="E494"/>
  <c r="D494"/>
  <c r="F482"/>
  <c r="E482"/>
  <c r="D482"/>
  <c r="E470"/>
  <c r="D470"/>
  <c r="E458"/>
  <c r="D458"/>
  <c r="F446"/>
  <c r="E446"/>
  <c r="D446"/>
  <c r="E434"/>
  <c r="D434"/>
  <c r="F422"/>
  <c r="E422"/>
  <c r="D422"/>
  <c r="E395"/>
  <c r="D395"/>
  <c r="F383"/>
  <c r="E383"/>
  <c r="D383"/>
  <c r="E371"/>
  <c r="D371"/>
  <c r="E359"/>
  <c r="D359"/>
  <c r="F346"/>
  <c r="E346"/>
  <c r="D346"/>
  <c r="E334"/>
  <c r="D334"/>
  <c r="E322"/>
  <c r="D322"/>
  <c r="E310"/>
  <c r="E298"/>
  <c r="D298"/>
  <c r="E286"/>
  <c r="D286"/>
  <c r="F264"/>
  <c r="E264"/>
  <c r="D264"/>
  <c r="F260"/>
  <c r="E260"/>
  <c r="D260"/>
  <c r="E248"/>
  <c r="D248"/>
  <c r="E244"/>
  <c r="D244"/>
  <c r="E235"/>
  <c r="F230"/>
  <c r="E230"/>
  <c r="D230"/>
  <c r="F224"/>
  <c r="F225" s="1"/>
  <c r="E224"/>
  <c r="E225" s="1"/>
  <c r="D224"/>
  <c r="D225" s="1"/>
  <c r="F218"/>
  <c r="F219" s="1"/>
  <c r="E218"/>
  <c r="E219" s="1"/>
  <c r="D218"/>
  <c r="D219" s="1"/>
  <c r="F209"/>
  <c r="E209"/>
  <c r="D209"/>
  <c r="F202"/>
  <c r="E202"/>
  <c r="D202"/>
  <c r="E194"/>
  <c r="E195" s="1"/>
  <c r="D194"/>
  <c r="D195" s="1"/>
  <c r="F184"/>
  <c r="E184"/>
  <c r="D184"/>
  <c r="F180"/>
  <c r="E180"/>
  <c r="D180"/>
  <c r="F176"/>
  <c r="E176"/>
  <c r="D176"/>
  <c r="F172"/>
  <c r="E172"/>
  <c r="D172"/>
  <c r="F168"/>
  <c r="E168"/>
  <c r="D168"/>
  <c r="F164"/>
  <c r="E164"/>
  <c r="D164"/>
  <c r="F158"/>
  <c r="F159" s="1"/>
  <c r="E158"/>
  <c r="E159" s="1"/>
  <c r="D158"/>
  <c r="D159" s="1"/>
  <c r="E146"/>
  <c r="D146"/>
  <c r="F133"/>
  <c r="E133"/>
  <c r="D133"/>
  <c r="E120"/>
  <c r="E109"/>
  <c r="F99"/>
  <c r="E99"/>
  <c r="D99"/>
  <c r="E89"/>
  <c r="F77"/>
  <c r="E77"/>
  <c r="F49"/>
  <c r="E49"/>
  <c r="D51"/>
  <c r="D52" s="1"/>
  <c r="D1083" l="1"/>
  <c r="D1084" s="1"/>
  <c r="E1207"/>
  <c r="D1207"/>
  <c r="F1207"/>
  <c r="E1150"/>
  <c r="E1151" s="1"/>
  <c r="E1217"/>
  <c r="D1150"/>
  <c r="D1151" s="1"/>
  <c r="F1150"/>
  <c r="F1151" s="1"/>
  <c r="E1083"/>
  <c r="E1085" s="1"/>
  <c r="D1507"/>
  <c r="F50"/>
  <c r="F51" s="1"/>
  <c r="F52" s="1"/>
  <c r="E50"/>
  <c r="E51" s="1"/>
  <c r="E52" s="1"/>
  <c r="E1421"/>
  <c r="F1507"/>
  <c r="D1421"/>
  <c r="F1421"/>
  <c r="E1507"/>
  <c r="D1217"/>
  <c r="F1217"/>
  <c r="E1350"/>
  <c r="E1477"/>
  <c r="D1350"/>
  <c r="F1350"/>
  <c r="D1477"/>
  <c r="F1477"/>
  <c r="F751"/>
  <c r="F752" s="1"/>
  <c r="F767" s="1"/>
  <c r="D151"/>
  <c r="D152" s="1"/>
  <c r="F151"/>
  <c r="F152" s="1"/>
  <c r="E151"/>
  <c r="E152" s="1"/>
  <c r="E1030"/>
  <c r="E1036" s="1"/>
  <c r="E1051" s="1"/>
  <c r="E1052" s="1"/>
  <c r="D1030"/>
  <c r="D1036" s="1"/>
  <c r="D1051" s="1"/>
  <c r="D1052" s="1"/>
  <c r="F1030"/>
  <c r="F1036" s="1"/>
  <c r="F1051" s="1"/>
  <c r="F1052" s="1"/>
  <c r="E1326"/>
  <c r="D1326"/>
  <c r="F1326"/>
  <c r="F1085"/>
  <c r="E819"/>
  <c r="D819"/>
  <c r="F819"/>
  <c r="D409"/>
  <c r="F409"/>
  <c r="E409"/>
  <c r="E894"/>
  <c r="E895" s="1"/>
  <c r="E896" s="1"/>
  <c r="D894"/>
  <c r="D895" s="1"/>
  <c r="F894"/>
  <c r="F895" s="1"/>
  <c r="F896" s="1"/>
  <c r="F667"/>
  <c r="F693" s="1"/>
  <c r="D792"/>
  <c r="E1304"/>
  <c r="D1443"/>
  <c r="D619"/>
  <c r="D693" s="1"/>
  <c r="D876"/>
  <c r="D877" s="1"/>
  <c r="D1304"/>
  <c r="D1336"/>
  <c r="F738"/>
  <c r="F1443"/>
  <c r="E1443"/>
  <c r="E1336"/>
  <c r="F1336"/>
  <c r="F1304"/>
  <c r="F792"/>
  <c r="E792"/>
  <c r="F273"/>
  <c r="E273"/>
  <c r="D273"/>
  <c r="D1493"/>
  <c r="E249"/>
  <c r="E250" s="1"/>
  <c r="E251" s="1"/>
  <c r="D981"/>
  <c r="D982" s="1"/>
  <c r="D989" s="1"/>
  <c r="F544"/>
  <c r="E1493"/>
  <c r="E704"/>
  <c r="D704"/>
  <c r="D830"/>
  <c r="D841"/>
  <c r="D1395"/>
  <c r="D1463"/>
  <c r="F1493"/>
  <c r="E544"/>
  <c r="E185"/>
  <c r="F249"/>
  <c r="F250" s="1"/>
  <c r="F251" s="1"/>
  <c r="E594"/>
  <c r="E693"/>
  <c r="E1227"/>
  <c r="E1249"/>
  <c r="E1265" s="1"/>
  <c r="E1395"/>
  <c r="E1463"/>
  <c r="E981"/>
  <c r="E982" s="1"/>
  <c r="E989" s="1"/>
  <c r="D594"/>
  <c r="D1227"/>
  <c r="D1249"/>
  <c r="D1265" s="1"/>
  <c r="D236"/>
  <c r="D237" s="1"/>
  <c r="D249"/>
  <c r="D250" s="1"/>
  <c r="D251" s="1"/>
  <c r="D185"/>
  <c r="D544"/>
  <c r="D738"/>
  <c r="F704"/>
  <c r="E841"/>
  <c r="E236"/>
  <c r="E237" s="1"/>
  <c r="E738"/>
  <c r="E767"/>
  <c r="E830"/>
  <c r="E210"/>
  <c r="D210"/>
  <c r="D767"/>
  <c r="F841"/>
  <c r="F1227"/>
  <c r="F1249"/>
  <c r="F1265" s="1"/>
  <c r="F1395"/>
  <c r="F1463"/>
  <c r="F981"/>
  <c r="F982" s="1"/>
  <c r="F989" s="1"/>
  <c r="F830"/>
  <c r="F594"/>
  <c r="F236"/>
  <c r="F237" s="1"/>
  <c r="F210"/>
  <c r="F185"/>
  <c r="E1228" l="1"/>
  <c r="E1274" s="1"/>
  <c r="F1228"/>
  <c r="F1274" s="1"/>
  <c r="D1228"/>
  <c r="D1274" s="1"/>
  <c r="D1085"/>
  <c r="E1084"/>
  <c r="E990"/>
  <c r="F1084"/>
  <c r="D896"/>
  <c r="D990" s="1"/>
  <c r="D186"/>
  <c r="D187" s="1"/>
  <c r="D211" s="1"/>
  <c r="D252"/>
  <c r="F252"/>
  <c r="F186"/>
  <c r="F187" s="1"/>
  <c r="F211" s="1"/>
  <c r="D842"/>
  <c r="F1365"/>
  <c r="E1365"/>
  <c r="E694"/>
  <c r="E705" s="1"/>
  <c r="E706" s="1"/>
  <c r="E252"/>
  <c r="E186"/>
  <c r="E187" s="1"/>
  <c r="E211" s="1"/>
  <c r="E842"/>
  <c r="D694"/>
  <c r="D705" s="1"/>
  <c r="D706" s="1"/>
  <c r="E768"/>
  <c r="D1365"/>
  <c r="D768"/>
  <c r="F768"/>
  <c r="F842"/>
  <c r="F990"/>
  <c r="F694"/>
  <c r="F705" s="1"/>
  <c r="F706" s="1"/>
  <c r="E991" l="1"/>
  <c r="D991"/>
  <c r="F991"/>
  <c r="E1448" l="1"/>
  <c r="E1449" s="1"/>
  <c r="E1512" s="1"/>
  <c r="F1448"/>
  <c r="F1449" s="1"/>
  <c r="F1512" s="1"/>
  <c r="D1448"/>
  <c r="D1449" s="1"/>
  <c r="D1512" s="1"/>
  <c r="D1527" l="1"/>
  <c r="D1528" s="1"/>
  <c r="F1527"/>
  <c r="F1528" s="1"/>
  <c r="E1527"/>
  <c r="E1528" s="1"/>
  <c r="E1529" l="1"/>
  <c r="E1530" s="1"/>
  <c r="F1529"/>
  <c r="F1530" s="1"/>
  <c r="D1529"/>
  <c r="D1530" s="1"/>
  <c r="E25" l="1"/>
  <c r="D25"/>
  <c r="F25" l="1"/>
</calcChain>
</file>

<file path=xl/comments1.xml><?xml version="1.0" encoding="utf-8"?>
<comments xmlns="http://schemas.openxmlformats.org/spreadsheetml/2006/main">
  <authors>
    <author>LENOVO</author>
  </authors>
  <commentList>
    <comment ref="B1418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Errata issued from 67 as same head in Dem 34 (FY 24-25)</t>
        </r>
      </text>
    </comment>
    <comment ref="B1419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Errata issued from 45.65.73 to 45.67.73 as same head in Dem 34 (FY 24-25)</t>
        </r>
      </text>
    </comment>
    <comment ref="B1420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Errata issued from 67 as same head in Dem 34 (FY 24-25)</t>
        </r>
      </text>
    </comment>
    <comment ref="B146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Dont open 73 OH since alrdy exist in Dem 34</t>
        </r>
      </text>
    </comment>
  </commentList>
</comments>
</file>

<file path=xl/sharedStrings.xml><?xml version="1.0" encoding="utf-8"?>
<sst xmlns="http://schemas.openxmlformats.org/spreadsheetml/2006/main" count="2413" uniqueCount="923">
  <si>
    <t>Water Supply &amp; Sanitation</t>
  </si>
  <si>
    <t>and Urban Development</t>
  </si>
  <si>
    <t>Housing</t>
  </si>
  <si>
    <t>Special Programmes for Rural Development</t>
  </si>
  <si>
    <t>Rural Employment</t>
  </si>
  <si>
    <t>Other Rural Development Programme</t>
  </si>
  <si>
    <t>(g) Transport</t>
  </si>
  <si>
    <t>Roads &amp; Bridges</t>
  </si>
  <si>
    <t>Capital Outlay on Water Supply &amp; Sanitation</t>
  </si>
  <si>
    <t>Capital Outlay on Housing</t>
  </si>
  <si>
    <t>(b) Capital Account of Rural Development</t>
  </si>
  <si>
    <t>Capital Outlay on Other Rural</t>
  </si>
  <si>
    <t>Development Programme</t>
  </si>
  <si>
    <t>(g) Capital Account of Transport</t>
  </si>
  <si>
    <t>Capital Outlay on Roads &amp; Bridges</t>
  </si>
  <si>
    <t>Voted</t>
  </si>
  <si>
    <t>Major /Sub-Major/Minor/Sub/Detailed Heads</t>
  </si>
  <si>
    <t>Total</t>
  </si>
  <si>
    <t>REVENUE SECTION</t>
  </si>
  <si>
    <t>M.H.</t>
  </si>
  <si>
    <t>Office Expenses</t>
  </si>
  <si>
    <t>Rural Development Department</t>
  </si>
  <si>
    <t>Head Office Establishment</t>
  </si>
  <si>
    <t>36.44.01</t>
  </si>
  <si>
    <t>36.44.11</t>
  </si>
  <si>
    <t>36.44.13</t>
  </si>
  <si>
    <t>36.45.01</t>
  </si>
  <si>
    <t>36.45.11</t>
  </si>
  <si>
    <t>36.45.13</t>
  </si>
  <si>
    <t>36.46.01</t>
  </si>
  <si>
    <t>36.46.11</t>
  </si>
  <si>
    <t>36.46.13</t>
  </si>
  <si>
    <t>36.47.01</t>
  </si>
  <si>
    <t>36.47.11</t>
  </si>
  <si>
    <t>36.47.13</t>
  </si>
  <si>
    <t>36.48.01</t>
  </si>
  <si>
    <t>36.48.11</t>
  </si>
  <si>
    <t>36.48.13</t>
  </si>
  <si>
    <t>Rural Water Supply Programmes</t>
  </si>
  <si>
    <t>36.45.71</t>
  </si>
  <si>
    <t>36.45.73</t>
  </si>
  <si>
    <t>36.46.73</t>
  </si>
  <si>
    <t>36.48.73</t>
  </si>
  <si>
    <t>Rural Housing</t>
  </si>
  <si>
    <t>Other Expenditure</t>
  </si>
  <si>
    <t>Integrated Rural Development Programme</t>
  </si>
  <si>
    <t>36.00.31</t>
  </si>
  <si>
    <t>National Programmes</t>
  </si>
  <si>
    <t>Other Programmes</t>
  </si>
  <si>
    <t>Employment Assurance Scheme</t>
  </si>
  <si>
    <t>Training</t>
  </si>
  <si>
    <t>60.00.31</t>
  </si>
  <si>
    <t>Panchayati Raj</t>
  </si>
  <si>
    <t>Salaries</t>
  </si>
  <si>
    <t>District &amp; Other Roads</t>
  </si>
  <si>
    <t>Road Works</t>
  </si>
  <si>
    <t>Maintenance &amp; Repairs of Rural Roads and Bridges</t>
  </si>
  <si>
    <t>General</t>
  </si>
  <si>
    <t>Direction &amp; Administration</t>
  </si>
  <si>
    <t>Jorethang Circle</t>
  </si>
  <si>
    <t>36.59.01</t>
  </si>
  <si>
    <t>36.59.11</t>
  </si>
  <si>
    <t>36.59.13</t>
  </si>
  <si>
    <t>Suspense</t>
  </si>
  <si>
    <t>36.00.43</t>
  </si>
  <si>
    <t>CAPITAL SECTION</t>
  </si>
  <si>
    <t>Water Supply</t>
  </si>
  <si>
    <t>Rural Water Supply</t>
  </si>
  <si>
    <t>36.45.75</t>
  </si>
  <si>
    <t>36.48.74</t>
  </si>
  <si>
    <t>Capital Outlay on Other Rural Development Programme</t>
  </si>
  <si>
    <t>Capital Outlay on Other Rural Development  Programme</t>
  </si>
  <si>
    <t>Construction of Bridges</t>
  </si>
  <si>
    <t>Note : The above estimates do not include the recoveries shown below which are adjusted in accounts as reduction of  expenditure</t>
  </si>
  <si>
    <t>DEMAND NO. 35</t>
  </si>
  <si>
    <t>Rural Development</t>
  </si>
  <si>
    <t>Village Water Supply</t>
  </si>
  <si>
    <t>45.71.01</t>
  </si>
  <si>
    <t>45.71.11</t>
  </si>
  <si>
    <t>45.71.13</t>
  </si>
  <si>
    <t>45.72.01</t>
  </si>
  <si>
    <t>45.72.11</t>
  </si>
  <si>
    <t>45.72.13</t>
  </si>
  <si>
    <t>45.73.01</t>
  </si>
  <si>
    <t>45.73.11</t>
  </si>
  <si>
    <t>45.73.13</t>
  </si>
  <si>
    <t>47.71.01</t>
  </si>
  <si>
    <t>47.71.11</t>
  </si>
  <si>
    <t>47.71.13</t>
  </si>
  <si>
    <t>47.72.01</t>
  </si>
  <si>
    <t>47.72.11</t>
  </si>
  <si>
    <t>47.72.13</t>
  </si>
  <si>
    <t>47.73.01</t>
  </si>
  <si>
    <t>47.73.11</t>
  </si>
  <si>
    <t>47.73.13</t>
  </si>
  <si>
    <t>47.74.01</t>
  </si>
  <si>
    <t>47.74.11</t>
  </si>
  <si>
    <t>47.74.13</t>
  </si>
  <si>
    <t>45.75.01</t>
  </si>
  <si>
    <t>45.75.11</t>
  </si>
  <si>
    <t>45.75.13</t>
  </si>
  <si>
    <t>45.76.01</t>
  </si>
  <si>
    <t>45.76.11</t>
  </si>
  <si>
    <t>45.76.13</t>
  </si>
  <si>
    <t>45.77.01</t>
  </si>
  <si>
    <t>45.77.11</t>
  </si>
  <si>
    <t>45.77.13</t>
  </si>
  <si>
    <t>45.78.01</t>
  </si>
  <si>
    <t>45.78.11</t>
  </si>
  <si>
    <t>45.78.13</t>
  </si>
  <si>
    <t>46.71.01</t>
  </si>
  <si>
    <t>46.71.11</t>
  </si>
  <si>
    <t>46.71.13</t>
  </si>
  <si>
    <t>46.72.01</t>
  </si>
  <si>
    <t>46.72.11</t>
  </si>
  <si>
    <t>46.72.13</t>
  </si>
  <si>
    <t>46.73.01</t>
  </si>
  <si>
    <t>46.73.11</t>
  </si>
  <si>
    <t>46.73.13</t>
  </si>
  <si>
    <t>46.74.01</t>
  </si>
  <si>
    <t>46.74.11</t>
  </si>
  <si>
    <t>46.74.13</t>
  </si>
  <si>
    <t>46.75.01</t>
  </si>
  <si>
    <t>46.75.11</t>
  </si>
  <si>
    <t>46.75.13</t>
  </si>
  <si>
    <t>46.76.01</t>
  </si>
  <si>
    <t>46.76.11</t>
  </si>
  <si>
    <t>46.76.13</t>
  </si>
  <si>
    <t>48.71.01</t>
  </si>
  <si>
    <t>48.71.11</t>
  </si>
  <si>
    <t>48.71.13</t>
  </si>
  <si>
    <t>48.72.01</t>
  </si>
  <si>
    <t>48.72.11</t>
  </si>
  <si>
    <t>48.72.13</t>
  </si>
  <si>
    <t>48.73.01</t>
  </si>
  <si>
    <t>48.73.11</t>
  </si>
  <si>
    <t>48.73.13</t>
  </si>
  <si>
    <t>48.74.01</t>
  </si>
  <si>
    <t>48.74.11</t>
  </si>
  <si>
    <t>48.74.13</t>
  </si>
  <si>
    <t>48.75.01</t>
  </si>
  <si>
    <t>48.75.11</t>
  </si>
  <si>
    <t>48.75.13</t>
  </si>
  <si>
    <t>48.76.01</t>
  </si>
  <si>
    <t>48.76.11</t>
  </si>
  <si>
    <t>48.76.13</t>
  </si>
  <si>
    <t>Maintenance and Repairs</t>
  </si>
  <si>
    <t>Wages</t>
  </si>
  <si>
    <t>60.81.02</t>
  </si>
  <si>
    <t>60.82.02</t>
  </si>
  <si>
    <t>60.83.02</t>
  </si>
  <si>
    <t>60.84.02</t>
  </si>
  <si>
    <t>Direction and Administration</t>
  </si>
  <si>
    <t>Land Compensation for PMGSY</t>
  </si>
  <si>
    <t>II. Details of the estimates and the heads under which this grant will be accounted for:</t>
  </si>
  <si>
    <t>Revenue</t>
  </si>
  <si>
    <t>Capital</t>
  </si>
  <si>
    <t>45.80.01</t>
  </si>
  <si>
    <t>45.80.11</t>
  </si>
  <si>
    <t>45.80.13</t>
  </si>
  <si>
    <t>46.77.01</t>
  </si>
  <si>
    <t>46.77.11</t>
  </si>
  <si>
    <t>46.77.13</t>
  </si>
  <si>
    <t>C - Economic Services (b) Rural Development</t>
  </si>
  <si>
    <t>C - Capital Accounts of Economic Services</t>
  </si>
  <si>
    <t>B - Social Services (c) Water Supply, Sanitation, Housing</t>
  </si>
  <si>
    <t>(c) Capital Account of Water Supply, Sanitation, Housing</t>
  </si>
  <si>
    <t>45.81.01</t>
  </si>
  <si>
    <t>45.81.11</t>
  </si>
  <si>
    <t>45.81.13</t>
  </si>
  <si>
    <t>48.78.01</t>
  </si>
  <si>
    <t>48.78.11</t>
  </si>
  <si>
    <t>48.78.13</t>
  </si>
  <si>
    <t>Work Charged Establishment</t>
  </si>
  <si>
    <t>Bridges</t>
  </si>
  <si>
    <t>Major Works</t>
  </si>
  <si>
    <t>Jawahar Gram Samridhi Yojana</t>
  </si>
  <si>
    <t>Land Compensation</t>
  </si>
  <si>
    <t>(In Thousands of Rupees)</t>
  </si>
  <si>
    <t>National Rural Employment Guarantee Scheme</t>
  </si>
  <si>
    <t>Rec</t>
  </si>
  <si>
    <t>Special Programmes for Rural Development, 01-911-Deduct Recoveries of Overpayments</t>
  </si>
  <si>
    <t>46.78.01</t>
  </si>
  <si>
    <t>46.78.11</t>
  </si>
  <si>
    <t>46.78.13</t>
  </si>
  <si>
    <t>Sewerage and Sanitation</t>
  </si>
  <si>
    <t>Sanitation Services</t>
  </si>
  <si>
    <t>36.45.90</t>
  </si>
  <si>
    <t xml:space="preserve">Water Supply Scheme at Amba, Taza and Tareythang (NLCPR) </t>
  </si>
  <si>
    <t>Pradhan Mantri Gram Sadak Yojana (PMGSY)</t>
  </si>
  <si>
    <t>36.00.81</t>
  </si>
  <si>
    <t>36.00.82</t>
  </si>
  <si>
    <t>37.00.81</t>
  </si>
  <si>
    <t>37.00.82</t>
  </si>
  <si>
    <t>34.00.81</t>
  </si>
  <si>
    <t>34.00.82</t>
  </si>
  <si>
    <t>40.00.81</t>
  </si>
  <si>
    <t>40.00.82</t>
  </si>
  <si>
    <t>Infrastructure Development for Destinations and Circuits</t>
  </si>
  <si>
    <t>35.00.81</t>
  </si>
  <si>
    <t>46.79.01</t>
  </si>
  <si>
    <t>46.79.11</t>
  </si>
  <si>
    <t>46.79.13</t>
  </si>
  <si>
    <t>National Rural Livelihood Mission (NRLM)</t>
  </si>
  <si>
    <t>Sikkim Institute of Rural Development</t>
  </si>
  <si>
    <t>45.82.01</t>
  </si>
  <si>
    <t>45.82.11</t>
  </si>
  <si>
    <t>45.82.13</t>
  </si>
  <si>
    <t>48.79.11</t>
  </si>
  <si>
    <t>48.79.13</t>
  </si>
  <si>
    <t>48.79.01</t>
  </si>
  <si>
    <t>36.44.50</t>
  </si>
  <si>
    <t>Other Charges</t>
  </si>
  <si>
    <t>Swachh Bharat Mission (Gramin) (SBM)</t>
  </si>
  <si>
    <t>81.00.81</t>
  </si>
  <si>
    <t>81.00.82</t>
  </si>
  <si>
    <t>Swachh Bharat Mission (SBM) State Share</t>
  </si>
  <si>
    <t>00.45.78</t>
  </si>
  <si>
    <t>35.00.82</t>
  </si>
  <si>
    <t>Community Development</t>
  </si>
  <si>
    <t>Shyama Prasad Mukherji Rurban Mission</t>
  </si>
  <si>
    <t>50.72.53</t>
  </si>
  <si>
    <t>Pradhan Mantri Awas Yojana (PMAY)</t>
  </si>
  <si>
    <t>Village Water Supply Scheme (State Plan)</t>
  </si>
  <si>
    <t>Construction of Block Development Offices including Land Compensation</t>
  </si>
  <si>
    <t>PMAY-Rural (Central Share)</t>
  </si>
  <si>
    <t>PMAY-Rural (State Share)</t>
  </si>
  <si>
    <t>RURBAN Mission (Central Share)</t>
  </si>
  <si>
    <t>Duga  Block Administrative Centre</t>
  </si>
  <si>
    <t>Rhenock  Block Administrative Centre</t>
  </si>
  <si>
    <t>Pakyong  Block Administrative Centre</t>
  </si>
  <si>
    <t>Regu  Block Administrative Centre</t>
  </si>
  <si>
    <t>Rakdong Tintek Block Administrative Centre</t>
  </si>
  <si>
    <t>Khamdong  Block Administrative Centre</t>
  </si>
  <si>
    <t>Ranka  Block Administrative Centre</t>
  </si>
  <si>
    <t>Parakha  Block Administrative Centre</t>
  </si>
  <si>
    <t>Martam  Block Administrative Centre</t>
  </si>
  <si>
    <t>Nandok  Block Administrative Centre</t>
  </si>
  <si>
    <t>Yuksom  Block Administrative Centre</t>
  </si>
  <si>
    <t>Gyalshing  Block Administrative Centre</t>
  </si>
  <si>
    <t>Dentam  Block Administrative Centre</t>
  </si>
  <si>
    <t>Kaluk  Block Administrative Centre</t>
  </si>
  <si>
    <t>Soreng  Block Administrative Centre</t>
  </si>
  <si>
    <t>Daramdin  Block Administrative Centre</t>
  </si>
  <si>
    <t>Hee Bermiok  Block Administrative Centre</t>
  </si>
  <si>
    <t>Chongrang  Block Administrative Centre</t>
  </si>
  <si>
    <t>Chakung-Chumbong  Block Administrative Centre</t>
  </si>
  <si>
    <t>Kabi Tingda Block Administrative Centre</t>
  </si>
  <si>
    <t>Mangan Block Administrative Centre</t>
  </si>
  <si>
    <t>Chungthang Block Administrative Centre</t>
  </si>
  <si>
    <t>Temi Tarku Block Administrative Centre</t>
  </si>
  <si>
    <t>Melli (Sumbuk) Block Administrative Centre</t>
  </si>
  <si>
    <t>Wok (Sikhip)  Block Administrative Centre</t>
  </si>
  <si>
    <t>Yangang Block Administrative Centre</t>
  </si>
  <si>
    <t>Namchi Block Administrative Centre</t>
  </si>
  <si>
    <t>Ravongla Block Administrative Centre</t>
  </si>
  <si>
    <t>Namthang  Block Administrative Centre</t>
  </si>
  <si>
    <t>Nandugaon  Block Administrative Centre</t>
  </si>
  <si>
    <t>RURBAN Mission (State Share)</t>
  </si>
  <si>
    <t>46.80.01</t>
  </si>
  <si>
    <t>46.80.11</t>
  </si>
  <si>
    <t>46.80.13</t>
  </si>
  <si>
    <t>36.45.72</t>
  </si>
  <si>
    <t>Maintenance &amp; Repairs of Roads under PMGSY</t>
  </si>
  <si>
    <t>00.45.79</t>
  </si>
  <si>
    <t>Construction of Gausala at Mamring, Chakafey, East Sikkim</t>
  </si>
  <si>
    <t xml:space="preserve">Rashtriya Gram Swaraj Abhiyan (RGSA) </t>
  </si>
  <si>
    <t>Construction of Community Halls</t>
  </si>
  <si>
    <t>Construction of Crematorium</t>
  </si>
  <si>
    <t>36.48.76</t>
  </si>
  <si>
    <t>Construction of Footpath</t>
  </si>
  <si>
    <t>00.48</t>
  </si>
  <si>
    <t>36.45.78</t>
  </si>
  <si>
    <t>45.71.02</t>
  </si>
  <si>
    <t>45.72.02</t>
  </si>
  <si>
    <t>45.73.02</t>
  </si>
  <si>
    <t>45.75.02</t>
  </si>
  <si>
    <t>45.76.02</t>
  </si>
  <si>
    <t>45.78.02</t>
  </si>
  <si>
    <t>45.80.02</t>
  </si>
  <si>
    <t>45.81.02</t>
  </si>
  <si>
    <t>45.82.02</t>
  </si>
  <si>
    <t>46.71.02</t>
  </si>
  <si>
    <t>46.72.02</t>
  </si>
  <si>
    <t>46.73.02</t>
  </si>
  <si>
    <t>46.74.02</t>
  </si>
  <si>
    <t>46.75.02</t>
  </si>
  <si>
    <t>46.76.02</t>
  </si>
  <si>
    <t>46.77.02</t>
  </si>
  <si>
    <t>46.78.02</t>
  </si>
  <si>
    <t>46.79.02</t>
  </si>
  <si>
    <t>47.71.02</t>
  </si>
  <si>
    <t>47.72.02</t>
  </si>
  <si>
    <t>47.73.02</t>
  </si>
  <si>
    <t>47.74.02</t>
  </si>
  <si>
    <t>48.71.02</t>
  </si>
  <si>
    <t>48.72.02</t>
  </si>
  <si>
    <t>48.73.02</t>
  </si>
  <si>
    <t>48.74.02</t>
  </si>
  <si>
    <t>48.76.02</t>
  </si>
  <si>
    <t>48.78.02</t>
  </si>
  <si>
    <t>48.79.02</t>
  </si>
  <si>
    <t>36.45.02</t>
  </si>
  <si>
    <t>36.48.02</t>
  </si>
  <si>
    <t>46.80.02</t>
  </si>
  <si>
    <t>Rashtriya Gram Swaraj Abhiyan (RGSA) 
(Central Share)</t>
  </si>
  <si>
    <t>Rashtriya Gram Swaraj Abhiyan (RGSA)
(State Share)</t>
  </si>
  <si>
    <t>45.77.02</t>
  </si>
  <si>
    <t>36.48.86</t>
  </si>
  <si>
    <t>Water Supply Scheme</t>
  </si>
  <si>
    <t>36.45.79</t>
  </si>
  <si>
    <t>48.75.02</t>
  </si>
  <si>
    <t>36.44.02</t>
  </si>
  <si>
    <t>B - Capital Account of Social Services</t>
  </si>
  <si>
    <t>45.00.71</t>
  </si>
  <si>
    <t>Improvement and Renovation of Rural Infrastructure</t>
  </si>
  <si>
    <t>46.00.71</t>
  </si>
  <si>
    <t>47.00.71</t>
  </si>
  <si>
    <t>48.00.71</t>
  </si>
  <si>
    <t>36.45.74</t>
  </si>
  <si>
    <t>Anti- Erosion Works</t>
  </si>
  <si>
    <t xml:space="preserve">Village Water Supply Scheme </t>
  </si>
  <si>
    <t>36.47.75</t>
  </si>
  <si>
    <t>Sikkim Garib Awas Yojana</t>
  </si>
  <si>
    <t>00.45.81</t>
  </si>
  <si>
    <t>00.45</t>
  </si>
  <si>
    <t>00.46</t>
  </si>
  <si>
    <t>00.46.83</t>
  </si>
  <si>
    <t>Development of Stockyard at RDD Store, Tadong</t>
  </si>
  <si>
    <t>36.45.80</t>
  </si>
  <si>
    <t>36.45.82</t>
  </si>
  <si>
    <t>36.45.84</t>
  </si>
  <si>
    <t>Construction of 40 meter span steel bridge over Takcham Chu along Nandok Soureni Road</t>
  </si>
  <si>
    <t>Jal Jeevan Mission</t>
  </si>
  <si>
    <t>45.00.72</t>
  </si>
  <si>
    <t>Elevator at RDD Headquarter</t>
  </si>
  <si>
    <t>Actuals</t>
  </si>
  <si>
    <t>Budget 
Estimate</t>
  </si>
  <si>
    <t>Revised 
Estimate</t>
  </si>
  <si>
    <t>Pradhan Mantri Gram Sadak Yojana (PMGSY) (Central Share)</t>
  </si>
  <si>
    <t>Pradhan Mantri Gram Sadak Yojana (PMGSY) (State Share)</t>
  </si>
  <si>
    <t>RURAL  DEVELOPMENT</t>
  </si>
  <si>
    <t>National Rural Livelihood Mission (NRLM) (Central Share)</t>
  </si>
  <si>
    <t>National Rural Livelihood Mission (NRLM) (State Share)</t>
  </si>
  <si>
    <t>Major Restoration and Removal of Deficiencies of Rural Roads</t>
  </si>
  <si>
    <t>Jal Jeevan Mission (JJM) (Central Share)</t>
  </si>
  <si>
    <t>Jal Jeevan Mission (JJM) (State Share)</t>
  </si>
  <si>
    <t>Mangalbarey Block Administrative Centre</t>
  </si>
  <si>
    <t xml:space="preserve">Repayment/Interest payment of Loan </t>
  </si>
  <si>
    <t>00.45.83</t>
  </si>
  <si>
    <t>00.45.84</t>
  </si>
  <si>
    <t>36.46.84</t>
  </si>
  <si>
    <t>RWSS at Malbasey, Soreng- Chakung GPU</t>
  </si>
  <si>
    <t>00.48.83</t>
  </si>
  <si>
    <t>Public Works</t>
  </si>
  <si>
    <t>Maintenence and Repairs</t>
  </si>
  <si>
    <t>Grants-in-aid to Sikkim Rural Development Agency (S.R.D.A. Administration)</t>
  </si>
  <si>
    <t xml:space="preserve">A- General services (d) Administrative Services </t>
  </si>
  <si>
    <t>2022-23</t>
  </si>
  <si>
    <t>Baiguney Block Administrative Centre</t>
  </si>
  <si>
    <t>46.81.01</t>
  </si>
  <si>
    <t>46.81.02</t>
  </si>
  <si>
    <t>46.81.11</t>
  </si>
  <si>
    <t>46.81.13</t>
  </si>
  <si>
    <t>34.00.83</t>
  </si>
  <si>
    <t>Social Audit- MGNREGA (Central Share)</t>
  </si>
  <si>
    <t>37.00.83</t>
  </si>
  <si>
    <t>Start-up Village Entrepreneurship Programme (SVEP- Central Share)</t>
  </si>
  <si>
    <t>Gangtok District</t>
  </si>
  <si>
    <t>Maintenance &amp; Repairs of Rural Roads and Bridges under Gangtok District</t>
  </si>
  <si>
    <t>Gyalshing District</t>
  </si>
  <si>
    <t>Maintenance &amp; Repairs of Rural Roads and Bridges under Gyalshing District</t>
  </si>
  <si>
    <t>Mangan District</t>
  </si>
  <si>
    <t>Maintenance &amp; Repairs of Rural Roads and Bridges under Mangan District</t>
  </si>
  <si>
    <t>Namchi District</t>
  </si>
  <si>
    <t>Maintenance &amp; Repairs of Rural Roads and Bridges under Namchi District</t>
  </si>
  <si>
    <t>Pakyong District</t>
  </si>
  <si>
    <t>36.49.01</t>
  </si>
  <si>
    <t>36.49.02</t>
  </si>
  <si>
    <t>36.49.11</t>
  </si>
  <si>
    <t>36.49.13</t>
  </si>
  <si>
    <t>Soreng District</t>
  </si>
  <si>
    <t>36.50.01</t>
  </si>
  <si>
    <t>36.50.02</t>
  </si>
  <si>
    <t>36.50.11</t>
  </si>
  <si>
    <t>36.50.13</t>
  </si>
  <si>
    <t>Maintenance &amp; Repairs of Rural Roads and Bridges under Pakyong District</t>
  </si>
  <si>
    <t>Maintenance &amp; Repairs of Rural Roads and Bridges under Soreng District</t>
  </si>
  <si>
    <t>37.00.84</t>
  </si>
  <si>
    <t>State Share of SVEP under NRLM</t>
  </si>
  <si>
    <t>Award for cleanest Gram Panchayat Unit</t>
  </si>
  <si>
    <t>Dismanteling of Old Structure and Construction of New GPK Bhawan at Syaplay uner 02- West Pandam GPU</t>
  </si>
  <si>
    <t>Construction of Footpath from 6th Mile Hawa Ghar to Adampool new road</t>
  </si>
  <si>
    <t>Nine Meter Span RCC Bridge at Sotak Lingtam under Navey Sotak Village</t>
  </si>
  <si>
    <t>00.45.88</t>
  </si>
  <si>
    <t>Development of Chief Minister's Adopted Village</t>
  </si>
  <si>
    <t>00.48.85</t>
  </si>
  <si>
    <t>Construction of New Auditorium Hall at Brorong Phamtam GPU</t>
  </si>
  <si>
    <t>Construction of Kabir Math at Lingmoo</t>
  </si>
  <si>
    <t>36.45.88</t>
  </si>
  <si>
    <t>RCR Lower Sumin Zero Point to Upper Sumin Road damaged under Namcheybong Constituency</t>
  </si>
  <si>
    <t>36.47.76</t>
  </si>
  <si>
    <t>RCR Passindong PHC</t>
  </si>
  <si>
    <t>RCR from NHS to Upper Gyer</t>
  </si>
  <si>
    <t>36.48.75</t>
  </si>
  <si>
    <t>36.48.77</t>
  </si>
  <si>
    <t>36.48.78</t>
  </si>
  <si>
    <t>Diversion of Road Kamrang College</t>
  </si>
  <si>
    <t>Restoration Work at Maran Khola Bridge along Sanganath SS to Sumbuk</t>
  </si>
  <si>
    <t>Link Roak Upper Kamrang to Lower Tinjir</t>
  </si>
  <si>
    <t>Ranga Khola Bridge / Dara Kharka PMGSY Road along with protection works</t>
  </si>
  <si>
    <t>Repairs and Maintenance of other than Roads and Bridges</t>
  </si>
  <si>
    <t>Other Maintenance Expenditure</t>
  </si>
  <si>
    <t>Swachh Bharat Mission (SBM) Central Share</t>
  </si>
  <si>
    <t xml:space="preserve">RCR along Sanganath SS </t>
  </si>
  <si>
    <t>Constuction of GPK Building at Darap</t>
  </si>
  <si>
    <t>2023-24</t>
  </si>
  <si>
    <t>Other Housing</t>
  </si>
  <si>
    <t>07.001</t>
  </si>
  <si>
    <t>00.789</t>
  </si>
  <si>
    <t>Special Component Plan for Scheduled Castes</t>
  </si>
  <si>
    <t>04.789</t>
  </si>
  <si>
    <t>35.00.83</t>
  </si>
  <si>
    <t>00.796</t>
  </si>
  <si>
    <t>Tribal Area Sub-plan</t>
  </si>
  <si>
    <t>35.00.85</t>
  </si>
  <si>
    <t>04.796</t>
  </si>
  <si>
    <t>03.789</t>
  </si>
  <si>
    <t>37.00.85</t>
  </si>
  <si>
    <t>03.796</t>
  </si>
  <si>
    <t>01.789</t>
  </si>
  <si>
    <t>01.796</t>
  </si>
  <si>
    <t>37.00.87</t>
  </si>
  <si>
    <t>34.00.84</t>
  </si>
  <si>
    <t>36.00.83</t>
  </si>
  <si>
    <t>36.00.85</t>
  </si>
  <si>
    <t>40.00.83</t>
  </si>
  <si>
    <t>40.00.85</t>
  </si>
  <si>
    <t>02.789</t>
  </si>
  <si>
    <t>81.00.83</t>
  </si>
  <si>
    <t>60.789</t>
  </si>
  <si>
    <t>60.796</t>
  </si>
  <si>
    <t>34.00.85</t>
  </si>
  <si>
    <t>34.00.86</t>
  </si>
  <si>
    <t>60.85.02</t>
  </si>
  <si>
    <t>60.86.02</t>
  </si>
  <si>
    <t>Medical Treatment</t>
  </si>
  <si>
    <t>Allowances</t>
  </si>
  <si>
    <t>Leave Travel Concession</t>
  </si>
  <si>
    <t>Training Expenses</t>
  </si>
  <si>
    <t>Domestic Travel Expenses</t>
  </si>
  <si>
    <t>Foreign Travel Expenses</t>
  </si>
  <si>
    <t>Fuel and Lubricants</t>
  </si>
  <si>
    <t>36.44.06</t>
  </si>
  <si>
    <t>36.44.07</t>
  </si>
  <si>
    <t>36.44.08</t>
  </si>
  <si>
    <t>36.44.12</t>
  </si>
  <si>
    <t>36.44.09</t>
  </si>
  <si>
    <t>36.45.06</t>
  </si>
  <si>
    <t>36.45.07</t>
  </si>
  <si>
    <t>36.45.09</t>
  </si>
  <si>
    <t>36.45.24</t>
  </si>
  <si>
    <t>36.46.06</t>
  </si>
  <si>
    <t>36.46.07</t>
  </si>
  <si>
    <t>36.46.24</t>
  </si>
  <si>
    <t>36.47.06</t>
  </si>
  <si>
    <t>36.47.07</t>
  </si>
  <si>
    <t>36.47.24</t>
  </si>
  <si>
    <t>36.48.06</t>
  </si>
  <si>
    <t>36.48.07</t>
  </si>
  <si>
    <t>36.48.24</t>
  </si>
  <si>
    <t>36.49.06</t>
  </si>
  <si>
    <t>36.49.07</t>
  </si>
  <si>
    <t>36.49.08</t>
  </si>
  <si>
    <t>36.49.09</t>
  </si>
  <si>
    <t>36.49.24</t>
  </si>
  <si>
    <t>36.50.06</t>
  </si>
  <si>
    <t>36.50.07</t>
  </si>
  <si>
    <t>36.50.08</t>
  </si>
  <si>
    <t>36.50.09</t>
  </si>
  <si>
    <t>36.50.24</t>
  </si>
  <si>
    <t>45.71.06</t>
  </si>
  <si>
    <t>45.71.07</t>
  </si>
  <si>
    <t>45.71.09</t>
  </si>
  <si>
    <t>45.71.24</t>
  </si>
  <si>
    <t>45.72.06</t>
  </si>
  <si>
    <t>45.72.07</t>
  </si>
  <si>
    <t>45.72.09</t>
  </si>
  <si>
    <t>45.72.24</t>
  </si>
  <si>
    <t>45.73.06</t>
  </si>
  <si>
    <t>45.73.07</t>
  </si>
  <si>
    <t>45.73.09</t>
  </si>
  <si>
    <t>45.73.24</t>
  </si>
  <si>
    <t>45.75.06</t>
  </si>
  <si>
    <t>45.75.07</t>
  </si>
  <si>
    <t>45.75.09</t>
  </si>
  <si>
    <t>45.75.24</t>
  </si>
  <si>
    <t>45.76.06</t>
  </si>
  <si>
    <t>45.76.07</t>
  </si>
  <si>
    <t>45.76.09</t>
  </si>
  <si>
    <t>45.76.24</t>
  </si>
  <si>
    <t>45.77.06</t>
  </si>
  <si>
    <t>45.77.07</t>
  </si>
  <si>
    <t>45.77.09</t>
  </si>
  <si>
    <t>45.77.24</t>
  </si>
  <si>
    <t>45.78.06</t>
  </si>
  <si>
    <t>45.78.07</t>
  </si>
  <si>
    <t>45.78.08</t>
  </si>
  <si>
    <t>45.78.09</t>
  </si>
  <si>
    <t>45.78.24</t>
  </si>
  <si>
    <t>45.80.06</t>
  </si>
  <si>
    <t>45.80.07</t>
  </si>
  <si>
    <t>45.80.09</t>
  </si>
  <si>
    <t>45.80.24</t>
  </si>
  <si>
    <t>45.81.06</t>
  </si>
  <si>
    <t>45.81.07</t>
  </si>
  <si>
    <t>45.81.09</t>
  </si>
  <si>
    <t>45.81.24</t>
  </si>
  <si>
    <t>45.82.06</t>
  </si>
  <si>
    <t>45.82.07</t>
  </si>
  <si>
    <t>45.82.09</t>
  </si>
  <si>
    <t>45.82.24</t>
  </si>
  <si>
    <t>46.71.24</t>
  </si>
  <si>
    <t>46.71.06</t>
  </si>
  <si>
    <t>46.71.07</t>
  </si>
  <si>
    <t>46.71.09</t>
  </si>
  <si>
    <t>46.72.06</t>
  </si>
  <si>
    <t>46.72.07</t>
  </si>
  <si>
    <t>46.72.09</t>
  </si>
  <si>
    <t>46.73.06</t>
  </si>
  <si>
    <t>46.73.07</t>
  </si>
  <si>
    <t>46.73.09</t>
  </si>
  <si>
    <t>46.74.06</t>
  </si>
  <si>
    <t>46.74.07</t>
  </si>
  <si>
    <t>46.74.09</t>
  </si>
  <si>
    <t>46.75.06</t>
  </si>
  <si>
    <t>46.75.07</t>
  </si>
  <si>
    <t>46.75.09</t>
  </si>
  <si>
    <t>46.76.06</t>
  </si>
  <si>
    <t>46.76.07</t>
  </si>
  <si>
    <t>46.76.09</t>
  </si>
  <si>
    <t>46.77.06</t>
  </si>
  <si>
    <t>46.77.07</t>
  </si>
  <si>
    <t>46.77.09</t>
  </si>
  <si>
    <t>46.78.06</t>
  </si>
  <si>
    <t>46.78.07</t>
  </si>
  <si>
    <t>46.78.09</t>
  </si>
  <si>
    <t>46.79.06</t>
  </si>
  <si>
    <t>46.79.07</t>
  </si>
  <si>
    <t>46.79.09</t>
  </si>
  <si>
    <t>46.80.06</t>
  </si>
  <si>
    <t>46.80.07</t>
  </si>
  <si>
    <t>46.80.09</t>
  </si>
  <si>
    <t>46.81.06</t>
  </si>
  <si>
    <t>46.81.07</t>
  </si>
  <si>
    <t>46.81.09</t>
  </si>
  <si>
    <t>46.81.14</t>
  </si>
  <si>
    <t>47.71.06</t>
  </si>
  <si>
    <t>47.71.07</t>
  </si>
  <si>
    <t>47.71.09</t>
  </si>
  <si>
    <t>47.72.06</t>
  </si>
  <si>
    <t>47.72.07</t>
  </si>
  <si>
    <t>47.72.09</t>
  </si>
  <si>
    <t>47.73.06</t>
  </si>
  <si>
    <t>47.73.07</t>
  </si>
  <si>
    <t>47.73.09</t>
  </si>
  <si>
    <t>47.74.06</t>
  </si>
  <si>
    <t>47.74.07</t>
  </si>
  <si>
    <t>47.74.09</t>
  </si>
  <si>
    <t>48.71.06</t>
  </si>
  <si>
    <t>48.71.07</t>
  </si>
  <si>
    <t>48.71.09</t>
  </si>
  <si>
    <t>48.72.06</t>
  </si>
  <si>
    <t>48.72.07</t>
  </si>
  <si>
    <t>48.72.09</t>
  </si>
  <si>
    <t>48.73.06</t>
  </si>
  <si>
    <t>48.73.07</t>
  </si>
  <si>
    <t>48.73.09</t>
  </si>
  <si>
    <t>48.74.06</t>
  </si>
  <si>
    <t>48.74.07</t>
  </si>
  <si>
    <t>48.74.09</t>
  </si>
  <si>
    <t>48.75.06</t>
  </si>
  <si>
    <t>48.75.07</t>
  </si>
  <si>
    <t>48.75.09</t>
  </si>
  <si>
    <t>48.76.06</t>
  </si>
  <si>
    <t>48.76.07</t>
  </si>
  <si>
    <t>48.76.09</t>
  </si>
  <si>
    <t>48.78.06</t>
  </si>
  <si>
    <t>48.78.07</t>
  </si>
  <si>
    <t>48.78.09</t>
  </si>
  <si>
    <t>48.79.06</t>
  </si>
  <si>
    <t>48.79.07</t>
  </si>
  <si>
    <t>48.79.09</t>
  </si>
  <si>
    <t>36.44.24</t>
  </si>
  <si>
    <t>36.59.06</t>
  </si>
  <si>
    <t>36.59.07</t>
  </si>
  <si>
    <t>36.59.24</t>
  </si>
  <si>
    <t>81.00.29</t>
  </si>
  <si>
    <t>Repair and Maintenance</t>
  </si>
  <si>
    <t>36.44.29</t>
  </si>
  <si>
    <t>36.44.49</t>
  </si>
  <si>
    <t>Other Revenue Expenditure</t>
  </si>
  <si>
    <t>36.45.29</t>
  </si>
  <si>
    <t>36.46.29</t>
  </si>
  <si>
    <t>36.47.29</t>
  </si>
  <si>
    <t>36.48.29</t>
  </si>
  <si>
    <t>36.49.29</t>
  </si>
  <si>
    <t>36.50.29</t>
  </si>
  <si>
    <t>45.71.29</t>
  </si>
  <si>
    <t>71.45.29</t>
  </si>
  <si>
    <t>71.46.29</t>
  </si>
  <si>
    <t>71.47.29</t>
  </si>
  <si>
    <t>71.49.29</t>
  </si>
  <si>
    <t>71.50.29</t>
  </si>
  <si>
    <t>35.80.49</t>
  </si>
  <si>
    <t>45.72.29</t>
  </si>
  <si>
    <t>45.73.29</t>
  </si>
  <si>
    <t>45.75.29</t>
  </si>
  <si>
    <t>45.76.29</t>
  </si>
  <si>
    <t>45.77.29</t>
  </si>
  <si>
    <t>45.78.29</t>
  </si>
  <si>
    <t>45.80.29</t>
  </si>
  <si>
    <t>45.81.29</t>
  </si>
  <si>
    <t>45.82.29</t>
  </si>
  <si>
    <t>46.71.29</t>
  </si>
  <si>
    <t>46.72.29</t>
  </si>
  <si>
    <t>46.73.29</t>
  </si>
  <si>
    <t>46.74.29</t>
  </si>
  <si>
    <t>46.75.29</t>
  </si>
  <si>
    <t>46.76.29</t>
  </si>
  <si>
    <t>46.77.29</t>
  </si>
  <si>
    <t>46.78.29</t>
  </si>
  <si>
    <t>46.79.29</t>
  </si>
  <si>
    <t>46.80.29</t>
  </si>
  <si>
    <t>46.81.29</t>
  </si>
  <si>
    <t>47.71.29</t>
  </si>
  <si>
    <t>47.72.29</t>
  </si>
  <si>
    <t>47.73.29</t>
  </si>
  <si>
    <t>Passingdong (Dzongu) Block Administrative Centre</t>
  </si>
  <si>
    <t>47.74.29</t>
  </si>
  <si>
    <t>48.71.29</t>
  </si>
  <si>
    <t>48.72.29</t>
  </si>
  <si>
    <t>48.73.29</t>
  </si>
  <si>
    <t>48.74.29</t>
  </si>
  <si>
    <t>48.75.29</t>
  </si>
  <si>
    <t>48.76.29</t>
  </si>
  <si>
    <t>48.78.29</t>
  </si>
  <si>
    <t>48.79.29</t>
  </si>
  <si>
    <t>48.78.24</t>
  </si>
  <si>
    <t>48.79.24</t>
  </si>
  <si>
    <t>48.76.24</t>
  </si>
  <si>
    <t>Sikkim Rural Development Agency (S.R.D.A.)</t>
  </si>
  <si>
    <t>Grant in Aid Salaries</t>
  </si>
  <si>
    <t>Grant in Aid General</t>
  </si>
  <si>
    <t>60.00.36</t>
  </si>
  <si>
    <t>Mahatma Gandhi National Rural Employment Guarantee Act (MGNREGA) (Central Share)</t>
  </si>
  <si>
    <t>Mahatma Gandhi National Rural Employment Guarantee Act (MGNREGA) (State Share)</t>
  </si>
  <si>
    <t>MGNREGA- Admin (Central Share)</t>
  </si>
  <si>
    <t>MGNREGA- Project UNNATI (Central Share)</t>
  </si>
  <si>
    <t>46.81.24</t>
  </si>
  <si>
    <t>Rent, Rates and Taxes for Land and Buildings</t>
  </si>
  <si>
    <t>48.79.14</t>
  </si>
  <si>
    <t>Rents, Rates and Taxes for Land and Buildings</t>
  </si>
  <si>
    <t>00.46.88</t>
  </si>
  <si>
    <t>Construction of Samaj Ghar at Hee Sapung Ward Maneybung, Dentam Constituency</t>
  </si>
  <si>
    <t>Construction of Foot Bridges in Sikkim (Phase I) (NEC)</t>
  </si>
  <si>
    <t>Upgradation of Road from Gyalshing Guruthang to Yangthang Degree College</t>
  </si>
  <si>
    <t>Construction of Road from SPWD Road Chongzong to Toyang PMGSY (Road) 3 kms</t>
  </si>
  <si>
    <t>36.45.89</t>
  </si>
  <si>
    <t>Sikkim Garib Awas Yojana (Rural) Phase II</t>
  </si>
  <si>
    <t>36.44.16</t>
  </si>
  <si>
    <t>Printing and Publications</t>
  </si>
  <si>
    <t>36.44.19</t>
  </si>
  <si>
    <t>Digital Equipment</t>
  </si>
  <si>
    <t>36.44.26</t>
  </si>
  <si>
    <t>36.44.27</t>
  </si>
  <si>
    <t>36.44.28</t>
  </si>
  <si>
    <t>Advertising and Publicity</t>
  </si>
  <si>
    <t>Minor Civil and Electric works</t>
  </si>
  <si>
    <t>Professional Services</t>
  </si>
  <si>
    <t>46.72.24</t>
  </si>
  <si>
    <t>46.73.24</t>
  </si>
  <si>
    <t>46.74.24</t>
  </si>
  <si>
    <t>46.75.24</t>
  </si>
  <si>
    <t>46.76.24</t>
  </si>
  <si>
    <t>46.77.24</t>
  </si>
  <si>
    <t>46.78.24</t>
  </si>
  <si>
    <t>46.79.24</t>
  </si>
  <si>
    <t>46.80.24</t>
  </si>
  <si>
    <t>47.71.24</t>
  </si>
  <si>
    <t>47.72.24</t>
  </si>
  <si>
    <t>47.73.24</t>
  </si>
  <si>
    <t>47.74.24</t>
  </si>
  <si>
    <t>48.71.24</t>
  </si>
  <si>
    <t>48.72.24</t>
  </si>
  <si>
    <t>48.73.24</t>
  </si>
  <si>
    <t>48.74.24</t>
  </si>
  <si>
    <t>48.75.24</t>
  </si>
  <si>
    <t>00.800</t>
  </si>
  <si>
    <t>36.44.51</t>
  </si>
  <si>
    <t>Motor Vehicles</t>
  </si>
  <si>
    <t>60</t>
  </si>
  <si>
    <t>Various Works</t>
  </si>
  <si>
    <t>45</t>
  </si>
  <si>
    <t>Buildings and Structures</t>
  </si>
  <si>
    <t>34.00.87</t>
  </si>
  <si>
    <t>Gausala at Mamring, Chakafey, East Sikkim</t>
  </si>
  <si>
    <t>60.00.72</t>
  </si>
  <si>
    <t>Upgradation RCR from Shyari Road</t>
  </si>
  <si>
    <t>60.00.73</t>
  </si>
  <si>
    <t>Infrastructural Assets</t>
  </si>
  <si>
    <t>Steel Bridge over Andheri Khola along Basnett Gaon to Khongsee</t>
  </si>
  <si>
    <t>61.00.73</t>
  </si>
  <si>
    <t>36.60.78</t>
  </si>
  <si>
    <t>Land</t>
  </si>
  <si>
    <t>Land Compensation for BAC, Baiguney</t>
  </si>
  <si>
    <t>Construction of BAC, Chumbong</t>
  </si>
  <si>
    <t>36.61.72</t>
  </si>
  <si>
    <t>Buildings and Structure</t>
  </si>
  <si>
    <t>Construction of BAC, Chongrang</t>
  </si>
  <si>
    <t>36.62.72</t>
  </si>
  <si>
    <t>36.60.73</t>
  </si>
  <si>
    <t>RWSS at Jaubari to Lower Kamrang</t>
  </si>
  <si>
    <t>36.61.73</t>
  </si>
  <si>
    <t>Kisan Bazar at Namthang</t>
  </si>
  <si>
    <t>36.62.73</t>
  </si>
  <si>
    <t>Other Capital Expenditure</t>
  </si>
  <si>
    <t>Sakyong to Pentong Suspended Bridge</t>
  </si>
  <si>
    <t>PMGSY Damage Compensation</t>
  </si>
  <si>
    <t>Repair Works</t>
  </si>
  <si>
    <t>Gyalshing to Pelling SPWD Road</t>
  </si>
  <si>
    <t xml:space="preserve"> RCR - Riwa to Bara Pathing</t>
  </si>
  <si>
    <t xml:space="preserve"> RCR- Chemchey to Tinkitam via Lukudong</t>
  </si>
  <si>
    <t>60.48.60</t>
  </si>
  <si>
    <t>47.60.73</t>
  </si>
  <si>
    <t>49.61.73</t>
  </si>
  <si>
    <t>47.61.73</t>
  </si>
  <si>
    <t>Repair of SFB over Rangit Khola at Tatopani</t>
  </si>
  <si>
    <t>46.60.73</t>
  </si>
  <si>
    <t>45.61.73</t>
  </si>
  <si>
    <t>46.63.73</t>
  </si>
  <si>
    <t>49.60.73</t>
  </si>
  <si>
    <t>48.60.73</t>
  </si>
  <si>
    <t>RCR - Pepthang to Pepthang School</t>
  </si>
  <si>
    <t>48.61.73</t>
  </si>
  <si>
    <t>Protective Works along RCR- Gyalshing to Lingchom</t>
  </si>
  <si>
    <t>46.61.60</t>
  </si>
  <si>
    <t>Restoration Works- Chemchey to Tinkitam via Lakamday</t>
  </si>
  <si>
    <t>48.62.60</t>
  </si>
  <si>
    <t>48</t>
  </si>
  <si>
    <t>44</t>
  </si>
  <si>
    <t>60.44.60</t>
  </si>
  <si>
    <t>Rural Foot Bridges (Old)</t>
  </si>
  <si>
    <t>Rural Foot Bridges (New)</t>
  </si>
  <si>
    <t>RCR- Singtam Pandam to Sautar- Sumin Road</t>
  </si>
  <si>
    <t xml:space="preserve">40 Mtr Span Steel Bridge over Rafom Chu </t>
  </si>
  <si>
    <t>47.62.73</t>
  </si>
  <si>
    <t>Permanent Restoration of 3 Mtr RCR Culvert along Gyalshing to Lingchom Road</t>
  </si>
  <si>
    <t>46.62.60</t>
  </si>
  <si>
    <t>Permanent Restoration of PMGSY Road from Naya Bazar- Sombaria SPWD to Lower Salyangdang</t>
  </si>
  <si>
    <t>61</t>
  </si>
  <si>
    <t>Vegetable Hut/ Rural Marketing Centre at Rabi Khola along Namchi- Phongla Road</t>
  </si>
  <si>
    <t>48.61.72</t>
  </si>
  <si>
    <t>RCR- NSH via Tadong to Upper Phodong</t>
  </si>
  <si>
    <t>Renovation of SIRD, Karfectar</t>
  </si>
  <si>
    <t>48.60.72</t>
  </si>
  <si>
    <t>Protective Wall along 30 Mtr Span Steel Bridge over Karki Khola</t>
  </si>
  <si>
    <t>47.63.60</t>
  </si>
  <si>
    <t>50</t>
  </si>
  <si>
    <t>Urgen Donag Chopelling Monastary, Chyangbagaon, Okhrey</t>
  </si>
  <si>
    <t>50.60.72</t>
  </si>
  <si>
    <t xml:space="preserve">40 Mtr Span Bridge over Takcham Chu </t>
  </si>
  <si>
    <t>49.62.73</t>
  </si>
  <si>
    <t>T50 Ranipool to Lower Samdur</t>
  </si>
  <si>
    <t>45.62.73</t>
  </si>
  <si>
    <t>RCR- NH 10 to Samdur</t>
  </si>
  <si>
    <t>44.60.72</t>
  </si>
  <si>
    <t>44.61.72</t>
  </si>
  <si>
    <t>Construction of Steel Bridge over Durey Khola</t>
  </si>
  <si>
    <t>44.60.73</t>
  </si>
  <si>
    <t>35.81.49</t>
  </si>
  <si>
    <t>Distribution of Invertor with Batteries</t>
  </si>
  <si>
    <t>44.60.49</t>
  </si>
  <si>
    <t>Distribution of GCI Sheets</t>
  </si>
  <si>
    <t>44.61.49</t>
  </si>
  <si>
    <t>Land Compensation for BAC, Kopchey, Namchi District</t>
  </si>
  <si>
    <t>36.63.78</t>
  </si>
  <si>
    <t>Other Village Water Supply Scheme</t>
  </si>
  <si>
    <t>60.45.60</t>
  </si>
  <si>
    <t>Establishment of Zilla Panchayat Offices</t>
  </si>
  <si>
    <t>Establishment of GPKs</t>
  </si>
  <si>
    <t>House and Damage Compensation</t>
  </si>
  <si>
    <t>61.55.60</t>
  </si>
  <si>
    <t>Forest Compensation</t>
  </si>
  <si>
    <t>61.56.78</t>
  </si>
  <si>
    <t>House Upgradation- First Installment</t>
  </si>
  <si>
    <t>Roads &amp; Bridges, 80-General, 80.799-Suspense</t>
  </si>
  <si>
    <t>MGNREGA- CFP (Central Share)</t>
  </si>
  <si>
    <t>50.60.73</t>
  </si>
  <si>
    <t>60.49.60</t>
  </si>
  <si>
    <t>71.48.29</t>
  </si>
  <si>
    <t>I. Estimate of the amount required in the year ending 31st March, 2025 to defray the charges in respect of Rural Development.</t>
  </si>
  <si>
    <t>2024-25</t>
  </si>
  <si>
    <t>Sikkim Aama Sahyog Yojana</t>
  </si>
  <si>
    <t>44.62.49</t>
  </si>
  <si>
    <t>Self Help Group - Barosha Sammelan</t>
  </si>
  <si>
    <t>44.63.49</t>
  </si>
  <si>
    <t>37.00.88</t>
  </si>
  <si>
    <t>Mahila Kishan Sashaktikaran Pariyojana (Central Share)</t>
  </si>
  <si>
    <t>37.00.89</t>
  </si>
  <si>
    <t>Mahila Kishan Sashaktikaran Pariyojana (State Share)</t>
  </si>
  <si>
    <t>Awards for Best GPUs</t>
  </si>
  <si>
    <t>35.00.40</t>
  </si>
  <si>
    <t>Awards and Prizes</t>
  </si>
  <si>
    <t>36.00.40</t>
  </si>
  <si>
    <t>Other Special Area Programmes</t>
  </si>
  <si>
    <t>Border Area Development</t>
  </si>
  <si>
    <t>Border Area Development Programmes</t>
  </si>
  <si>
    <t>Vibrant Village Programme</t>
  </si>
  <si>
    <t>60.00.62</t>
  </si>
  <si>
    <t>Vibrant Village Programme (Central Share)</t>
  </si>
  <si>
    <t>60.00.63</t>
  </si>
  <si>
    <t>Vibrant Village Programme (State Share)</t>
  </si>
  <si>
    <t>36.50.72</t>
  </si>
  <si>
    <t>62</t>
  </si>
  <si>
    <t>Resep Samaj Ghar</t>
  </si>
  <si>
    <t>48.62.72</t>
  </si>
  <si>
    <t>RURBAN Community Complex at Pegha Gaon, Soreng</t>
  </si>
  <si>
    <t>50.61.72</t>
  </si>
  <si>
    <t>Construction of Steel Foot Bridge over Ferek Khola at Gyaten Karmatar under Manebong Dentam</t>
  </si>
  <si>
    <t>46.61.73</t>
  </si>
  <si>
    <t>47.64.73</t>
  </si>
  <si>
    <t>45 Mtr SFB over Khaling Khola, Ben Namphrik GPU, South Sikkim</t>
  </si>
  <si>
    <t>Land Compensation for Various Works</t>
  </si>
  <si>
    <t>45.63.78</t>
  </si>
  <si>
    <t>Temporary restoration of RCR from Dentam to Kumuk Sepi between road 300 mtr to 530 mtr under Kaluk Sub Division</t>
  </si>
  <si>
    <t>46.64.73</t>
  </si>
  <si>
    <t>Sikkim Garib Awas Yojana Phase II</t>
  </si>
  <si>
    <t>40.00.60</t>
  </si>
  <si>
    <t>Roads &amp; Bridges, 80-General,80.911- Deduct Recoveries of Overpayments</t>
  </si>
  <si>
    <t>45.60.73</t>
  </si>
  <si>
    <t>Namcheybong  Block Administrative Centre</t>
  </si>
  <si>
    <t>45.83.01</t>
  </si>
  <si>
    <t>45.83.02</t>
  </si>
  <si>
    <t>45.83.06</t>
  </si>
  <si>
    <t>45.83.07</t>
  </si>
  <si>
    <t>45.83.09</t>
  </si>
  <si>
    <t>45.83.11</t>
  </si>
  <si>
    <t>45.83.13</t>
  </si>
  <si>
    <t>45.83.14</t>
  </si>
  <si>
    <t>45.83.24</t>
  </si>
  <si>
    <t>45.83.29</t>
  </si>
  <si>
    <t>Sikkim INSPIRES (Integrated Service Provision and Innovation for Rural Economies)</t>
  </si>
  <si>
    <t>Sikkim INSPIRES (Central Share)</t>
  </si>
  <si>
    <t>40.00.65</t>
  </si>
  <si>
    <t>Damage Compensation</t>
  </si>
  <si>
    <t>62.00.78</t>
  </si>
  <si>
    <t>61.00.60</t>
  </si>
  <si>
    <t>61.00.78</t>
  </si>
  <si>
    <t>41.00.60</t>
  </si>
  <si>
    <t>Punarwas Awas Yojana</t>
  </si>
  <si>
    <t>42.00.60</t>
  </si>
  <si>
    <t>Janta Housing Scheme</t>
  </si>
  <si>
    <t>43.00.60</t>
  </si>
  <si>
    <t>Construction of Block Administrative Centres</t>
  </si>
  <si>
    <t>36.64.72</t>
  </si>
  <si>
    <t>Construction of BAC, Namthang</t>
  </si>
  <si>
    <t>36.65.72</t>
  </si>
  <si>
    <t>Construction of BAC, Martam</t>
  </si>
  <si>
    <t>36.66.72</t>
  </si>
  <si>
    <t>40 M Span Bridge over Rani Khola and 25 M Span Steel Bridge over Hel Khola including connectivity from NH10 to Basilakha &amp; Priklakha</t>
  </si>
  <si>
    <t>49.63.73</t>
  </si>
  <si>
    <t>63</t>
  </si>
  <si>
    <t>Improvement of Pavement at Dhajey Berbing Road</t>
  </si>
  <si>
    <t>47</t>
  </si>
  <si>
    <t>Construction of Waiting Shed, etc.</t>
  </si>
  <si>
    <t>Upgradation of Various Roads</t>
  </si>
  <si>
    <t>45.64.73</t>
  </si>
  <si>
    <t>Construction of CC Footpath and Allied Works</t>
  </si>
  <si>
    <t>15 Mtr span Steel Girder Bridge over Tagal Kyaong along RCR from DSM to Lum, Dzongu</t>
  </si>
  <si>
    <t>Foot Suspension Bridges</t>
  </si>
  <si>
    <t>47.65.73</t>
  </si>
  <si>
    <t>Construction of Crematorium Sheds</t>
  </si>
  <si>
    <t>Permanent Protection Wall and 300 M Box Channel Drain along RCR for SPWD Road, Assam Lingzey to Raja Kharka</t>
  </si>
  <si>
    <t>Water Supply Scheme for Mamring from Kabrey Khola, Namthang Block</t>
  </si>
  <si>
    <t>36.63.73</t>
  </si>
  <si>
    <t>36.67.73</t>
  </si>
  <si>
    <t xml:space="preserve">Construction of Organic Vegetable Market </t>
  </si>
  <si>
    <t>36.69.72</t>
  </si>
  <si>
    <t>36.68.72</t>
  </si>
  <si>
    <t>36.60.49</t>
  </si>
  <si>
    <t>Sikkim Garib Awas Yojana (Additional 1000 Houses)</t>
  </si>
  <si>
    <t>44.00.60</t>
  </si>
  <si>
    <t>47.63.72</t>
  </si>
  <si>
    <t>Construction of Panchayat Ghar at Chakung GPU, Soreng District</t>
  </si>
  <si>
    <t>35.00.84</t>
  </si>
  <si>
    <t>35.00.86</t>
  </si>
  <si>
    <t>40.00.84</t>
  </si>
  <si>
    <t>40.00.86</t>
  </si>
  <si>
    <t>`</t>
  </si>
  <si>
    <t>81.00.84</t>
  </si>
  <si>
    <t>34.00.36</t>
  </si>
  <si>
    <t>Construction of Panchayat Ghar, at Bega and Bongten GPU under Maneybong Dentam Constitutency</t>
  </si>
  <si>
    <t>Construction of new GPK Bhawan at Syaplay under West Pandam GPU</t>
  </si>
  <si>
    <t>36.70.72</t>
  </si>
  <si>
    <t>Old CMRHM/REDRH</t>
  </si>
  <si>
    <t>61.57.78</t>
  </si>
  <si>
    <t>Restoration and to protection wall of Bridge over Ramitey Khola</t>
  </si>
  <si>
    <t>Repairs and Maintenance- Other than Roads and Bridges</t>
  </si>
  <si>
    <t>Repair of Janta Bhawan</t>
  </si>
  <si>
    <t>Repair and Miantenance</t>
  </si>
  <si>
    <t>Repair of BAC, Nandok</t>
  </si>
  <si>
    <t>80.70.29</t>
  </si>
  <si>
    <t>80.71.29</t>
  </si>
  <si>
    <t>Discretionary Grant for Block Development Officers- 197 GPUs and 2 Zumsas</t>
  </si>
  <si>
    <t>Capital Outlay on Other Special Area Programmes</t>
  </si>
  <si>
    <t>(c) Capital Outlay on Special Area Programme</t>
  </si>
  <si>
    <t>Pradhan Mantri Gram Sadak Yojana (PMGSY)
(State Share)</t>
  </si>
  <si>
    <t>(c)Special Area Programmes</t>
  </si>
  <si>
    <t>MGNREGA- CFP (State Share)</t>
  </si>
  <si>
    <t>Capital Outlay on Other Special Area
Programmes</t>
  </si>
  <si>
    <t>67</t>
  </si>
  <si>
    <t>45.67.73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</si>
</sst>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00#"/>
    <numFmt numFmtId="165" formatCode="0#"/>
    <numFmt numFmtId="166" formatCode="0##"/>
    <numFmt numFmtId="167" formatCode="0000##"/>
    <numFmt numFmtId="168" formatCode="00000#"/>
    <numFmt numFmtId="169" formatCode="00.###"/>
    <numFmt numFmtId="170" formatCode="00.000"/>
    <numFmt numFmtId="172" formatCode="00"/>
    <numFmt numFmtId="173" formatCode="0_)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7" fontId="2" fillId="0" borderId="0"/>
    <xf numFmtId="164" fontId="2" fillId="0" borderId="0"/>
  </cellStyleXfs>
  <cellXfs count="211">
    <xf numFmtId="0" fontId="0" fillId="0" borderId="0" xfId="0"/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1" fontId="3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" fontId="3" fillId="0" borderId="0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1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3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center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 wrapText="1"/>
    </xf>
    <xf numFmtId="0" fontId="3" fillId="0" borderId="0" xfId="4" applyFont="1" applyFill="1" applyAlignment="1">
      <alignment horizontal="right" vertical="top"/>
    </xf>
    <xf numFmtId="0" fontId="3" fillId="0" borderId="0" xfId="4" applyFont="1" applyFill="1"/>
    <xf numFmtId="0" fontId="4" fillId="0" borderId="0" xfId="4" applyFont="1" applyFill="1" applyAlignment="1">
      <alignment horizontal="center"/>
    </xf>
    <xf numFmtId="0" fontId="3" fillId="0" borderId="0" xfId="4" applyFont="1" applyFill="1" applyAlignment="1">
      <alignment horizontal="right"/>
    </xf>
    <xf numFmtId="0" fontId="3" fillId="0" borderId="0" xfId="4" applyFont="1" applyFill="1" applyAlignment="1">
      <alignment vertical="top"/>
    </xf>
    <xf numFmtId="0" fontId="3" fillId="0" borderId="0" xfId="4" applyFont="1" applyFill="1" applyAlignment="1">
      <alignment horizontal="left"/>
    </xf>
    <xf numFmtId="0" fontId="4" fillId="0" borderId="0" xfId="8" applyFont="1" applyFill="1" applyAlignment="1">
      <alignment horizontal="center"/>
    </xf>
    <xf numFmtId="0" fontId="3" fillId="0" borderId="0" xfId="8" applyFont="1" applyFill="1" applyAlignment="1">
      <alignment horizontal="left"/>
    </xf>
    <xf numFmtId="0" fontId="4" fillId="0" borderId="0" xfId="4" applyFont="1" applyFill="1" applyAlignment="1">
      <alignment horizontal="center" vertical="top"/>
    </xf>
    <xf numFmtId="0" fontId="4" fillId="0" borderId="0" xfId="4" applyFont="1" applyFill="1" applyAlignment="1">
      <alignment horizontal="right" vertical="top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4" fillId="0" borderId="0" xfId="2" applyFont="1" applyFill="1" applyAlignment="1">
      <alignment horizontal="center" vertical="top" wrapText="1"/>
    </xf>
    <xf numFmtId="0" fontId="3" fillId="0" borderId="0" xfId="4" applyFont="1" applyFill="1" applyAlignment="1">
      <alignment vertical="top" wrapText="1"/>
    </xf>
    <xf numFmtId="0" fontId="4" fillId="0" borderId="0" xfId="3" applyFont="1" applyFill="1" applyAlignment="1">
      <alignment horizontal="center"/>
    </xf>
    <xf numFmtId="0" fontId="3" fillId="0" borderId="0" xfId="7" applyFont="1" applyFill="1" applyAlignment="1">
      <alignment horizontal="right" vertical="top" wrapText="1"/>
    </xf>
    <xf numFmtId="0" fontId="3" fillId="0" borderId="2" xfId="6" applyFont="1" applyFill="1" applyBorder="1" applyAlignment="1">
      <alignment horizontal="left"/>
    </xf>
    <xf numFmtId="0" fontId="3" fillId="0" borderId="2" xfId="6" applyFont="1" applyFill="1" applyBorder="1"/>
    <xf numFmtId="0" fontId="5" fillId="0" borderId="2" xfId="6" applyFont="1" applyFill="1" applyBorder="1" applyAlignment="1">
      <alignment horizontal="right"/>
    </xf>
    <xf numFmtId="0" fontId="3" fillId="0" borderId="1" xfId="7" applyFont="1" applyFill="1" applyBorder="1" applyAlignment="1">
      <alignment horizontal="right" vertical="top" wrapText="1"/>
    </xf>
    <xf numFmtId="0" fontId="3" fillId="0" borderId="0" xfId="6" applyFont="1" applyFill="1" applyAlignment="1">
      <alignment horizontal="left" vertical="top"/>
    </xf>
    <xf numFmtId="0" fontId="3" fillId="0" borderId="1" xfId="6" applyFont="1" applyFill="1" applyBorder="1" applyAlignment="1">
      <alignment horizontal="right"/>
    </xf>
    <xf numFmtId="0" fontId="3" fillId="0" borderId="1" xfId="6" applyFont="1" applyFill="1" applyBorder="1" applyAlignment="1">
      <alignment horizontal="right" vertical="top" wrapText="1"/>
    </xf>
    <xf numFmtId="0" fontId="3" fillId="0" borderId="0" xfId="7" applyFont="1" applyFill="1"/>
    <xf numFmtId="0" fontId="3" fillId="0" borderId="2" xfId="7" applyFont="1" applyFill="1" applyBorder="1" applyAlignment="1">
      <alignment horizontal="left" vertical="top" wrapText="1"/>
    </xf>
    <xf numFmtId="0" fontId="3" fillId="0" borderId="2" xfId="7" applyFont="1" applyFill="1" applyBorder="1" applyAlignment="1">
      <alignment horizontal="right" vertical="top" wrapText="1"/>
    </xf>
    <xf numFmtId="0" fontId="3" fillId="0" borderId="2" xfId="6" applyFont="1" applyFill="1" applyBorder="1" applyAlignment="1">
      <alignment horizontal="right"/>
    </xf>
    <xf numFmtId="0" fontId="3" fillId="0" borderId="2" xfId="6" applyFont="1" applyFill="1" applyBorder="1" applyAlignment="1">
      <alignment vertical="center" wrapText="1"/>
    </xf>
    <xf numFmtId="0" fontId="3" fillId="0" borderId="2" xfId="7" applyFont="1" applyFill="1" applyBorder="1"/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>
      <alignment horizontal="left" vertical="top" wrapText="1"/>
    </xf>
    <xf numFmtId="0" fontId="4" fillId="0" borderId="0" xfId="4" applyFont="1" applyFill="1" applyAlignment="1">
      <alignment horizontal="right" vertical="top" wrapText="1"/>
    </xf>
    <xf numFmtId="0" fontId="3" fillId="0" borderId="0" xfId="4" applyNumberFormat="1" applyFont="1" applyFill="1" applyAlignment="1">
      <alignment horizontal="right"/>
    </xf>
    <xf numFmtId="0" fontId="3" fillId="0" borderId="2" xfId="4" applyNumberFormat="1" applyFont="1" applyFill="1" applyBorder="1" applyAlignment="1">
      <alignment horizontal="right"/>
    </xf>
    <xf numFmtId="1" fontId="3" fillId="0" borderId="0" xfId="4" applyNumberFormat="1" applyFont="1" applyFill="1" applyAlignment="1">
      <alignment horizontal="right"/>
    </xf>
    <xf numFmtId="0" fontId="3" fillId="0" borderId="0" xfId="7" applyFont="1" applyFill="1" applyAlignment="1">
      <alignment vertical="top"/>
    </xf>
    <xf numFmtId="0" fontId="3" fillId="0" borderId="0" xfId="4" applyFont="1" applyFill="1" applyBorder="1" applyAlignment="1">
      <alignment horizontal="lef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4" applyFont="1" applyFill="1" applyBorder="1"/>
    <xf numFmtId="0" fontId="3" fillId="0" borderId="3" xfId="4" applyNumberFormat="1" applyFont="1" applyFill="1" applyBorder="1" applyAlignment="1">
      <alignment horizontal="right"/>
    </xf>
    <xf numFmtId="0" fontId="3" fillId="0" borderId="2" xfId="4" applyFont="1" applyFill="1" applyBorder="1" applyAlignment="1">
      <alignment horizontal="left" vertical="top" wrapText="1"/>
    </xf>
    <xf numFmtId="0" fontId="3" fillId="0" borderId="2" xfId="4" applyFont="1" applyFill="1" applyBorder="1"/>
    <xf numFmtId="165" fontId="3" fillId="0" borderId="2" xfId="4" applyNumberFormat="1" applyFont="1" applyFill="1" applyBorder="1" applyAlignment="1">
      <alignment horizontal="right" vertical="top" wrapText="1"/>
    </xf>
    <xf numFmtId="0" fontId="3" fillId="0" borderId="0" xfId="8" applyFont="1" applyFill="1" applyAlignment="1">
      <alignment horizontal="right"/>
    </xf>
    <xf numFmtId="1" fontId="3" fillId="0" borderId="0" xfId="8" applyNumberFormat="1" applyFont="1" applyFill="1" applyAlignment="1">
      <alignment horizontal="right"/>
    </xf>
    <xf numFmtId="0" fontId="3" fillId="0" borderId="0" xfId="8" applyFont="1" applyFill="1"/>
    <xf numFmtId="0" fontId="3" fillId="0" borderId="0" xfId="8" applyNumberFormat="1" applyFont="1" applyFill="1" applyAlignment="1">
      <alignment horizontal="right"/>
    </xf>
    <xf numFmtId="0" fontId="3" fillId="0" borderId="0" xfId="5" applyFont="1" applyFill="1" applyAlignment="1">
      <alignment horizontal="right" vertical="top" wrapText="1"/>
    </xf>
    <xf numFmtId="0" fontId="4" fillId="0" borderId="0" xfId="8" applyFont="1" applyFill="1"/>
    <xf numFmtId="0" fontId="3" fillId="0" borderId="0" xfId="8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right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3" fillId="0" borderId="0" xfId="8" applyNumberFormat="1" applyFont="1" applyFill="1" applyBorder="1" applyAlignment="1">
      <alignment horizontal="right"/>
    </xf>
    <xf numFmtId="0" fontId="3" fillId="0" borderId="0" xfId="8" applyFont="1" applyFill="1" applyBorder="1"/>
    <xf numFmtId="0" fontId="3" fillId="0" borderId="1" xfId="4" applyFont="1" applyFill="1" applyBorder="1" applyAlignment="1">
      <alignment horizontal="right"/>
    </xf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lef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Font="1" applyFill="1" applyBorder="1"/>
    <xf numFmtId="1" fontId="3" fillId="0" borderId="1" xfId="4" applyNumberFormat="1" applyFont="1" applyFill="1" applyBorder="1" applyAlignment="1">
      <alignment horizontal="right"/>
    </xf>
    <xf numFmtId="170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1" fontId="3" fillId="0" borderId="0" xfId="4" applyNumberFormat="1" applyFont="1" applyFill="1" applyBorder="1" applyAlignment="1">
      <alignment horizontal="right"/>
    </xf>
    <xf numFmtId="0" fontId="4" fillId="0" borderId="0" xfId="4" applyFont="1" applyFill="1" applyAlignment="1">
      <alignment vertical="top" wrapText="1"/>
    </xf>
    <xf numFmtId="0" fontId="3" fillId="0" borderId="0" xfId="4" applyNumberFormat="1" applyFont="1" applyFill="1"/>
    <xf numFmtId="170" fontId="4" fillId="0" borderId="2" xfId="4" applyNumberFormat="1" applyFont="1" applyFill="1" applyBorder="1" applyAlignment="1">
      <alignment horizontal="right" vertical="top" wrapText="1"/>
    </xf>
    <xf numFmtId="4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1" fontId="3" fillId="0" borderId="0" xfId="4" applyNumberFormat="1" applyFont="1" applyFill="1"/>
    <xf numFmtId="167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left" vertical="center" wrapText="1"/>
    </xf>
    <xf numFmtId="172" fontId="3" fillId="0" borderId="0" xfId="4" applyNumberFormat="1" applyFont="1" applyFill="1" applyBorder="1" applyAlignment="1">
      <alignment horizontal="right" vertical="top" wrapText="1"/>
    </xf>
    <xf numFmtId="170" fontId="3" fillId="0" borderId="0" xfId="4" applyNumberFormat="1" applyFont="1" applyFill="1" applyBorder="1" applyAlignment="1">
      <alignment horizontal="right" vertical="top" wrapText="1"/>
    </xf>
    <xf numFmtId="165" fontId="3" fillId="0" borderId="0" xfId="4" applyNumberFormat="1" applyFont="1" applyFill="1" applyBorder="1" applyAlignment="1">
      <alignment horizontal="right" vertical="top" wrapText="1"/>
    </xf>
    <xf numFmtId="43" fontId="3" fillId="0" borderId="0" xfId="4" applyNumberFormat="1" applyFont="1" applyFill="1" applyAlignment="1">
      <alignment horizontal="right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5" applyFont="1" applyFill="1" applyAlignment="1">
      <alignment horizontal="left" wrapText="1"/>
    </xf>
    <xf numFmtId="0" fontId="3" fillId="0" borderId="0" xfId="5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3" fillId="0" borderId="0" xfId="6" applyFont="1" applyFill="1" applyBorder="1" applyAlignment="1" applyProtection="1"/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7" applyFont="1" applyFill="1" applyBorder="1" applyProtection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4" applyFont="1" applyFill="1"/>
    <xf numFmtId="1" fontId="4" fillId="0" borderId="0" xfId="7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1" xfId="4" applyNumberFormat="1" applyFont="1" applyFill="1" applyBorder="1" applyAlignment="1">
      <alignment horizontal="right"/>
    </xf>
    <xf numFmtId="43" fontId="3" fillId="0" borderId="0" xfId="1" applyFont="1" applyFill="1" applyAlignment="1">
      <alignment horizontal="right"/>
    </xf>
    <xf numFmtId="0" fontId="3" fillId="0" borderId="0" xfId="4" applyNumberFormat="1" applyFont="1" applyFill="1" applyBorder="1" applyAlignment="1">
      <alignment vertical="top" wrapText="1"/>
    </xf>
    <xf numFmtId="173" fontId="4" fillId="0" borderId="0" xfId="9" applyNumberFormat="1" applyFont="1" applyFill="1" applyBorder="1" applyAlignment="1">
      <alignment horizontal="right" vertical="top" wrapText="1"/>
    </xf>
    <xf numFmtId="173" fontId="4" fillId="0" borderId="0" xfId="9" applyNumberFormat="1" applyFont="1" applyFill="1" applyBorder="1" applyAlignment="1" applyProtection="1">
      <alignment horizontal="left" vertical="top" wrapText="1"/>
    </xf>
    <xf numFmtId="49" fontId="4" fillId="0" borderId="0" xfId="7" applyNumberFormat="1" applyFont="1" applyFill="1" applyBorder="1" applyAlignment="1">
      <alignment horizontal="right" vertical="top" wrapText="1"/>
    </xf>
    <xf numFmtId="0" fontId="4" fillId="0" borderId="0" xfId="7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left" vertical="center" wrapText="1"/>
    </xf>
    <xf numFmtId="170" fontId="4" fillId="0" borderId="2" xfId="8" applyNumberFormat="1" applyFont="1" applyFill="1" applyBorder="1" applyAlignment="1">
      <alignment horizontal="right" vertical="top" wrapText="1"/>
    </xf>
    <xf numFmtId="165" fontId="3" fillId="0" borderId="2" xfId="4" applyNumberFormat="1" applyFont="1" applyFill="1" applyBorder="1" applyAlignment="1">
      <alignment horizontal="right" vertical="top"/>
    </xf>
    <xf numFmtId="0" fontId="3" fillId="0" borderId="2" xfId="8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right" vertical="top"/>
    </xf>
    <xf numFmtId="49" fontId="3" fillId="0" borderId="0" xfId="4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right" vertical="top"/>
    </xf>
    <xf numFmtId="0" fontId="3" fillId="0" borderId="0" xfId="5" applyFont="1" applyFill="1" applyBorder="1" applyAlignment="1">
      <alignment horizontal="left" vertical="top" wrapText="1"/>
    </xf>
    <xf numFmtId="49" fontId="3" fillId="0" borderId="2" xfId="5" applyNumberFormat="1" applyFont="1" applyFill="1" applyBorder="1" applyAlignment="1">
      <alignment horizontal="right" vertical="top"/>
    </xf>
    <xf numFmtId="0" fontId="3" fillId="0" borderId="2" xfId="5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horizontal="left" vertical="top" wrapText="1"/>
    </xf>
    <xf numFmtId="164" fontId="4" fillId="0" borderId="0" xfId="4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top" wrapText="1"/>
    </xf>
    <xf numFmtId="166" fontId="3" fillId="0" borderId="0" xfId="8" applyNumberFormat="1" applyFont="1" applyFill="1" applyBorder="1" applyAlignment="1">
      <alignment horizontal="right" vertical="top" wrapText="1"/>
    </xf>
    <xf numFmtId="170" fontId="4" fillId="0" borderId="0" xfId="8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left" vertical="center" wrapText="1"/>
    </xf>
    <xf numFmtId="49" fontId="4" fillId="0" borderId="0" xfId="8" applyNumberFormat="1" applyFont="1" applyFill="1" applyBorder="1" applyAlignment="1">
      <alignment horizontal="right" vertical="top" wrapText="1"/>
    </xf>
    <xf numFmtId="43" fontId="3" fillId="0" borderId="0" xfId="1" applyFont="1" applyFill="1" applyBorder="1" applyAlignment="1">
      <alignment horizontal="right"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165" fontId="3" fillId="0" borderId="0" xfId="5" applyNumberFormat="1" applyFont="1" applyFill="1" applyBorder="1" applyAlignment="1">
      <alignment horizontal="right" vertical="top" wrapText="1"/>
    </xf>
    <xf numFmtId="173" fontId="3" fillId="0" borderId="0" xfId="10" applyNumberFormat="1" applyFont="1" applyFill="1" applyBorder="1" applyAlignment="1" applyProtection="1">
      <alignment horizontal="left" vertical="top" wrapText="1"/>
    </xf>
    <xf numFmtId="165" fontId="3" fillId="0" borderId="0" xfId="9" applyNumberFormat="1" applyFont="1" applyFill="1" applyBorder="1" applyAlignment="1">
      <alignment horizontal="right" vertical="top" wrapText="1"/>
    </xf>
    <xf numFmtId="173" fontId="3" fillId="0" borderId="0" xfId="9" applyNumberFormat="1" applyFont="1" applyFill="1" applyBorder="1" applyAlignment="1" applyProtection="1">
      <alignment horizontal="left" vertical="top" wrapText="1"/>
    </xf>
    <xf numFmtId="170" fontId="4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Border="1" applyAlignment="1">
      <alignment horizontal="right" vertical="top" wrapText="1"/>
    </xf>
    <xf numFmtId="173" fontId="3" fillId="0" borderId="0" xfId="9" applyNumberFormat="1" applyFont="1" applyFill="1" applyBorder="1" applyAlignment="1">
      <alignment vertical="top" wrapText="1"/>
    </xf>
    <xf numFmtId="170" fontId="4" fillId="0" borderId="0" xfId="8" applyNumberFormat="1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left" vertical="top" wrapText="1"/>
    </xf>
    <xf numFmtId="165" fontId="3" fillId="0" borderId="0" xfId="4" applyNumberFormat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 wrapText="1"/>
    </xf>
    <xf numFmtId="165" fontId="3" fillId="0" borderId="0" xfId="4" applyNumberFormat="1" applyFont="1" applyFill="1" applyBorder="1" applyAlignment="1">
      <alignment horizontal="right" vertical="top"/>
    </xf>
    <xf numFmtId="169" fontId="4" fillId="0" borderId="0" xfId="7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4" fontId="4" fillId="0" borderId="0" xfId="4" applyNumberFormat="1" applyFont="1" applyFill="1" applyBorder="1" applyAlignment="1">
      <alignment horizontal="right" vertical="top" wrapText="1"/>
    </xf>
    <xf numFmtId="4" fontId="4" fillId="0" borderId="0" xfId="4" applyNumberFormat="1" applyFont="1" applyFill="1" applyBorder="1" applyAlignment="1">
      <alignment horizontal="left" vertical="top" wrapText="1"/>
    </xf>
    <xf numFmtId="49" fontId="3" fillId="0" borderId="0" xfId="5" applyNumberFormat="1" applyFont="1" applyFill="1" applyBorder="1" applyAlignment="1">
      <alignment horizontal="right" vertical="top"/>
    </xf>
    <xf numFmtId="0" fontId="4" fillId="0" borderId="0" xfId="4" applyFont="1" applyFill="1" applyBorder="1" applyAlignment="1">
      <alignment horizontal="justify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justify" vertical="top" wrapText="1"/>
    </xf>
    <xf numFmtId="170" fontId="3" fillId="0" borderId="0" xfId="5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0" fontId="1" fillId="0" borderId="0" xfId="0" applyFont="1" applyFill="1" applyBorder="1" applyAlignment="1"/>
    <xf numFmtId="167" fontId="3" fillId="0" borderId="2" xfId="4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>
      <alignment horizontal="right"/>
    </xf>
    <xf numFmtId="1" fontId="4" fillId="0" borderId="0" xfId="4" applyNumberFormat="1" applyFont="1" applyFill="1"/>
    <xf numFmtId="0" fontId="3" fillId="0" borderId="0" xfId="2" applyFont="1" applyFill="1" applyAlignment="1">
      <alignment vertical="top"/>
    </xf>
    <xf numFmtId="0" fontId="3" fillId="0" borderId="0" xfId="7" applyFont="1" applyFill="1" applyAlignment="1">
      <alignment vertical="top" wrapText="1"/>
    </xf>
    <xf numFmtId="0" fontId="3" fillId="0" borderId="1" xfId="7" applyFont="1" applyFill="1" applyBorder="1" applyAlignment="1">
      <alignment vertical="top" wrapText="1"/>
    </xf>
    <xf numFmtId="0" fontId="3" fillId="0" borderId="0" xfId="7" applyFont="1" applyFill="1" applyBorder="1" applyAlignment="1" applyProtection="1">
      <alignment vertical="top" wrapText="1"/>
    </xf>
    <xf numFmtId="0" fontId="3" fillId="0" borderId="2" xfId="7" applyFont="1" applyFill="1" applyBorder="1" applyAlignment="1">
      <alignment vertical="top" wrapText="1"/>
    </xf>
    <xf numFmtId="0" fontId="3" fillId="0" borderId="2" xfId="4" applyFont="1" applyFill="1" applyBorder="1" applyAlignment="1">
      <alignment vertical="top" wrapText="1"/>
    </xf>
    <xf numFmtId="0" fontId="3" fillId="0" borderId="0" xfId="7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3" fillId="0" borderId="0" xfId="5" applyFont="1" applyFill="1" applyBorder="1" applyAlignment="1">
      <alignment vertical="top" wrapText="1"/>
    </xf>
    <xf numFmtId="4" fontId="3" fillId="0" borderId="0" xfId="4" applyNumberFormat="1" applyFont="1" applyFill="1" applyBorder="1" applyAlignment="1">
      <alignment vertical="top" wrapText="1"/>
    </xf>
    <xf numFmtId="0" fontId="3" fillId="0" borderId="0" xfId="4" applyFont="1" applyFill="1" applyBorder="1" applyAlignment="1">
      <alignment vertical="top"/>
    </xf>
    <xf numFmtId="0" fontId="3" fillId="0" borderId="0" xfId="5" applyFont="1" applyFill="1" applyBorder="1" applyAlignment="1">
      <alignment vertical="top"/>
    </xf>
    <xf numFmtId="0" fontId="3" fillId="0" borderId="2" xfId="5" applyFont="1" applyFill="1" applyBorder="1" applyAlignment="1">
      <alignment vertical="top"/>
    </xf>
    <xf numFmtId="0" fontId="3" fillId="0" borderId="3" xfId="4" applyFont="1" applyFill="1" applyBorder="1" applyAlignment="1">
      <alignment vertical="top" wrapText="1"/>
    </xf>
    <xf numFmtId="0" fontId="3" fillId="0" borderId="0" xfId="2" applyFont="1" applyFill="1" applyAlignment="1">
      <alignment vertical="top" wrapText="1"/>
    </xf>
    <xf numFmtId="0" fontId="4" fillId="0" borderId="0" xfId="4" applyFont="1" applyFill="1" applyAlignment="1">
      <alignment vertical="top"/>
    </xf>
    <xf numFmtId="0" fontId="3" fillId="0" borderId="0" xfId="4" applyFont="1" applyFill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4" fillId="0" borderId="3" xfId="4" applyFont="1" applyFill="1" applyBorder="1" applyAlignment="1">
      <alignment horizontal="left" wrapText="1"/>
    </xf>
    <xf numFmtId="1" fontId="3" fillId="0" borderId="2" xfId="1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vertical="top"/>
    </xf>
    <xf numFmtId="0" fontId="4" fillId="0" borderId="0" xfId="5" applyFont="1" applyFill="1" applyBorder="1" applyAlignment="1">
      <alignment horizontal="left" vertical="top" wrapText="1"/>
    </xf>
    <xf numFmtId="0" fontId="4" fillId="0" borderId="2" xfId="4" applyFont="1" applyFill="1" applyBorder="1" applyAlignment="1">
      <alignment horizontal="justify" vertical="top" wrapText="1"/>
    </xf>
    <xf numFmtId="49" fontId="3" fillId="2" borderId="0" xfId="5" applyNumberFormat="1" applyFont="1" applyFill="1" applyBorder="1" applyAlignment="1">
      <alignment horizontal="right" vertical="top"/>
    </xf>
    <xf numFmtId="0" fontId="3" fillId="0" borderId="0" xfId="4" applyFont="1" applyFill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4" fillId="0" borderId="0" xfId="4" applyFont="1" applyFill="1" applyAlignment="1">
      <alignment horizontal="center"/>
    </xf>
  </cellXfs>
  <cellStyles count="11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  <cellStyle name="Normal_DEMAND51" xfId="10"/>
    <cellStyle name="Normal_DEMAND51 2" xfId="9"/>
  </cellStyles>
  <dxfs count="0"/>
  <tableStyles count="0" defaultTableStyle="TableStyleMedium9" defaultPivotStyle="PivotStyleLight16"/>
  <colors>
    <mruColors>
      <color rgb="FFFF00FF"/>
      <color rgb="FFFF0066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526" transitionEvaluation="1" codeName="Sheet1">
    <tabColor rgb="FFC00000"/>
  </sheetPr>
  <dimension ref="A1:G1563"/>
  <sheetViews>
    <sheetView tabSelected="1" view="pageBreakPreview" topLeftCell="A1526" zoomScale="115" zoomScaleNormal="115" zoomScaleSheetLayoutView="115" workbookViewId="0">
      <selection activeCell="N1536" sqref="N1536"/>
    </sheetView>
  </sheetViews>
  <sheetFormatPr defaultColWidth="8.7109375" defaultRowHeight="12.75"/>
  <cols>
    <col min="1" max="1" width="5.7109375" style="36" customWidth="1"/>
    <col min="2" max="2" width="9.7109375" style="32" customWidth="1"/>
    <col min="3" max="3" width="40.7109375" style="46" customWidth="1"/>
    <col min="4" max="7" width="10.7109375" style="33" customWidth="1"/>
    <col min="8" max="16384" width="8.7109375" style="33"/>
  </cols>
  <sheetData>
    <row r="1" spans="1:7" ht="13.35" customHeight="1">
      <c r="A1" s="210" t="s">
        <v>74</v>
      </c>
      <c r="B1" s="210"/>
      <c r="C1" s="210"/>
      <c r="D1" s="210"/>
      <c r="E1" s="210"/>
      <c r="F1" s="210"/>
      <c r="G1" s="210"/>
    </row>
    <row r="2" spans="1:7" ht="13.35" customHeight="1">
      <c r="A2" s="210" t="s">
        <v>341</v>
      </c>
      <c r="B2" s="210"/>
      <c r="C2" s="210"/>
      <c r="D2" s="210"/>
      <c r="E2" s="210"/>
      <c r="F2" s="210"/>
      <c r="G2" s="210"/>
    </row>
    <row r="3" spans="1:7" ht="7.9" customHeight="1">
      <c r="C3" s="34"/>
      <c r="D3" s="34"/>
      <c r="F3" s="34"/>
      <c r="G3" s="34"/>
    </row>
    <row r="4" spans="1:7">
      <c r="C4" s="35" t="s">
        <v>357</v>
      </c>
      <c r="D4" s="34">
        <v>2059</v>
      </c>
      <c r="E4" s="33" t="s">
        <v>354</v>
      </c>
      <c r="F4" s="34"/>
      <c r="G4" s="34"/>
    </row>
    <row r="5" spans="1:7" ht="13.35" customHeight="1">
      <c r="B5" s="36"/>
      <c r="C5" s="35" t="s">
        <v>165</v>
      </c>
      <c r="D5" s="34">
        <v>2215</v>
      </c>
      <c r="E5" s="37" t="s">
        <v>0</v>
      </c>
      <c r="F5" s="34"/>
      <c r="G5" s="34"/>
    </row>
    <row r="6" spans="1:7" ht="13.35" customHeight="1">
      <c r="B6" s="36"/>
      <c r="C6" s="35" t="s">
        <v>1</v>
      </c>
      <c r="D6" s="38">
        <v>2216</v>
      </c>
      <c r="E6" s="39" t="s">
        <v>2</v>
      </c>
      <c r="F6" s="34"/>
      <c r="G6" s="34"/>
    </row>
    <row r="7" spans="1:7" ht="25.5" customHeight="1">
      <c r="C7" s="32" t="s">
        <v>163</v>
      </c>
      <c r="D7" s="40">
        <v>2501</v>
      </c>
      <c r="E7" s="208" t="s">
        <v>3</v>
      </c>
      <c r="F7" s="208"/>
      <c r="G7" s="208"/>
    </row>
    <row r="8" spans="1:7" ht="13.35" customHeight="1">
      <c r="C8" s="35"/>
      <c r="D8" s="34">
        <v>2505</v>
      </c>
      <c r="E8" s="37" t="s">
        <v>4</v>
      </c>
      <c r="F8" s="34"/>
      <c r="G8" s="34"/>
    </row>
    <row r="9" spans="1:7" ht="13.35" customHeight="1">
      <c r="B9" s="41"/>
      <c r="C9" s="35"/>
      <c r="D9" s="34">
        <v>2515</v>
      </c>
      <c r="E9" s="37" t="s">
        <v>5</v>
      </c>
      <c r="F9" s="34"/>
      <c r="G9" s="34"/>
    </row>
    <row r="10" spans="1:7" ht="13.35" customHeight="1">
      <c r="B10" s="41"/>
      <c r="C10" s="35" t="s">
        <v>918</v>
      </c>
      <c r="D10" s="34">
        <v>2575</v>
      </c>
      <c r="E10" s="37" t="s">
        <v>815</v>
      </c>
      <c r="F10" s="34"/>
      <c r="G10" s="34"/>
    </row>
    <row r="11" spans="1:7" ht="13.35" customHeight="1">
      <c r="C11" s="35" t="s">
        <v>6</v>
      </c>
      <c r="D11" s="34">
        <v>3054</v>
      </c>
      <c r="E11" s="37" t="s">
        <v>7</v>
      </c>
      <c r="F11" s="34"/>
      <c r="G11" s="34"/>
    </row>
    <row r="12" spans="1:7" ht="13.35" customHeight="1">
      <c r="C12" s="35" t="s">
        <v>313</v>
      </c>
      <c r="D12" s="34"/>
      <c r="F12" s="34"/>
      <c r="G12" s="34"/>
    </row>
    <row r="13" spans="1:7" ht="13.35" customHeight="1">
      <c r="C13" s="35" t="s">
        <v>166</v>
      </c>
      <c r="D13" s="34"/>
      <c r="F13" s="34"/>
      <c r="G13" s="34"/>
    </row>
    <row r="14" spans="1:7" ht="28.5" customHeight="1">
      <c r="C14" s="32" t="s">
        <v>1</v>
      </c>
      <c r="D14" s="40">
        <v>4215</v>
      </c>
      <c r="E14" s="208" t="s">
        <v>8</v>
      </c>
      <c r="F14" s="208"/>
      <c r="G14" s="208"/>
    </row>
    <row r="15" spans="1:7" ht="13.35" customHeight="1">
      <c r="C15" s="35"/>
      <c r="D15" s="34">
        <v>4216</v>
      </c>
      <c r="E15" s="37" t="s">
        <v>9</v>
      </c>
      <c r="F15" s="34"/>
      <c r="G15" s="34"/>
    </row>
    <row r="16" spans="1:7" ht="13.35" customHeight="1">
      <c r="C16" s="35" t="s">
        <v>164</v>
      </c>
      <c r="D16" s="34"/>
      <c r="E16" s="37"/>
      <c r="F16" s="34"/>
      <c r="G16" s="34"/>
    </row>
    <row r="17" spans="1:7" ht="13.35" customHeight="1">
      <c r="C17" s="35" t="s">
        <v>10</v>
      </c>
      <c r="D17" s="34">
        <v>4515</v>
      </c>
      <c r="E17" s="37" t="s">
        <v>11</v>
      </c>
      <c r="F17" s="34"/>
      <c r="G17" s="34"/>
    </row>
    <row r="18" spans="1:7" ht="13.35" customHeight="1">
      <c r="C18" s="33"/>
      <c r="D18" s="34"/>
      <c r="E18" s="37" t="s">
        <v>12</v>
      </c>
      <c r="F18" s="34"/>
      <c r="G18" s="34"/>
    </row>
    <row r="19" spans="1:7" ht="26.25" customHeight="1">
      <c r="C19" s="32" t="s">
        <v>916</v>
      </c>
      <c r="D19" s="40">
        <v>4575</v>
      </c>
      <c r="E19" s="208" t="s">
        <v>915</v>
      </c>
      <c r="F19" s="208"/>
      <c r="G19" s="34"/>
    </row>
    <row r="20" spans="1:7" ht="13.35" customHeight="1">
      <c r="A20" s="184"/>
      <c r="B20" s="42"/>
      <c r="C20" s="43" t="s">
        <v>13</v>
      </c>
      <c r="D20" s="34">
        <v>5054</v>
      </c>
      <c r="E20" s="37" t="s">
        <v>14</v>
      </c>
      <c r="F20" s="44"/>
      <c r="G20" s="34"/>
    </row>
    <row r="21" spans="1:7" ht="10.15" customHeight="1">
      <c r="A21" s="184"/>
      <c r="B21" s="42"/>
      <c r="C21" s="45"/>
      <c r="E21" s="36"/>
      <c r="F21" s="36"/>
      <c r="G21" s="34"/>
    </row>
    <row r="22" spans="1:7" s="36" customFormat="1">
      <c r="A22" s="209" t="s">
        <v>801</v>
      </c>
      <c r="B22" s="209"/>
      <c r="C22" s="209"/>
      <c r="D22" s="209"/>
      <c r="E22" s="209"/>
      <c r="F22" s="209"/>
      <c r="G22" s="209"/>
    </row>
    <row r="23" spans="1:7">
      <c r="A23" s="184"/>
      <c r="B23" s="42"/>
      <c r="C23" s="44"/>
      <c r="E23" s="44"/>
      <c r="F23" s="44"/>
      <c r="G23" s="34"/>
    </row>
    <row r="24" spans="1:7" ht="13.35" customHeight="1">
      <c r="A24" s="46"/>
      <c r="C24" s="47"/>
      <c r="D24" s="47" t="s">
        <v>155</v>
      </c>
      <c r="E24" s="47" t="s">
        <v>156</v>
      </c>
      <c r="F24" s="47" t="s">
        <v>17</v>
      </c>
    </row>
    <row r="25" spans="1:7" ht="13.35" customHeight="1">
      <c r="A25" s="46"/>
      <c r="C25" s="119" t="s">
        <v>15</v>
      </c>
      <c r="D25" s="34">
        <f>G991</f>
        <v>5281025</v>
      </c>
      <c r="E25" s="34">
        <f>G1529</f>
        <v>6456541</v>
      </c>
      <c r="F25" s="34">
        <f>SUM(D25:E25)</f>
        <v>11737566</v>
      </c>
    </row>
    <row r="26" spans="1:7">
      <c r="A26" s="46"/>
      <c r="C26" s="34"/>
      <c r="D26" s="34"/>
      <c r="E26" s="34"/>
      <c r="F26" s="34"/>
    </row>
    <row r="27" spans="1:7" ht="13.35" customHeight="1">
      <c r="A27" s="184" t="s">
        <v>154</v>
      </c>
      <c r="B27" s="42"/>
      <c r="C27" s="44"/>
      <c r="D27" s="44"/>
    </row>
    <row r="28" spans="1:7" ht="13.5" customHeight="1">
      <c r="A28" s="185"/>
      <c r="B28" s="48"/>
      <c r="C28" s="49"/>
      <c r="D28" s="50"/>
      <c r="E28" s="50"/>
      <c r="F28" s="50"/>
      <c r="G28" s="51" t="s">
        <v>178</v>
      </c>
    </row>
    <row r="29" spans="1:7" s="56" customFormat="1" ht="25.5">
      <c r="A29" s="186"/>
      <c r="B29" s="52"/>
      <c r="C29" s="53"/>
      <c r="D29" s="54" t="s">
        <v>336</v>
      </c>
      <c r="E29" s="55" t="s">
        <v>337</v>
      </c>
      <c r="F29" s="55" t="s">
        <v>338</v>
      </c>
      <c r="G29" s="55" t="s">
        <v>337</v>
      </c>
    </row>
    <row r="30" spans="1:7" s="122" customFormat="1">
      <c r="A30" s="187"/>
      <c r="B30" s="120" t="s">
        <v>16</v>
      </c>
      <c r="C30" s="180"/>
      <c r="D30" s="121" t="s">
        <v>358</v>
      </c>
      <c r="E30" s="121" t="s">
        <v>416</v>
      </c>
      <c r="F30" s="121" t="s">
        <v>416</v>
      </c>
      <c r="G30" s="121" t="s">
        <v>802</v>
      </c>
    </row>
    <row r="31" spans="1:7" s="56" customFormat="1" ht="7.5" customHeight="1">
      <c r="A31" s="188"/>
      <c r="B31" s="58"/>
      <c r="C31" s="49"/>
      <c r="D31" s="59"/>
      <c r="E31" s="59"/>
      <c r="F31" s="59"/>
      <c r="G31" s="60"/>
    </row>
    <row r="32" spans="1:7" ht="15" customHeight="1">
      <c r="A32" s="179"/>
      <c r="B32" s="90"/>
      <c r="C32" s="96" t="s">
        <v>18</v>
      </c>
      <c r="D32" s="35"/>
      <c r="E32" s="35"/>
      <c r="F32" s="35"/>
      <c r="G32" s="35"/>
    </row>
    <row r="33" spans="1:7" ht="15" customHeight="1">
      <c r="A33" s="179" t="s">
        <v>19</v>
      </c>
      <c r="B33" s="146">
        <v>2059</v>
      </c>
      <c r="C33" s="147" t="s">
        <v>354</v>
      </c>
      <c r="D33" s="35"/>
      <c r="E33" s="35"/>
      <c r="F33" s="35"/>
      <c r="G33" s="35"/>
    </row>
    <row r="34" spans="1:7" ht="15" customHeight="1">
      <c r="A34" s="179"/>
      <c r="B34" s="90">
        <v>80</v>
      </c>
      <c r="C34" s="69" t="s">
        <v>57</v>
      </c>
      <c r="D34" s="35"/>
      <c r="E34" s="35"/>
      <c r="F34" s="35"/>
      <c r="G34" s="35"/>
    </row>
    <row r="35" spans="1:7" ht="15" customHeight="1">
      <c r="A35" s="179"/>
      <c r="B35" s="99">
        <v>80.052999999999997</v>
      </c>
      <c r="C35" s="96" t="s">
        <v>355</v>
      </c>
      <c r="D35" s="35"/>
      <c r="E35" s="35"/>
      <c r="F35" s="35"/>
      <c r="G35" s="35"/>
    </row>
    <row r="36" spans="1:7" ht="27" customHeight="1">
      <c r="A36" s="179"/>
      <c r="B36" s="90">
        <v>80</v>
      </c>
      <c r="C36" s="69" t="s">
        <v>908</v>
      </c>
      <c r="D36" s="35"/>
      <c r="E36" s="35"/>
      <c r="F36" s="35"/>
      <c r="G36" s="35"/>
    </row>
    <row r="37" spans="1:7" ht="14.1" customHeight="1">
      <c r="A37" s="179"/>
      <c r="B37" s="90">
        <v>70</v>
      </c>
      <c r="C37" s="69" t="s">
        <v>909</v>
      </c>
      <c r="D37" s="35"/>
      <c r="E37" s="35"/>
      <c r="F37" s="35"/>
      <c r="G37" s="35"/>
    </row>
    <row r="38" spans="1:7" ht="14.1" customHeight="1">
      <c r="A38" s="179"/>
      <c r="B38" s="90" t="s">
        <v>912</v>
      </c>
      <c r="C38" s="69" t="s">
        <v>910</v>
      </c>
      <c r="D38" s="3">
        <v>0</v>
      </c>
      <c r="E38" s="3">
        <v>0</v>
      </c>
      <c r="F38" s="3">
        <v>0</v>
      </c>
      <c r="G38" s="65">
        <v>4000</v>
      </c>
    </row>
    <row r="39" spans="1:7" ht="14.1" customHeight="1">
      <c r="A39" s="179" t="s">
        <v>17</v>
      </c>
      <c r="B39" s="90">
        <v>70</v>
      </c>
      <c r="C39" s="69" t="s">
        <v>909</v>
      </c>
      <c r="D39" s="18">
        <f>D38</f>
        <v>0</v>
      </c>
      <c r="E39" s="18">
        <f t="shared" ref="E39:F39" si="0">E38</f>
        <v>0</v>
      </c>
      <c r="F39" s="18">
        <f t="shared" si="0"/>
        <v>0</v>
      </c>
      <c r="G39" s="73">
        <v>4000</v>
      </c>
    </row>
    <row r="40" spans="1:7" ht="11.1" customHeight="1">
      <c r="A40" s="179"/>
      <c r="B40" s="90"/>
      <c r="C40" s="69"/>
      <c r="D40" s="23"/>
      <c r="E40" s="23"/>
      <c r="F40" s="23"/>
      <c r="G40" s="89"/>
    </row>
    <row r="41" spans="1:7" ht="14.1" customHeight="1">
      <c r="A41" s="179"/>
      <c r="B41" s="90">
        <v>71</v>
      </c>
      <c r="C41" s="69" t="s">
        <v>911</v>
      </c>
      <c r="D41" s="129"/>
      <c r="E41" s="129"/>
      <c r="F41" s="129"/>
      <c r="G41" s="35"/>
    </row>
    <row r="42" spans="1:7" ht="14.1" customHeight="1">
      <c r="A42" s="179"/>
      <c r="B42" s="90" t="s">
        <v>913</v>
      </c>
      <c r="C42" s="69" t="s">
        <v>910</v>
      </c>
      <c r="D42" s="3">
        <v>0</v>
      </c>
      <c r="E42" s="3">
        <v>0</v>
      </c>
      <c r="F42" s="3">
        <v>0</v>
      </c>
      <c r="G42" s="65">
        <v>3600</v>
      </c>
    </row>
    <row r="43" spans="1:7" ht="14.1" customHeight="1">
      <c r="A43" s="179" t="s">
        <v>17</v>
      </c>
      <c r="B43" s="90">
        <v>71</v>
      </c>
      <c r="C43" s="69" t="s">
        <v>911</v>
      </c>
      <c r="D43" s="18">
        <f>D42</f>
        <v>0</v>
      </c>
      <c r="E43" s="18">
        <f t="shared" ref="E43" si="1">E42</f>
        <v>0</v>
      </c>
      <c r="F43" s="18">
        <f t="shared" ref="F43" si="2">F42</f>
        <v>0</v>
      </c>
      <c r="G43" s="73">
        <v>3600</v>
      </c>
    </row>
    <row r="44" spans="1:7" ht="25.5">
      <c r="A44" s="179" t="s">
        <v>17</v>
      </c>
      <c r="B44" s="90">
        <v>80</v>
      </c>
      <c r="C44" s="69" t="s">
        <v>908</v>
      </c>
      <c r="D44" s="18">
        <f>D39+D43</f>
        <v>0</v>
      </c>
      <c r="E44" s="18">
        <f t="shared" ref="E44:F44" si="3">E39+E43</f>
        <v>0</v>
      </c>
      <c r="F44" s="18">
        <f t="shared" si="3"/>
        <v>0</v>
      </c>
      <c r="G44" s="73">
        <v>7600</v>
      </c>
    </row>
    <row r="45" spans="1:7" ht="11.1" customHeight="1">
      <c r="A45" s="179"/>
      <c r="B45" s="99"/>
      <c r="C45" s="96"/>
      <c r="D45" s="35"/>
      <c r="E45" s="35"/>
      <c r="F45" s="35"/>
      <c r="G45" s="35"/>
    </row>
    <row r="46" spans="1:7" ht="14.1" customHeight="1">
      <c r="A46" s="179"/>
      <c r="B46" s="90">
        <v>81</v>
      </c>
      <c r="C46" s="69" t="s">
        <v>412</v>
      </c>
      <c r="D46" s="35"/>
      <c r="E46" s="35"/>
      <c r="F46" s="35"/>
      <c r="G46" s="35"/>
    </row>
    <row r="47" spans="1:7" ht="14.1" customHeight="1">
      <c r="A47" s="179"/>
      <c r="B47" s="90" t="s">
        <v>597</v>
      </c>
      <c r="C47" s="69" t="s">
        <v>598</v>
      </c>
      <c r="D47" s="1">
        <v>0</v>
      </c>
      <c r="E47" s="14">
        <v>9010</v>
      </c>
      <c r="F47" s="14">
        <v>9010</v>
      </c>
      <c r="G47" s="65">
        <v>9510</v>
      </c>
    </row>
    <row r="48" spans="1:7" ht="28.9" customHeight="1">
      <c r="A48" s="179"/>
      <c r="B48" s="90" t="s">
        <v>215</v>
      </c>
      <c r="C48" s="69" t="s">
        <v>411</v>
      </c>
      <c r="D48" s="11">
        <v>8712</v>
      </c>
      <c r="E48" s="7">
        <v>0</v>
      </c>
      <c r="F48" s="7">
        <v>0</v>
      </c>
      <c r="G48" s="7">
        <v>0</v>
      </c>
    </row>
    <row r="49" spans="1:7" ht="14.1" customHeight="1">
      <c r="A49" s="189" t="s">
        <v>17</v>
      </c>
      <c r="B49" s="97">
        <v>81</v>
      </c>
      <c r="C49" s="74" t="s">
        <v>412</v>
      </c>
      <c r="D49" s="11">
        <f>SUM(D47:D48)</f>
        <v>8712</v>
      </c>
      <c r="E49" s="11">
        <f t="shared" ref="E49:F49" si="4">SUM(E47:E48)</f>
        <v>9010</v>
      </c>
      <c r="F49" s="11">
        <f t="shared" si="4"/>
        <v>9010</v>
      </c>
      <c r="G49" s="11">
        <v>9510</v>
      </c>
    </row>
    <row r="50" spans="1:7" ht="14.1" customHeight="1">
      <c r="A50" s="179" t="s">
        <v>17</v>
      </c>
      <c r="B50" s="99">
        <v>80.052999999999997</v>
      </c>
      <c r="C50" s="96" t="s">
        <v>355</v>
      </c>
      <c r="D50" s="11">
        <f>D44+D49</f>
        <v>8712</v>
      </c>
      <c r="E50" s="11">
        <f t="shared" ref="E50:F50" si="5">E44+E49</f>
        <v>9010</v>
      </c>
      <c r="F50" s="11">
        <f t="shared" si="5"/>
        <v>9010</v>
      </c>
      <c r="G50" s="11">
        <v>17110</v>
      </c>
    </row>
    <row r="51" spans="1:7" ht="14.1" customHeight="1">
      <c r="A51" s="179" t="s">
        <v>17</v>
      </c>
      <c r="B51" s="90">
        <v>80</v>
      </c>
      <c r="C51" s="69" t="s">
        <v>57</v>
      </c>
      <c r="D51" s="11">
        <f t="shared" ref="D51:F52" si="6">D50</f>
        <v>8712</v>
      </c>
      <c r="E51" s="11">
        <f t="shared" si="6"/>
        <v>9010</v>
      </c>
      <c r="F51" s="11">
        <f t="shared" si="6"/>
        <v>9010</v>
      </c>
      <c r="G51" s="66">
        <v>17110</v>
      </c>
    </row>
    <row r="52" spans="1:7" ht="14.1" customHeight="1">
      <c r="A52" s="179" t="s">
        <v>17</v>
      </c>
      <c r="B52" s="146">
        <v>2059</v>
      </c>
      <c r="C52" s="147" t="s">
        <v>354</v>
      </c>
      <c r="D52" s="11">
        <f>D51</f>
        <v>8712</v>
      </c>
      <c r="E52" s="11">
        <f t="shared" si="6"/>
        <v>9010</v>
      </c>
      <c r="F52" s="11">
        <f t="shared" si="6"/>
        <v>9010</v>
      </c>
      <c r="G52" s="66">
        <v>17110</v>
      </c>
    </row>
    <row r="53" spans="1:7">
      <c r="A53" s="179"/>
      <c r="B53" s="90"/>
      <c r="C53" s="96"/>
      <c r="D53" s="35"/>
      <c r="E53" s="35"/>
      <c r="F53" s="35"/>
      <c r="G53" s="35"/>
    </row>
    <row r="54" spans="1:7" ht="15" customHeight="1">
      <c r="A54" s="179" t="s">
        <v>19</v>
      </c>
      <c r="B54" s="99">
        <v>2215</v>
      </c>
      <c r="C54" s="96" t="s">
        <v>0</v>
      </c>
      <c r="D54" s="35"/>
      <c r="E54" s="35"/>
      <c r="F54" s="35"/>
      <c r="G54" s="35"/>
    </row>
    <row r="55" spans="1:7" ht="15" customHeight="1">
      <c r="A55" s="179"/>
      <c r="B55" s="112">
        <v>1</v>
      </c>
      <c r="C55" s="69" t="s">
        <v>66</v>
      </c>
      <c r="D55" s="35"/>
      <c r="E55" s="35"/>
      <c r="F55" s="35"/>
      <c r="G55" s="35"/>
    </row>
    <row r="56" spans="1:7" ht="15" customHeight="1">
      <c r="A56" s="179"/>
      <c r="B56" s="95">
        <v>1.0009999999999999</v>
      </c>
      <c r="C56" s="96" t="s">
        <v>58</v>
      </c>
      <c r="D56" s="35"/>
      <c r="E56" s="35"/>
      <c r="F56" s="35"/>
      <c r="G56" s="35"/>
    </row>
    <row r="57" spans="1:7" ht="15" customHeight="1">
      <c r="A57" s="179"/>
      <c r="B57" s="90">
        <v>36</v>
      </c>
      <c r="C57" s="69" t="s">
        <v>21</v>
      </c>
      <c r="D57" s="35"/>
      <c r="E57" s="35"/>
      <c r="F57" s="35"/>
      <c r="G57" s="67"/>
    </row>
    <row r="58" spans="1:7" ht="15" customHeight="1">
      <c r="A58" s="179"/>
      <c r="B58" s="90">
        <v>44</v>
      </c>
      <c r="C58" s="69" t="s">
        <v>22</v>
      </c>
      <c r="D58" s="35"/>
      <c r="E58" s="35"/>
      <c r="F58" s="35"/>
      <c r="G58" s="67"/>
    </row>
    <row r="59" spans="1:7" ht="15" customHeight="1">
      <c r="A59" s="179"/>
      <c r="B59" s="70" t="s">
        <v>23</v>
      </c>
      <c r="C59" s="69" t="s">
        <v>53</v>
      </c>
      <c r="D59" s="65">
        <v>39430</v>
      </c>
      <c r="E59" s="19">
        <v>38949</v>
      </c>
      <c r="F59" s="65">
        <v>38949</v>
      </c>
      <c r="G59" s="65">
        <v>23677</v>
      </c>
    </row>
    <row r="60" spans="1:7" ht="15" customHeight="1">
      <c r="A60" s="179"/>
      <c r="B60" s="70" t="s">
        <v>312</v>
      </c>
      <c r="C60" s="69" t="s">
        <v>147</v>
      </c>
      <c r="D60" s="1">
        <v>0</v>
      </c>
      <c r="E60" s="1">
        <v>0</v>
      </c>
      <c r="F60" s="1">
        <v>0</v>
      </c>
      <c r="G60" s="65">
        <v>130607</v>
      </c>
    </row>
    <row r="61" spans="1:7" s="56" customFormat="1" ht="15" customHeight="1">
      <c r="A61" s="190"/>
      <c r="B61" s="92" t="s">
        <v>453</v>
      </c>
      <c r="C61" s="91" t="s">
        <v>446</v>
      </c>
      <c r="D61" s="1">
        <v>0</v>
      </c>
      <c r="E61" s="14">
        <v>1</v>
      </c>
      <c r="F61" s="14">
        <v>1</v>
      </c>
      <c r="G61" s="14">
        <v>1184</v>
      </c>
    </row>
    <row r="62" spans="1:7" s="56" customFormat="1" ht="15" customHeight="1">
      <c r="A62" s="190"/>
      <c r="B62" s="92" t="s">
        <v>454</v>
      </c>
      <c r="C62" s="91" t="s">
        <v>447</v>
      </c>
      <c r="D62" s="1">
        <v>0</v>
      </c>
      <c r="E62" s="14">
        <v>1</v>
      </c>
      <c r="F62" s="14">
        <v>1</v>
      </c>
      <c r="G62" s="14">
        <v>19045</v>
      </c>
    </row>
    <row r="63" spans="1:7" s="56" customFormat="1" ht="15" customHeight="1">
      <c r="A63" s="190"/>
      <c r="B63" s="92" t="s">
        <v>455</v>
      </c>
      <c r="C63" s="91" t="s">
        <v>448</v>
      </c>
      <c r="D63" s="1">
        <v>0</v>
      </c>
      <c r="E63" s="14">
        <v>1</v>
      </c>
      <c r="F63" s="14">
        <v>1</v>
      </c>
      <c r="G63" s="14">
        <v>1</v>
      </c>
    </row>
    <row r="64" spans="1:7" s="56" customFormat="1" ht="15" customHeight="1">
      <c r="A64" s="190"/>
      <c r="B64" s="92" t="s">
        <v>457</v>
      </c>
      <c r="C64" s="91" t="s">
        <v>449</v>
      </c>
      <c r="D64" s="1">
        <v>0</v>
      </c>
      <c r="E64" s="14">
        <v>1</v>
      </c>
      <c r="F64" s="14">
        <v>1</v>
      </c>
      <c r="G64" s="14">
        <v>1</v>
      </c>
    </row>
    <row r="65" spans="1:7" s="72" customFormat="1" ht="15" customHeight="1">
      <c r="A65" s="179"/>
      <c r="B65" s="70" t="s">
        <v>24</v>
      </c>
      <c r="C65" s="69" t="s">
        <v>450</v>
      </c>
      <c r="D65" s="71">
        <v>54</v>
      </c>
      <c r="E65" s="19">
        <v>449</v>
      </c>
      <c r="F65" s="71">
        <v>449</v>
      </c>
      <c r="G65" s="71">
        <v>408</v>
      </c>
    </row>
    <row r="66" spans="1:7" s="56" customFormat="1" ht="15" customHeight="1">
      <c r="A66" s="190"/>
      <c r="B66" s="92" t="s">
        <v>456</v>
      </c>
      <c r="C66" s="91" t="s">
        <v>451</v>
      </c>
      <c r="D66" s="1">
        <v>0</v>
      </c>
      <c r="E66" s="14">
        <v>1</v>
      </c>
      <c r="F66" s="14">
        <v>1</v>
      </c>
      <c r="G66" s="14">
        <v>1</v>
      </c>
    </row>
    <row r="67" spans="1:7" ht="15" customHeight="1">
      <c r="A67" s="179"/>
      <c r="B67" s="70" t="s">
        <v>25</v>
      </c>
      <c r="C67" s="69" t="s">
        <v>20</v>
      </c>
      <c r="D67" s="65">
        <v>2854</v>
      </c>
      <c r="E67" s="19">
        <v>3023</v>
      </c>
      <c r="F67" s="65">
        <v>3023</v>
      </c>
      <c r="G67" s="65">
        <v>3023</v>
      </c>
    </row>
    <row r="68" spans="1:7" ht="15" customHeight="1">
      <c r="A68" s="179"/>
      <c r="B68" s="70" t="s">
        <v>670</v>
      </c>
      <c r="C68" s="69" t="s">
        <v>671</v>
      </c>
      <c r="D68" s="1">
        <v>0</v>
      </c>
      <c r="E68" s="19">
        <v>1</v>
      </c>
      <c r="F68" s="19">
        <v>1</v>
      </c>
      <c r="G68" s="14">
        <v>1</v>
      </c>
    </row>
    <row r="69" spans="1:7" ht="15" customHeight="1">
      <c r="A69" s="179"/>
      <c r="B69" s="70" t="s">
        <v>672</v>
      </c>
      <c r="C69" s="69" t="s">
        <v>673</v>
      </c>
      <c r="D69" s="1">
        <v>0</v>
      </c>
      <c r="E69" s="19">
        <v>1</v>
      </c>
      <c r="F69" s="19">
        <v>1</v>
      </c>
      <c r="G69" s="14">
        <v>1</v>
      </c>
    </row>
    <row r="70" spans="1:7" s="56" customFormat="1" ht="15" customHeight="1">
      <c r="A70" s="190"/>
      <c r="B70" s="92" t="s">
        <v>593</v>
      </c>
      <c r="C70" s="91" t="s">
        <v>452</v>
      </c>
      <c r="D70" s="1">
        <v>0</v>
      </c>
      <c r="E70" s="14">
        <v>1</v>
      </c>
      <c r="F70" s="14">
        <v>1</v>
      </c>
      <c r="G70" s="14">
        <v>1</v>
      </c>
    </row>
    <row r="71" spans="1:7" s="56" customFormat="1" ht="15" customHeight="1">
      <c r="A71" s="190"/>
      <c r="B71" s="92" t="s">
        <v>674</v>
      </c>
      <c r="C71" s="91" t="s">
        <v>677</v>
      </c>
      <c r="D71" s="1">
        <v>0</v>
      </c>
      <c r="E71" s="14">
        <v>1</v>
      </c>
      <c r="F71" s="14">
        <v>1</v>
      </c>
      <c r="G71" s="14">
        <v>1</v>
      </c>
    </row>
    <row r="72" spans="1:7" s="56" customFormat="1" ht="15" customHeight="1">
      <c r="A72" s="190"/>
      <c r="B72" s="92" t="s">
        <v>675</v>
      </c>
      <c r="C72" s="91" t="s">
        <v>678</v>
      </c>
      <c r="D72" s="1">
        <v>0</v>
      </c>
      <c r="E72" s="14">
        <v>1</v>
      </c>
      <c r="F72" s="14">
        <v>1</v>
      </c>
      <c r="G72" s="14">
        <v>1</v>
      </c>
    </row>
    <row r="73" spans="1:7" s="56" customFormat="1" ht="15" customHeight="1">
      <c r="A73" s="190"/>
      <c r="B73" s="92" t="s">
        <v>676</v>
      </c>
      <c r="C73" s="91" t="s">
        <v>679</v>
      </c>
      <c r="D73" s="1">
        <v>0</v>
      </c>
      <c r="E73" s="14">
        <v>1</v>
      </c>
      <c r="F73" s="14">
        <v>1</v>
      </c>
      <c r="G73" s="14">
        <v>1</v>
      </c>
    </row>
    <row r="74" spans="1:7" s="56" customFormat="1" ht="15" customHeight="1">
      <c r="A74" s="190"/>
      <c r="B74" s="92" t="s">
        <v>599</v>
      </c>
      <c r="C74" s="91" t="s">
        <v>598</v>
      </c>
      <c r="D74" s="1">
        <v>0</v>
      </c>
      <c r="E74" s="14">
        <v>1</v>
      </c>
      <c r="F74" s="14">
        <v>1</v>
      </c>
      <c r="G74" s="14">
        <v>1</v>
      </c>
    </row>
    <row r="75" spans="1:7" s="56" customFormat="1" ht="15" customHeight="1">
      <c r="A75" s="190"/>
      <c r="B75" s="92" t="s">
        <v>600</v>
      </c>
      <c r="C75" s="91" t="s">
        <v>601</v>
      </c>
      <c r="D75" s="1">
        <v>0</v>
      </c>
      <c r="E75" s="14">
        <v>9396</v>
      </c>
      <c r="F75" s="14">
        <v>9396</v>
      </c>
      <c r="G75" s="14">
        <v>9396</v>
      </c>
    </row>
    <row r="76" spans="1:7" ht="15" customHeight="1">
      <c r="A76" s="179"/>
      <c r="B76" s="70" t="s">
        <v>211</v>
      </c>
      <c r="C76" s="69" t="s">
        <v>212</v>
      </c>
      <c r="D76" s="11">
        <f>8829-1</f>
        <v>8828</v>
      </c>
      <c r="E76" s="15">
        <v>0</v>
      </c>
      <c r="F76" s="15">
        <v>0</v>
      </c>
      <c r="G76" s="7">
        <v>0</v>
      </c>
    </row>
    <row r="77" spans="1:7" ht="15" customHeight="1">
      <c r="A77" s="179" t="s">
        <v>17</v>
      </c>
      <c r="B77" s="90">
        <v>44</v>
      </c>
      <c r="C77" s="69" t="s">
        <v>22</v>
      </c>
      <c r="D77" s="9">
        <f t="shared" ref="D77:F77" si="7">SUM(D59:D76)</f>
        <v>51166</v>
      </c>
      <c r="E77" s="9">
        <f t="shared" si="7"/>
        <v>51829</v>
      </c>
      <c r="F77" s="9">
        <f t="shared" si="7"/>
        <v>51829</v>
      </c>
      <c r="G77" s="9">
        <v>187350</v>
      </c>
    </row>
    <row r="78" spans="1:7">
      <c r="A78" s="179"/>
      <c r="B78" s="90"/>
      <c r="C78" s="69"/>
      <c r="D78" s="35"/>
      <c r="E78" s="35"/>
      <c r="F78" s="35"/>
      <c r="G78" s="67"/>
    </row>
    <row r="79" spans="1:7" ht="15" customHeight="1">
      <c r="A79" s="179"/>
      <c r="B79" s="90">
        <v>45</v>
      </c>
      <c r="C79" s="69" t="s">
        <v>368</v>
      </c>
      <c r="D79" s="35"/>
      <c r="E79" s="35"/>
      <c r="F79" s="35"/>
      <c r="G79" s="67"/>
    </row>
    <row r="80" spans="1:7" ht="15" customHeight="1">
      <c r="A80" s="179"/>
      <c r="B80" s="70" t="s">
        <v>26</v>
      </c>
      <c r="C80" s="69" t="s">
        <v>53</v>
      </c>
      <c r="D80" s="14">
        <v>33381</v>
      </c>
      <c r="E80" s="14">
        <v>25964</v>
      </c>
      <c r="F80" s="14">
        <f>25964-1000</f>
        <v>24964</v>
      </c>
      <c r="G80" s="65">
        <v>34526</v>
      </c>
    </row>
    <row r="81" spans="1:7" ht="15" customHeight="1">
      <c r="A81" s="179"/>
      <c r="B81" s="70" t="s">
        <v>302</v>
      </c>
      <c r="C81" s="69" t="s">
        <v>147</v>
      </c>
      <c r="D81" s="14">
        <f>818-1</f>
        <v>817</v>
      </c>
      <c r="E81" s="14">
        <v>828</v>
      </c>
      <c r="F81" s="14">
        <v>828</v>
      </c>
      <c r="G81" s="65">
        <v>1044</v>
      </c>
    </row>
    <row r="82" spans="1:7" s="56" customFormat="1" ht="15" customHeight="1">
      <c r="A82" s="190"/>
      <c r="B82" s="92" t="s">
        <v>458</v>
      </c>
      <c r="C82" s="91" t="s">
        <v>446</v>
      </c>
      <c r="D82" s="1">
        <v>0</v>
      </c>
      <c r="E82" s="14">
        <v>1</v>
      </c>
      <c r="F82" s="14">
        <v>1</v>
      </c>
      <c r="G82" s="14">
        <v>1726</v>
      </c>
    </row>
    <row r="83" spans="1:7" s="56" customFormat="1" ht="15" customHeight="1">
      <c r="A83" s="190"/>
      <c r="B83" s="92" t="s">
        <v>459</v>
      </c>
      <c r="C83" s="91" t="s">
        <v>447</v>
      </c>
      <c r="D83" s="1">
        <v>0</v>
      </c>
      <c r="E83" s="14">
        <v>1</v>
      </c>
      <c r="F83" s="14">
        <v>1</v>
      </c>
      <c r="G83" s="14">
        <v>28283</v>
      </c>
    </row>
    <row r="84" spans="1:7" s="56" customFormat="1" ht="15" customHeight="1">
      <c r="A84" s="190"/>
      <c r="B84" s="92" t="s">
        <v>460</v>
      </c>
      <c r="C84" s="91" t="s">
        <v>449</v>
      </c>
      <c r="D84" s="1">
        <v>0</v>
      </c>
      <c r="E84" s="14">
        <v>1</v>
      </c>
      <c r="F84" s="14">
        <v>1</v>
      </c>
      <c r="G84" s="14">
        <v>1</v>
      </c>
    </row>
    <row r="85" spans="1:7" ht="15" customHeight="1">
      <c r="A85" s="179"/>
      <c r="B85" s="70" t="s">
        <v>27</v>
      </c>
      <c r="C85" s="69" t="s">
        <v>450</v>
      </c>
      <c r="D85" s="14">
        <v>90</v>
      </c>
      <c r="E85" s="14">
        <v>90</v>
      </c>
      <c r="F85" s="14">
        <v>90</v>
      </c>
      <c r="G85" s="65">
        <v>90</v>
      </c>
    </row>
    <row r="86" spans="1:7" ht="15" customHeight="1">
      <c r="A86" s="179"/>
      <c r="B86" s="70" t="s">
        <v>28</v>
      </c>
      <c r="C86" s="69" t="s">
        <v>20</v>
      </c>
      <c r="D86" s="14">
        <v>503</v>
      </c>
      <c r="E86" s="14">
        <v>501</v>
      </c>
      <c r="F86" s="14">
        <v>501</v>
      </c>
      <c r="G86" s="65">
        <v>501</v>
      </c>
    </row>
    <row r="87" spans="1:7" s="56" customFormat="1" ht="15" customHeight="1">
      <c r="A87" s="190"/>
      <c r="B87" s="92" t="s">
        <v>461</v>
      </c>
      <c r="C87" s="91" t="s">
        <v>452</v>
      </c>
      <c r="D87" s="1">
        <v>0</v>
      </c>
      <c r="E87" s="14">
        <v>1</v>
      </c>
      <c r="F87" s="14">
        <v>1</v>
      </c>
      <c r="G87" s="14">
        <v>1</v>
      </c>
    </row>
    <row r="88" spans="1:7" s="56" customFormat="1" ht="15" customHeight="1">
      <c r="A88" s="190"/>
      <c r="B88" s="92" t="s">
        <v>602</v>
      </c>
      <c r="C88" s="91" t="s">
        <v>598</v>
      </c>
      <c r="D88" s="1">
        <v>0</v>
      </c>
      <c r="E88" s="14">
        <v>1</v>
      </c>
      <c r="F88" s="14">
        <v>1</v>
      </c>
      <c r="G88" s="14">
        <v>1</v>
      </c>
    </row>
    <row r="89" spans="1:7" ht="15" customHeight="1">
      <c r="A89" s="179" t="s">
        <v>17</v>
      </c>
      <c r="B89" s="90">
        <v>45</v>
      </c>
      <c r="C89" s="69" t="s">
        <v>368</v>
      </c>
      <c r="D89" s="9">
        <f t="shared" ref="D89:F89" si="8">SUM(D80:D88)</f>
        <v>34791</v>
      </c>
      <c r="E89" s="9">
        <f t="shared" si="8"/>
        <v>27388</v>
      </c>
      <c r="F89" s="9">
        <f t="shared" si="8"/>
        <v>26388</v>
      </c>
      <c r="G89" s="9">
        <v>66173</v>
      </c>
    </row>
    <row r="90" spans="1:7">
      <c r="A90" s="179"/>
      <c r="B90" s="90"/>
      <c r="C90" s="69"/>
      <c r="D90" s="35"/>
      <c r="E90" s="35"/>
      <c r="F90" s="35"/>
      <c r="G90" s="67"/>
    </row>
    <row r="91" spans="1:7" ht="15" customHeight="1">
      <c r="A91" s="179"/>
      <c r="B91" s="90">
        <v>46</v>
      </c>
      <c r="C91" s="69" t="s">
        <v>370</v>
      </c>
      <c r="D91" s="35"/>
      <c r="E91" s="35"/>
      <c r="F91" s="35"/>
      <c r="G91" s="67"/>
    </row>
    <row r="92" spans="1:7" ht="15" customHeight="1">
      <c r="A92" s="179"/>
      <c r="B92" s="70" t="s">
        <v>29</v>
      </c>
      <c r="C92" s="69" t="s">
        <v>53</v>
      </c>
      <c r="D92" s="65">
        <v>22614</v>
      </c>
      <c r="E92" s="14">
        <v>14783</v>
      </c>
      <c r="F92" s="65">
        <v>14783</v>
      </c>
      <c r="G92" s="65">
        <v>6446</v>
      </c>
    </row>
    <row r="93" spans="1:7" s="56" customFormat="1" ht="15" customHeight="1">
      <c r="A93" s="190"/>
      <c r="B93" s="92" t="s">
        <v>462</v>
      </c>
      <c r="C93" s="91" t="s">
        <v>446</v>
      </c>
      <c r="D93" s="1">
        <v>0</v>
      </c>
      <c r="E93" s="14">
        <v>1</v>
      </c>
      <c r="F93" s="14">
        <v>1</v>
      </c>
      <c r="G93" s="14">
        <v>322</v>
      </c>
    </row>
    <row r="94" spans="1:7" s="56" customFormat="1" ht="15" customHeight="1">
      <c r="A94" s="188"/>
      <c r="B94" s="58" t="s">
        <v>463</v>
      </c>
      <c r="C94" s="57" t="s">
        <v>447</v>
      </c>
      <c r="D94" s="7">
        <v>0</v>
      </c>
      <c r="E94" s="11">
        <v>1</v>
      </c>
      <c r="F94" s="11">
        <v>1</v>
      </c>
      <c r="G94" s="11">
        <v>5147</v>
      </c>
    </row>
    <row r="95" spans="1:7" ht="15" customHeight="1">
      <c r="A95" s="179"/>
      <c r="B95" s="70" t="s">
        <v>30</v>
      </c>
      <c r="C95" s="69" t="s">
        <v>450</v>
      </c>
      <c r="D95" s="65">
        <v>90</v>
      </c>
      <c r="E95" s="14">
        <v>90</v>
      </c>
      <c r="F95" s="65">
        <v>90</v>
      </c>
      <c r="G95" s="65">
        <v>90</v>
      </c>
    </row>
    <row r="96" spans="1:7" ht="15" customHeight="1">
      <c r="A96" s="179"/>
      <c r="B96" s="70" t="s">
        <v>31</v>
      </c>
      <c r="C96" s="69" t="s">
        <v>20</v>
      </c>
      <c r="D96" s="14">
        <v>762</v>
      </c>
      <c r="E96" s="14">
        <v>710</v>
      </c>
      <c r="F96" s="65">
        <v>710</v>
      </c>
      <c r="G96" s="65">
        <v>710</v>
      </c>
    </row>
    <row r="97" spans="1:7" s="56" customFormat="1" ht="14.65" customHeight="1">
      <c r="A97" s="190"/>
      <c r="B97" s="92" t="s">
        <v>464</v>
      </c>
      <c r="C97" s="91" t="s">
        <v>452</v>
      </c>
      <c r="D97" s="1">
        <v>0</v>
      </c>
      <c r="E97" s="14">
        <v>1</v>
      </c>
      <c r="F97" s="14">
        <v>1</v>
      </c>
      <c r="G97" s="14">
        <v>1</v>
      </c>
    </row>
    <row r="98" spans="1:7" s="56" customFormat="1" ht="14.65" customHeight="1">
      <c r="A98" s="190"/>
      <c r="B98" s="92" t="s">
        <v>603</v>
      </c>
      <c r="C98" s="91" t="s">
        <v>598</v>
      </c>
      <c r="D98" s="1">
        <v>0</v>
      </c>
      <c r="E98" s="14">
        <v>1</v>
      </c>
      <c r="F98" s="14">
        <v>1</v>
      </c>
      <c r="G98" s="14">
        <v>1</v>
      </c>
    </row>
    <row r="99" spans="1:7" ht="15" customHeight="1">
      <c r="A99" s="179" t="s">
        <v>17</v>
      </c>
      <c r="B99" s="90">
        <v>46</v>
      </c>
      <c r="C99" s="69" t="s">
        <v>370</v>
      </c>
      <c r="D99" s="73">
        <f t="shared" ref="D99:F99" si="9">SUM(D92:D98)</f>
        <v>23466</v>
      </c>
      <c r="E99" s="73">
        <f t="shared" si="9"/>
        <v>15587</v>
      </c>
      <c r="F99" s="73">
        <f t="shared" si="9"/>
        <v>15587</v>
      </c>
      <c r="G99" s="73">
        <v>12717</v>
      </c>
    </row>
    <row r="100" spans="1:7" ht="12" customHeight="1">
      <c r="A100" s="179"/>
      <c r="B100" s="90"/>
      <c r="C100" s="69"/>
      <c r="D100" s="35"/>
      <c r="E100" s="35"/>
      <c r="F100" s="35"/>
      <c r="G100" s="67"/>
    </row>
    <row r="101" spans="1:7" ht="15" customHeight="1">
      <c r="A101" s="179"/>
      <c r="B101" s="90">
        <v>47</v>
      </c>
      <c r="C101" s="69" t="s">
        <v>372</v>
      </c>
      <c r="D101" s="35"/>
      <c r="E101" s="35"/>
      <c r="F101" s="35"/>
      <c r="G101" s="67"/>
    </row>
    <row r="102" spans="1:7" ht="15" customHeight="1">
      <c r="A102" s="179"/>
      <c r="B102" s="70" t="s">
        <v>32</v>
      </c>
      <c r="C102" s="69" t="s">
        <v>53</v>
      </c>
      <c r="D102" s="65">
        <f>22578-1</f>
        <v>22577</v>
      </c>
      <c r="E102" s="19">
        <v>24862</v>
      </c>
      <c r="F102" s="65">
        <f>24862-2800</f>
        <v>22062</v>
      </c>
      <c r="G102" s="65">
        <v>13420</v>
      </c>
    </row>
    <row r="103" spans="1:7" s="56" customFormat="1" ht="14.65" customHeight="1">
      <c r="A103" s="190"/>
      <c r="B103" s="92" t="s">
        <v>465</v>
      </c>
      <c r="C103" s="91" t="s">
        <v>446</v>
      </c>
      <c r="D103" s="1">
        <v>0</v>
      </c>
      <c r="E103" s="14">
        <v>1</v>
      </c>
      <c r="F103" s="14">
        <v>1</v>
      </c>
      <c r="G103" s="14">
        <v>671</v>
      </c>
    </row>
    <row r="104" spans="1:7" s="56" customFormat="1" ht="14.65" customHeight="1">
      <c r="A104" s="190"/>
      <c r="B104" s="92" t="s">
        <v>466</v>
      </c>
      <c r="C104" s="91" t="s">
        <v>447</v>
      </c>
      <c r="D104" s="1">
        <v>0</v>
      </c>
      <c r="E104" s="14">
        <v>1</v>
      </c>
      <c r="F104" s="14">
        <v>1</v>
      </c>
      <c r="G104" s="14">
        <v>10870</v>
      </c>
    </row>
    <row r="105" spans="1:7" ht="15" customHeight="1">
      <c r="A105" s="179"/>
      <c r="B105" s="70" t="s">
        <v>33</v>
      </c>
      <c r="C105" s="69" t="s">
        <v>450</v>
      </c>
      <c r="D105" s="65">
        <v>66</v>
      </c>
      <c r="E105" s="19">
        <v>66</v>
      </c>
      <c r="F105" s="65">
        <v>66</v>
      </c>
      <c r="G105" s="65">
        <v>66</v>
      </c>
    </row>
    <row r="106" spans="1:7" ht="15" customHeight="1">
      <c r="A106" s="179"/>
      <c r="B106" s="70" t="s">
        <v>34</v>
      </c>
      <c r="C106" s="69" t="s">
        <v>20</v>
      </c>
      <c r="D106" s="65">
        <v>657</v>
      </c>
      <c r="E106" s="28">
        <v>505</v>
      </c>
      <c r="F106" s="65">
        <v>505</v>
      </c>
      <c r="G106" s="65">
        <v>505</v>
      </c>
    </row>
    <row r="107" spans="1:7" s="56" customFormat="1" ht="14.65" customHeight="1">
      <c r="A107" s="190"/>
      <c r="B107" s="92" t="s">
        <v>467</v>
      </c>
      <c r="C107" s="91" t="s">
        <v>452</v>
      </c>
      <c r="D107" s="1">
        <v>0</v>
      </c>
      <c r="E107" s="14">
        <v>1</v>
      </c>
      <c r="F107" s="14">
        <v>1</v>
      </c>
      <c r="G107" s="14">
        <v>1</v>
      </c>
    </row>
    <row r="108" spans="1:7" s="61" customFormat="1" ht="14.65" customHeight="1">
      <c r="A108" s="190"/>
      <c r="B108" s="92" t="s">
        <v>604</v>
      </c>
      <c r="C108" s="91" t="s">
        <v>598</v>
      </c>
      <c r="D108" s="7">
        <v>0</v>
      </c>
      <c r="E108" s="11">
        <v>1</v>
      </c>
      <c r="F108" s="11">
        <v>1</v>
      </c>
      <c r="G108" s="11">
        <v>1</v>
      </c>
    </row>
    <row r="109" spans="1:7" ht="15" customHeight="1">
      <c r="A109" s="179" t="s">
        <v>17</v>
      </c>
      <c r="B109" s="90">
        <v>47</v>
      </c>
      <c r="C109" s="69" t="s">
        <v>372</v>
      </c>
      <c r="D109" s="66">
        <f t="shared" ref="D109:F109" si="10">SUM(D102:D108)</f>
        <v>23300</v>
      </c>
      <c r="E109" s="66">
        <f t="shared" si="10"/>
        <v>25437</v>
      </c>
      <c r="F109" s="66">
        <f t="shared" si="10"/>
        <v>22637</v>
      </c>
      <c r="G109" s="66">
        <v>25534</v>
      </c>
    </row>
    <row r="110" spans="1:7">
      <c r="A110" s="179"/>
      <c r="B110" s="90"/>
      <c r="C110" s="69"/>
      <c r="D110" s="35"/>
      <c r="E110" s="35"/>
      <c r="F110" s="35"/>
      <c r="G110" s="67"/>
    </row>
    <row r="111" spans="1:7" ht="15" customHeight="1">
      <c r="A111" s="179"/>
      <c r="B111" s="90">
        <v>48</v>
      </c>
      <c r="C111" s="69" t="s">
        <v>374</v>
      </c>
      <c r="D111" s="35"/>
      <c r="E111" s="35"/>
      <c r="F111" s="35"/>
      <c r="G111" s="67"/>
    </row>
    <row r="112" spans="1:7" ht="15" customHeight="1">
      <c r="A112" s="179"/>
      <c r="B112" s="70" t="s">
        <v>35</v>
      </c>
      <c r="C112" s="69" t="s">
        <v>53</v>
      </c>
      <c r="D112" s="65">
        <v>16651</v>
      </c>
      <c r="E112" s="28">
        <v>19684</v>
      </c>
      <c r="F112" s="65">
        <f>19684-500</f>
        <v>19184</v>
      </c>
      <c r="G112" s="65">
        <v>11074</v>
      </c>
    </row>
    <row r="113" spans="1:7" s="72" customFormat="1" ht="15" customHeight="1">
      <c r="A113" s="179"/>
      <c r="B113" s="70" t="s">
        <v>303</v>
      </c>
      <c r="C113" s="69" t="s">
        <v>147</v>
      </c>
      <c r="D113" s="19">
        <v>1749</v>
      </c>
      <c r="E113" s="19">
        <v>2174</v>
      </c>
      <c r="F113" s="19">
        <v>2174</v>
      </c>
      <c r="G113" s="71">
        <v>2545</v>
      </c>
    </row>
    <row r="114" spans="1:7" s="56" customFormat="1" ht="14.65" customHeight="1">
      <c r="A114" s="190"/>
      <c r="B114" s="92" t="s">
        <v>468</v>
      </c>
      <c r="C114" s="91" t="s">
        <v>446</v>
      </c>
      <c r="D114" s="1">
        <v>0</v>
      </c>
      <c r="E114" s="14">
        <v>1</v>
      </c>
      <c r="F114" s="14">
        <v>1</v>
      </c>
      <c r="G114" s="14">
        <v>554</v>
      </c>
    </row>
    <row r="115" spans="1:7" s="56" customFormat="1" ht="14.65" customHeight="1">
      <c r="A115" s="190"/>
      <c r="B115" s="92" t="s">
        <v>469</v>
      </c>
      <c r="C115" s="91" t="s">
        <v>447</v>
      </c>
      <c r="D115" s="1">
        <v>0</v>
      </c>
      <c r="E115" s="14">
        <v>1</v>
      </c>
      <c r="F115" s="14">
        <v>1</v>
      </c>
      <c r="G115" s="14">
        <v>9175</v>
      </c>
    </row>
    <row r="116" spans="1:7" ht="15" customHeight="1">
      <c r="A116" s="179"/>
      <c r="B116" s="70" t="s">
        <v>36</v>
      </c>
      <c r="C116" s="69" t="s">
        <v>450</v>
      </c>
      <c r="D116" s="65">
        <v>92</v>
      </c>
      <c r="E116" s="28">
        <v>92</v>
      </c>
      <c r="F116" s="65">
        <v>92</v>
      </c>
      <c r="G116" s="65">
        <v>92</v>
      </c>
    </row>
    <row r="117" spans="1:7" ht="15" customHeight="1">
      <c r="A117" s="179"/>
      <c r="B117" s="70" t="s">
        <v>37</v>
      </c>
      <c r="C117" s="69" t="s">
        <v>20</v>
      </c>
      <c r="D117" s="65">
        <v>298</v>
      </c>
      <c r="E117" s="28">
        <v>296</v>
      </c>
      <c r="F117" s="65">
        <v>296</v>
      </c>
      <c r="G117" s="65">
        <v>296</v>
      </c>
    </row>
    <row r="118" spans="1:7" s="56" customFormat="1" ht="14.65" customHeight="1">
      <c r="A118" s="190"/>
      <c r="B118" s="92" t="s">
        <v>470</v>
      </c>
      <c r="C118" s="91" t="s">
        <v>452</v>
      </c>
      <c r="D118" s="1">
        <v>0</v>
      </c>
      <c r="E118" s="14">
        <v>1</v>
      </c>
      <c r="F118" s="14">
        <v>1</v>
      </c>
      <c r="G118" s="14">
        <v>1</v>
      </c>
    </row>
    <row r="119" spans="1:7" s="56" customFormat="1" ht="14.65" customHeight="1">
      <c r="A119" s="190"/>
      <c r="B119" s="92" t="s">
        <v>605</v>
      </c>
      <c r="C119" s="91" t="s">
        <v>598</v>
      </c>
      <c r="D119" s="1">
        <v>0</v>
      </c>
      <c r="E119" s="14">
        <v>1</v>
      </c>
      <c r="F119" s="14">
        <v>1</v>
      </c>
      <c r="G119" s="14">
        <v>1</v>
      </c>
    </row>
    <row r="120" spans="1:7" ht="15" customHeight="1">
      <c r="A120" s="179" t="s">
        <v>17</v>
      </c>
      <c r="B120" s="90">
        <v>48</v>
      </c>
      <c r="C120" s="69" t="s">
        <v>374</v>
      </c>
      <c r="D120" s="73">
        <f>SUM(D112:D119)</f>
        <v>18790</v>
      </c>
      <c r="E120" s="73">
        <f t="shared" ref="E120:F120" si="11">SUM(E112:E119)</f>
        <v>22250</v>
      </c>
      <c r="F120" s="73">
        <f t="shared" si="11"/>
        <v>21750</v>
      </c>
      <c r="G120" s="73">
        <v>23738</v>
      </c>
    </row>
    <row r="121" spans="1:7" ht="8.25" customHeight="1">
      <c r="A121" s="179"/>
      <c r="B121" s="90"/>
      <c r="C121" s="69"/>
      <c r="D121" s="35"/>
      <c r="E121" s="35"/>
      <c r="F121" s="35"/>
      <c r="G121" s="35"/>
    </row>
    <row r="122" spans="1:7" ht="15" customHeight="1">
      <c r="A122" s="179"/>
      <c r="B122" s="90">
        <v>49</v>
      </c>
      <c r="C122" s="69" t="s">
        <v>376</v>
      </c>
      <c r="D122" s="35"/>
      <c r="E122" s="35"/>
      <c r="F122" s="35"/>
      <c r="G122" s="35"/>
    </row>
    <row r="123" spans="1:7" ht="15" customHeight="1">
      <c r="A123" s="179"/>
      <c r="B123" s="70" t="s">
        <v>377</v>
      </c>
      <c r="C123" s="69" t="s">
        <v>53</v>
      </c>
      <c r="D123" s="1">
        <v>0</v>
      </c>
      <c r="E123" s="14">
        <v>1</v>
      </c>
      <c r="F123" s="14">
        <v>1</v>
      </c>
      <c r="G123" s="65">
        <v>1</v>
      </c>
    </row>
    <row r="124" spans="1:7" ht="15" customHeight="1">
      <c r="A124" s="179"/>
      <c r="B124" s="70" t="s">
        <v>378</v>
      </c>
      <c r="C124" s="69" t="s">
        <v>147</v>
      </c>
      <c r="D124" s="1">
        <v>0</v>
      </c>
      <c r="E124" s="14">
        <v>1</v>
      </c>
      <c r="F124" s="14">
        <v>1</v>
      </c>
      <c r="G124" s="65">
        <v>1</v>
      </c>
    </row>
    <row r="125" spans="1:7" s="56" customFormat="1" ht="14.65" customHeight="1">
      <c r="A125" s="190"/>
      <c r="B125" s="92" t="s">
        <v>471</v>
      </c>
      <c r="C125" s="91" t="s">
        <v>446</v>
      </c>
      <c r="D125" s="1">
        <v>0</v>
      </c>
      <c r="E125" s="14">
        <v>1</v>
      </c>
      <c r="F125" s="14">
        <v>1</v>
      </c>
      <c r="G125" s="14">
        <v>1</v>
      </c>
    </row>
    <row r="126" spans="1:7" s="56" customFormat="1" ht="14.65" customHeight="1">
      <c r="A126" s="190"/>
      <c r="B126" s="92" t="s">
        <v>472</v>
      </c>
      <c r="C126" s="91" t="s">
        <v>447</v>
      </c>
      <c r="D126" s="1">
        <v>0</v>
      </c>
      <c r="E126" s="14">
        <v>1</v>
      </c>
      <c r="F126" s="14">
        <v>1</v>
      </c>
      <c r="G126" s="14">
        <v>1</v>
      </c>
    </row>
    <row r="127" spans="1:7" s="56" customFormat="1" ht="14.65" customHeight="1">
      <c r="A127" s="190"/>
      <c r="B127" s="92" t="s">
        <v>473</v>
      </c>
      <c r="C127" s="91" t="s">
        <v>448</v>
      </c>
      <c r="D127" s="1">
        <v>0</v>
      </c>
      <c r="E127" s="14">
        <v>1</v>
      </c>
      <c r="F127" s="14">
        <v>1</v>
      </c>
      <c r="G127" s="14">
        <v>1</v>
      </c>
    </row>
    <row r="128" spans="1:7" s="56" customFormat="1" ht="14.65" customHeight="1">
      <c r="A128" s="190"/>
      <c r="B128" s="92" t="s">
        <v>474</v>
      </c>
      <c r="C128" s="91" t="s">
        <v>449</v>
      </c>
      <c r="D128" s="1">
        <v>0</v>
      </c>
      <c r="E128" s="14">
        <v>1</v>
      </c>
      <c r="F128" s="14">
        <v>1</v>
      </c>
      <c r="G128" s="14">
        <v>1</v>
      </c>
    </row>
    <row r="129" spans="1:7" ht="15" customHeight="1">
      <c r="A129" s="179"/>
      <c r="B129" s="70" t="s">
        <v>379</v>
      </c>
      <c r="C129" s="69" t="s">
        <v>450</v>
      </c>
      <c r="D129" s="1">
        <v>0</v>
      </c>
      <c r="E129" s="14">
        <v>1</v>
      </c>
      <c r="F129" s="14">
        <v>1</v>
      </c>
      <c r="G129" s="65">
        <v>1</v>
      </c>
    </row>
    <row r="130" spans="1:7" ht="15" customHeight="1">
      <c r="A130" s="179"/>
      <c r="B130" s="70" t="s">
        <v>380</v>
      </c>
      <c r="C130" s="69" t="s">
        <v>20</v>
      </c>
      <c r="D130" s="1">
        <v>0</v>
      </c>
      <c r="E130" s="14">
        <v>1</v>
      </c>
      <c r="F130" s="14">
        <v>1</v>
      </c>
      <c r="G130" s="65">
        <v>1</v>
      </c>
    </row>
    <row r="131" spans="1:7" s="56" customFormat="1" ht="14.65" customHeight="1">
      <c r="A131" s="190"/>
      <c r="B131" s="92" t="s">
        <v>475</v>
      </c>
      <c r="C131" s="91" t="s">
        <v>452</v>
      </c>
      <c r="D131" s="1">
        <v>0</v>
      </c>
      <c r="E131" s="14">
        <v>1</v>
      </c>
      <c r="F131" s="14">
        <v>1</v>
      </c>
      <c r="G131" s="14">
        <v>1</v>
      </c>
    </row>
    <row r="132" spans="1:7" s="56" customFormat="1" ht="14.65" customHeight="1">
      <c r="A132" s="190"/>
      <c r="B132" s="92" t="s">
        <v>606</v>
      </c>
      <c r="C132" s="91" t="s">
        <v>598</v>
      </c>
      <c r="D132" s="1">
        <v>0</v>
      </c>
      <c r="E132" s="14">
        <v>1</v>
      </c>
      <c r="F132" s="14">
        <v>1</v>
      </c>
      <c r="G132" s="14">
        <v>1</v>
      </c>
    </row>
    <row r="133" spans="1:7" ht="15" customHeight="1">
      <c r="A133" s="179" t="s">
        <v>17</v>
      </c>
      <c r="B133" s="90">
        <v>49</v>
      </c>
      <c r="C133" s="69" t="s">
        <v>376</v>
      </c>
      <c r="D133" s="8">
        <f t="shared" ref="D133:F133" si="12">SUM(D123:D132)</f>
        <v>0</v>
      </c>
      <c r="E133" s="9">
        <f t="shared" si="12"/>
        <v>10</v>
      </c>
      <c r="F133" s="9">
        <f t="shared" si="12"/>
        <v>10</v>
      </c>
      <c r="G133" s="9">
        <v>10</v>
      </c>
    </row>
    <row r="134" spans="1:7">
      <c r="A134" s="179"/>
      <c r="B134" s="90"/>
      <c r="C134" s="69"/>
      <c r="D134" s="35"/>
      <c r="E134" s="35"/>
      <c r="F134" s="35"/>
      <c r="G134" s="35"/>
    </row>
    <row r="135" spans="1:7" ht="15" customHeight="1">
      <c r="A135" s="179"/>
      <c r="B135" s="90">
        <v>50</v>
      </c>
      <c r="C135" s="69" t="s">
        <v>381</v>
      </c>
      <c r="D135" s="35"/>
      <c r="E135" s="35"/>
      <c r="F135" s="35"/>
      <c r="G135" s="35"/>
    </row>
    <row r="136" spans="1:7" ht="15" customHeight="1">
      <c r="A136" s="179"/>
      <c r="B136" s="70" t="s">
        <v>382</v>
      </c>
      <c r="C136" s="69" t="s">
        <v>53</v>
      </c>
      <c r="D136" s="1">
        <v>0</v>
      </c>
      <c r="E136" s="14">
        <v>30432</v>
      </c>
      <c r="F136" s="14">
        <f>30432-2500</f>
        <v>27932</v>
      </c>
      <c r="G136" s="65">
        <v>18131</v>
      </c>
    </row>
    <row r="137" spans="1:7" ht="15" customHeight="1">
      <c r="A137" s="179"/>
      <c r="B137" s="70" t="s">
        <v>383</v>
      </c>
      <c r="C137" s="69" t="s">
        <v>147</v>
      </c>
      <c r="D137" s="1">
        <v>0</v>
      </c>
      <c r="E137" s="14">
        <v>1</v>
      </c>
      <c r="F137" s="14">
        <v>1</v>
      </c>
      <c r="G137" s="65">
        <v>6188</v>
      </c>
    </row>
    <row r="138" spans="1:7" s="56" customFormat="1" ht="14.65" customHeight="1">
      <c r="A138" s="190"/>
      <c r="B138" s="92" t="s">
        <v>476</v>
      </c>
      <c r="C138" s="91" t="s">
        <v>446</v>
      </c>
      <c r="D138" s="1">
        <v>0</v>
      </c>
      <c r="E138" s="14">
        <v>1</v>
      </c>
      <c r="F138" s="14">
        <v>1</v>
      </c>
      <c r="G138" s="14">
        <v>907</v>
      </c>
    </row>
    <row r="139" spans="1:7" s="56" customFormat="1" ht="14.65" customHeight="1">
      <c r="A139" s="190"/>
      <c r="B139" s="92" t="s">
        <v>477</v>
      </c>
      <c r="C139" s="91" t="s">
        <v>447</v>
      </c>
      <c r="D139" s="1">
        <v>0</v>
      </c>
      <c r="E139" s="14">
        <v>1</v>
      </c>
      <c r="F139" s="14">
        <v>1</v>
      </c>
      <c r="G139" s="14">
        <v>14632</v>
      </c>
    </row>
    <row r="140" spans="1:7" s="56" customFormat="1" ht="14.65" customHeight="1">
      <c r="A140" s="188"/>
      <c r="B140" s="58" t="s">
        <v>478</v>
      </c>
      <c r="C140" s="57" t="s">
        <v>448</v>
      </c>
      <c r="D140" s="7">
        <v>0</v>
      </c>
      <c r="E140" s="11">
        <v>1</v>
      </c>
      <c r="F140" s="11">
        <v>1</v>
      </c>
      <c r="G140" s="11">
        <v>1</v>
      </c>
    </row>
    <row r="141" spans="1:7" s="56" customFormat="1" ht="14.65" customHeight="1">
      <c r="A141" s="190"/>
      <c r="B141" s="92" t="s">
        <v>479</v>
      </c>
      <c r="C141" s="91" t="s">
        <v>449</v>
      </c>
      <c r="D141" s="1">
        <v>0</v>
      </c>
      <c r="E141" s="14">
        <v>1</v>
      </c>
      <c r="F141" s="14">
        <v>1</v>
      </c>
      <c r="G141" s="14">
        <v>1</v>
      </c>
    </row>
    <row r="142" spans="1:7" ht="15" customHeight="1">
      <c r="A142" s="179"/>
      <c r="B142" s="70" t="s">
        <v>384</v>
      </c>
      <c r="C142" s="69" t="s">
        <v>450</v>
      </c>
      <c r="D142" s="1">
        <v>0</v>
      </c>
      <c r="E142" s="14">
        <v>1</v>
      </c>
      <c r="F142" s="14">
        <v>1</v>
      </c>
      <c r="G142" s="65">
        <v>1</v>
      </c>
    </row>
    <row r="143" spans="1:7" ht="15" customHeight="1">
      <c r="A143" s="179"/>
      <c r="B143" s="70" t="s">
        <v>385</v>
      </c>
      <c r="C143" s="69" t="s">
        <v>20</v>
      </c>
      <c r="D143" s="1">
        <v>0</v>
      </c>
      <c r="E143" s="14">
        <v>1</v>
      </c>
      <c r="F143" s="14">
        <v>1</v>
      </c>
      <c r="G143" s="65">
        <v>1</v>
      </c>
    </row>
    <row r="144" spans="1:7" s="56" customFormat="1" ht="14.65" customHeight="1">
      <c r="A144" s="190"/>
      <c r="B144" s="92" t="s">
        <v>480</v>
      </c>
      <c r="C144" s="91" t="s">
        <v>452</v>
      </c>
      <c r="D144" s="1">
        <v>0</v>
      </c>
      <c r="E144" s="14">
        <v>1</v>
      </c>
      <c r="F144" s="14">
        <v>1</v>
      </c>
      <c r="G144" s="14">
        <v>1</v>
      </c>
    </row>
    <row r="145" spans="1:7" s="56" customFormat="1" ht="14.65" customHeight="1">
      <c r="A145" s="190"/>
      <c r="B145" s="92" t="s">
        <v>607</v>
      </c>
      <c r="C145" s="91" t="s">
        <v>598</v>
      </c>
      <c r="D145" s="1">
        <v>0</v>
      </c>
      <c r="E145" s="14">
        <v>1</v>
      </c>
      <c r="F145" s="14">
        <v>1</v>
      </c>
      <c r="G145" s="14">
        <v>1</v>
      </c>
    </row>
    <row r="146" spans="1:7" ht="15" customHeight="1">
      <c r="A146" s="179" t="s">
        <v>17</v>
      </c>
      <c r="B146" s="90">
        <v>50</v>
      </c>
      <c r="C146" s="69" t="s">
        <v>381</v>
      </c>
      <c r="D146" s="8">
        <f t="shared" ref="D146:E146" si="13">SUM(D136:D145)</f>
        <v>0</v>
      </c>
      <c r="E146" s="26">
        <f t="shared" si="13"/>
        <v>30441</v>
      </c>
      <c r="F146" s="26">
        <f>SUM(F136:F145)</f>
        <v>27941</v>
      </c>
      <c r="G146" s="26">
        <v>39864</v>
      </c>
    </row>
    <row r="147" spans="1:7" ht="15" customHeight="1">
      <c r="A147" s="179"/>
      <c r="B147" s="90"/>
      <c r="C147" s="69"/>
      <c r="D147" s="1"/>
      <c r="E147" s="4"/>
      <c r="F147" s="4"/>
      <c r="G147" s="4"/>
    </row>
    <row r="148" spans="1:7" ht="25.5">
      <c r="A148" s="179"/>
      <c r="B148" s="90">
        <v>60</v>
      </c>
      <c r="C148" s="130" t="s">
        <v>914</v>
      </c>
      <c r="D148" s="1"/>
      <c r="E148" s="4"/>
      <c r="F148" s="4"/>
      <c r="G148" s="4"/>
    </row>
    <row r="149" spans="1:7" ht="15" customHeight="1">
      <c r="A149" s="179"/>
      <c r="B149" s="90" t="s">
        <v>890</v>
      </c>
      <c r="C149" s="69" t="s">
        <v>601</v>
      </c>
      <c r="D149" s="1">
        <v>0</v>
      </c>
      <c r="E149" s="1">
        <v>0</v>
      </c>
      <c r="F149" s="1">
        <v>0</v>
      </c>
      <c r="G149" s="14">
        <v>19900</v>
      </c>
    </row>
    <row r="150" spans="1:7" ht="25.5">
      <c r="A150" s="179" t="s">
        <v>17</v>
      </c>
      <c r="B150" s="90">
        <v>60</v>
      </c>
      <c r="C150" s="130" t="s">
        <v>914</v>
      </c>
      <c r="D150" s="8">
        <f>D149</f>
        <v>0</v>
      </c>
      <c r="E150" s="8">
        <f t="shared" ref="E150:F150" si="14">E149</f>
        <v>0</v>
      </c>
      <c r="F150" s="8">
        <f t="shared" si="14"/>
        <v>0</v>
      </c>
      <c r="G150" s="9">
        <v>19900</v>
      </c>
    </row>
    <row r="151" spans="1:7" ht="15" customHeight="1">
      <c r="A151" s="179" t="s">
        <v>17</v>
      </c>
      <c r="B151" s="90">
        <v>36</v>
      </c>
      <c r="C151" s="69" t="s">
        <v>21</v>
      </c>
      <c r="D151" s="65">
        <f>D120+D109+D99+D89+D77+D133+D146+D150</f>
        <v>151513</v>
      </c>
      <c r="E151" s="65">
        <f t="shared" ref="E151:F151" si="15">E120+E109+E99+E89+E77+E133+E146+E150</f>
        <v>172942</v>
      </c>
      <c r="F151" s="65">
        <f t="shared" si="15"/>
        <v>166142</v>
      </c>
      <c r="G151" s="65">
        <v>375286</v>
      </c>
    </row>
    <row r="152" spans="1:7" ht="15" customHeight="1">
      <c r="A152" s="179" t="s">
        <v>17</v>
      </c>
      <c r="B152" s="95">
        <v>1.0009999999999999</v>
      </c>
      <c r="C152" s="96" t="s">
        <v>58</v>
      </c>
      <c r="D152" s="73">
        <f t="shared" ref="D152:F152" si="16">D151</f>
        <v>151513</v>
      </c>
      <c r="E152" s="73">
        <f t="shared" si="16"/>
        <v>172942</v>
      </c>
      <c r="F152" s="73">
        <f t="shared" si="16"/>
        <v>166142</v>
      </c>
      <c r="G152" s="73">
        <v>375286</v>
      </c>
    </row>
    <row r="153" spans="1:7" ht="9" customHeight="1">
      <c r="A153" s="179"/>
      <c r="B153" s="148"/>
      <c r="C153" s="96"/>
      <c r="D153" s="35"/>
      <c r="E153" s="35"/>
      <c r="F153" s="35"/>
      <c r="G153" s="67"/>
    </row>
    <row r="154" spans="1:7" ht="15" customHeight="1">
      <c r="A154" s="179"/>
      <c r="B154" s="95">
        <v>1.1020000000000001</v>
      </c>
      <c r="C154" s="96" t="s">
        <v>38</v>
      </c>
      <c r="D154" s="35"/>
      <c r="E154" s="35"/>
      <c r="F154" s="35"/>
      <c r="G154" s="67"/>
    </row>
    <row r="155" spans="1:7" ht="15" customHeight="1">
      <c r="A155" s="179"/>
      <c r="B155" s="90">
        <v>36</v>
      </c>
      <c r="C155" s="69" t="s">
        <v>21</v>
      </c>
      <c r="D155" s="35"/>
      <c r="E155" s="35"/>
      <c r="F155" s="35"/>
      <c r="G155" s="67"/>
    </row>
    <row r="156" spans="1:7" ht="15" customHeight="1">
      <c r="A156" s="179"/>
      <c r="B156" s="90">
        <v>45</v>
      </c>
      <c r="C156" s="69" t="s">
        <v>368</v>
      </c>
      <c r="D156" s="35"/>
      <c r="E156" s="35"/>
      <c r="F156" s="35"/>
      <c r="G156" s="67"/>
    </row>
    <row r="157" spans="1:7" ht="15" customHeight="1">
      <c r="A157" s="179"/>
      <c r="B157" s="70" t="s">
        <v>39</v>
      </c>
      <c r="C157" s="85" t="s">
        <v>76</v>
      </c>
      <c r="D157" s="11">
        <v>2468</v>
      </c>
      <c r="E157" s="15">
        <v>0</v>
      </c>
      <c r="F157" s="15">
        <v>0</v>
      </c>
      <c r="G157" s="7">
        <v>0</v>
      </c>
    </row>
    <row r="158" spans="1:7" s="75" customFormat="1" ht="15" customHeight="1">
      <c r="A158" s="179" t="s">
        <v>17</v>
      </c>
      <c r="B158" s="90">
        <v>45</v>
      </c>
      <c r="C158" s="69" t="s">
        <v>368</v>
      </c>
      <c r="D158" s="11">
        <f t="shared" ref="D158:F158" si="17">SUM(D157:D157)</f>
        <v>2468</v>
      </c>
      <c r="E158" s="7">
        <f t="shared" si="17"/>
        <v>0</v>
      </c>
      <c r="F158" s="7">
        <f t="shared" si="17"/>
        <v>0</v>
      </c>
      <c r="G158" s="7">
        <v>0</v>
      </c>
    </row>
    <row r="159" spans="1:7" ht="15" customHeight="1">
      <c r="A159" s="179" t="s">
        <v>17</v>
      </c>
      <c r="B159" s="90">
        <v>36</v>
      </c>
      <c r="C159" s="69" t="s">
        <v>21</v>
      </c>
      <c r="D159" s="9">
        <f>D158</f>
        <v>2468</v>
      </c>
      <c r="E159" s="8">
        <f t="shared" ref="E159:F159" si="18">E158</f>
        <v>0</v>
      </c>
      <c r="F159" s="8">
        <f t="shared" si="18"/>
        <v>0</v>
      </c>
      <c r="G159" s="8">
        <v>0</v>
      </c>
    </row>
    <row r="160" spans="1:7" ht="15" customHeight="1">
      <c r="A160" s="179"/>
      <c r="B160" s="90"/>
      <c r="C160" s="69"/>
      <c r="D160" s="17"/>
      <c r="E160" s="17"/>
      <c r="F160" s="17"/>
      <c r="G160" s="17"/>
    </row>
    <row r="161" spans="1:7" ht="15" customHeight="1">
      <c r="A161" s="179"/>
      <c r="B161" s="90">
        <v>71</v>
      </c>
      <c r="C161" s="85" t="s">
        <v>76</v>
      </c>
      <c r="D161" s="14"/>
      <c r="E161" s="14"/>
      <c r="F161" s="14"/>
      <c r="G161" s="14"/>
    </row>
    <row r="162" spans="1:7" ht="15" customHeight="1">
      <c r="A162" s="179"/>
      <c r="B162" s="90">
        <v>45</v>
      </c>
      <c r="C162" s="69" t="s">
        <v>368</v>
      </c>
      <c r="D162" s="14"/>
      <c r="E162" s="14"/>
      <c r="F162" s="14"/>
      <c r="G162" s="14"/>
    </row>
    <row r="163" spans="1:7" ht="15" customHeight="1">
      <c r="A163" s="179"/>
      <c r="B163" s="90" t="s">
        <v>609</v>
      </c>
      <c r="C163" s="69" t="s">
        <v>598</v>
      </c>
      <c r="D163" s="1">
        <v>0</v>
      </c>
      <c r="E163" s="14">
        <v>622</v>
      </c>
      <c r="F163" s="14">
        <v>622</v>
      </c>
      <c r="G163" s="65">
        <v>622</v>
      </c>
    </row>
    <row r="164" spans="1:7" ht="15" customHeight="1">
      <c r="A164" s="179" t="s">
        <v>17</v>
      </c>
      <c r="B164" s="90">
        <v>45</v>
      </c>
      <c r="C164" s="69" t="s">
        <v>368</v>
      </c>
      <c r="D164" s="8">
        <f t="shared" ref="D164:F164" si="19">D163</f>
        <v>0</v>
      </c>
      <c r="E164" s="9">
        <f t="shared" si="19"/>
        <v>622</v>
      </c>
      <c r="F164" s="9">
        <f t="shared" si="19"/>
        <v>622</v>
      </c>
      <c r="G164" s="9">
        <v>622</v>
      </c>
    </row>
    <row r="165" spans="1:7" ht="11.1" customHeight="1">
      <c r="A165" s="179"/>
      <c r="B165" s="90"/>
      <c r="C165" s="69"/>
      <c r="D165" s="14"/>
      <c r="E165" s="14"/>
      <c r="F165" s="14"/>
      <c r="G165" s="14"/>
    </row>
    <row r="166" spans="1:7" ht="15" customHeight="1">
      <c r="A166" s="179"/>
      <c r="B166" s="90">
        <v>46</v>
      </c>
      <c r="C166" s="69" t="s">
        <v>370</v>
      </c>
      <c r="D166" s="65"/>
      <c r="E166" s="65"/>
      <c r="F166" s="65"/>
      <c r="G166" s="65"/>
    </row>
    <row r="167" spans="1:7" s="75" customFormat="1" ht="15" customHeight="1">
      <c r="A167" s="179"/>
      <c r="B167" s="70" t="s">
        <v>610</v>
      </c>
      <c r="C167" s="69" t="s">
        <v>598</v>
      </c>
      <c r="D167" s="7">
        <v>0</v>
      </c>
      <c r="E167" s="16">
        <v>622</v>
      </c>
      <c r="F167" s="11">
        <v>622</v>
      </c>
      <c r="G167" s="66">
        <v>622</v>
      </c>
    </row>
    <row r="168" spans="1:7" ht="15" customHeight="1">
      <c r="A168" s="179" t="s">
        <v>17</v>
      </c>
      <c r="B168" s="90">
        <v>46</v>
      </c>
      <c r="C168" s="69" t="s">
        <v>370</v>
      </c>
      <c r="D168" s="7">
        <f t="shared" ref="D168:F168" si="20">SUM(D167:D167)</f>
        <v>0</v>
      </c>
      <c r="E168" s="11">
        <f t="shared" si="20"/>
        <v>622</v>
      </c>
      <c r="F168" s="11">
        <f t="shared" si="20"/>
        <v>622</v>
      </c>
      <c r="G168" s="66">
        <v>622</v>
      </c>
    </row>
    <row r="169" spans="1:7" ht="10.15" customHeight="1">
      <c r="A169" s="179"/>
      <c r="B169" s="70"/>
      <c r="C169" s="69"/>
      <c r="D169" s="65"/>
      <c r="E169" s="65"/>
      <c r="F169" s="65"/>
      <c r="G169" s="65"/>
    </row>
    <row r="170" spans="1:7" ht="15" customHeight="1">
      <c r="A170" s="179"/>
      <c r="B170" s="90">
        <v>47</v>
      </c>
      <c r="C170" s="69" t="s">
        <v>372</v>
      </c>
      <c r="D170" s="65"/>
      <c r="E170" s="65"/>
      <c r="F170" s="65"/>
      <c r="G170" s="65"/>
    </row>
    <row r="171" spans="1:7" ht="15" customHeight="1">
      <c r="A171" s="179"/>
      <c r="B171" s="70" t="s">
        <v>611</v>
      </c>
      <c r="C171" s="69" t="s">
        <v>598</v>
      </c>
      <c r="D171" s="1">
        <v>0</v>
      </c>
      <c r="E171" s="19">
        <v>623</v>
      </c>
      <c r="F171" s="14">
        <v>623</v>
      </c>
      <c r="G171" s="65">
        <v>998</v>
      </c>
    </row>
    <row r="172" spans="1:7" ht="15" customHeight="1">
      <c r="A172" s="179" t="s">
        <v>17</v>
      </c>
      <c r="B172" s="90">
        <v>47</v>
      </c>
      <c r="C172" s="69" t="s">
        <v>372</v>
      </c>
      <c r="D172" s="8">
        <f t="shared" ref="D172:F172" si="21">SUM(D171:D171)</f>
        <v>0</v>
      </c>
      <c r="E172" s="9">
        <f t="shared" si="21"/>
        <v>623</v>
      </c>
      <c r="F172" s="9">
        <f t="shared" si="21"/>
        <v>623</v>
      </c>
      <c r="G172" s="73">
        <v>998</v>
      </c>
    </row>
    <row r="173" spans="1:7" ht="10.15" customHeight="1">
      <c r="A173" s="179"/>
      <c r="B173" s="70"/>
      <c r="C173" s="69"/>
      <c r="D173" s="65"/>
      <c r="E173" s="65"/>
      <c r="F173" s="65"/>
      <c r="G173" s="65"/>
    </row>
    <row r="174" spans="1:7" ht="15" customHeight="1">
      <c r="A174" s="179"/>
      <c r="B174" s="90">
        <v>48</v>
      </c>
      <c r="C174" s="69" t="s">
        <v>374</v>
      </c>
      <c r="D174" s="65"/>
      <c r="E174" s="65"/>
      <c r="F174" s="65"/>
      <c r="G174" s="65"/>
    </row>
    <row r="175" spans="1:7" ht="15" customHeight="1">
      <c r="A175" s="179"/>
      <c r="B175" s="70" t="s">
        <v>800</v>
      </c>
      <c r="C175" s="69" t="s">
        <v>598</v>
      </c>
      <c r="D175" s="1">
        <v>0</v>
      </c>
      <c r="E175" s="19">
        <v>623</v>
      </c>
      <c r="F175" s="14">
        <v>623</v>
      </c>
      <c r="G175" s="65">
        <v>1623</v>
      </c>
    </row>
    <row r="176" spans="1:7" ht="15" customHeight="1">
      <c r="A176" s="179" t="s">
        <v>17</v>
      </c>
      <c r="B176" s="90">
        <v>48</v>
      </c>
      <c r="C176" s="69" t="s">
        <v>374</v>
      </c>
      <c r="D176" s="8">
        <f t="shared" ref="D176:F176" si="22">SUM(D175:D175)</f>
        <v>0</v>
      </c>
      <c r="E176" s="9">
        <f t="shared" si="22"/>
        <v>623</v>
      </c>
      <c r="F176" s="9">
        <f t="shared" si="22"/>
        <v>623</v>
      </c>
      <c r="G176" s="9">
        <v>1623</v>
      </c>
    </row>
    <row r="177" spans="1:7" ht="10.15" customHeight="1">
      <c r="A177" s="179"/>
      <c r="B177" s="90"/>
      <c r="C177" s="69"/>
      <c r="D177" s="17"/>
      <c r="E177" s="17"/>
      <c r="F177" s="17"/>
      <c r="G177" s="17"/>
    </row>
    <row r="178" spans="1:7" ht="15" customHeight="1">
      <c r="A178" s="179"/>
      <c r="B178" s="90">
        <v>49</v>
      </c>
      <c r="C178" s="69" t="s">
        <v>376</v>
      </c>
      <c r="D178" s="14"/>
      <c r="E178" s="14"/>
      <c r="F178" s="14"/>
      <c r="G178" s="14"/>
    </row>
    <row r="179" spans="1:7" ht="15" customHeight="1">
      <c r="A179" s="179"/>
      <c r="B179" s="70" t="s">
        <v>612</v>
      </c>
      <c r="C179" s="69" t="s">
        <v>598</v>
      </c>
      <c r="D179" s="7">
        <v>0</v>
      </c>
      <c r="E179" s="11">
        <v>1</v>
      </c>
      <c r="F179" s="11">
        <v>1</v>
      </c>
      <c r="G179" s="66">
        <v>1</v>
      </c>
    </row>
    <row r="180" spans="1:7" ht="15" customHeight="1">
      <c r="A180" s="179" t="s">
        <v>17</v>
      </c>
      <c r="B180" s="90">
        <v>49</v>
      </c>
      <c r="C180" s="69" t="s">
        <v>376</v>
      </c>
      <c r="D180" s="7">
        <f t="shared" ref="D180:F180" si="23">D179</f>
        <v>0</v>
      </c>
      <c r="E180" s="11">
        <f t="shared" si="23"/>
        <v>1</v>
      </c>
      <c r="F180" s="11">
        <f t="shared" si="23"/>
        <v>1</v>
      </c>
      <c r="G180" s="11">
        <v>1</v>
      </c>
    </row>
    <row r="181" spans="1:7" ht="10.15" customHeight="1">
      <c r="A181" s="179"/>
      <c r="B181" s="90"/>
      <c r="C181" s="69"/>
      <c r="D181" s="14"/>
      <c r="E181" s="14"/>
      <c r="F181" s="14"/>
      <c r="G181" s="14"/>
    </row>
    <row r="182" spans="1:7" ht="15" customHeight="1">
      <c r="A182" s="179"/>
      <c r="B182" s="90">
        <v>50</v>
      </c>
      <c r="C182" s="69" t="s">
        <v>381</v>
      </c>
      <c r="D182" s="14"/>
      <c r="E182" s="14"/>
      <c r="F182" s="14"/>
      <c r="G182" s="14"/>
    </row>
    <row r="183" spans="1:7" ht="15" customHeight="1">
      <c r="A183" s="179"/>
      <c r="B183" s="70" t="s">
        <v>613</v>
      </c>
      <c r="C183" s="69" t="s">
        <v>598</v>
      </c>
      <c r="D183" s="7">
        <v>0</v>
      </c>
      <c r="E183" s="11">
        <v>1</v>
      </c>
      <c r="F183" s="11">
        <v>1</v>
      </c>
      <c r="G183" s="66">
        <v>1</v>
      </c>
    </row>
    <row r="184" spans="1:7" ht="15" customHeight="1">
      <c r="A184" s="179" t="s">
        <v>17</v>
      </c>
      <c r="B184" s="90">
        <v>50</v>
      </c>
      <c r="C184" s="69" t="s">
        <v>381</v>
      </c>
      <c r="D184" s="7">
        <f t="shared" ref="D184:F184" si="24">D183</f>
        <v>0</v>
      </c>
      <c r="E184" s="11">
        <f t="shared" si="24"/>
        <v>1</v>
      </c>
      <c r="F184" s="11">
        <f t="shared" si="24"/>
        <v>1</v>
      </c>
      <c r="G184" s="11">
        <v>1</v>
      </c>
    </row>
    <row r="185" spans="1:7" s="75" customFormat="1" ht="15" customHeight="1">
      <c r="A185" s="189" t="s">
        <v>17</v>
      </c>
      <c r="B185" s="97">
        <v>71</v>
      </c>
      <c r="C185" s="135" t="s">
        <v>76</v>
      </c>
      <c r="D185" s="7">
        <f t="shared" ref="D185:F185" si="25">D184+D180+D176+D172+D168+D164</f>
        <v>0</v>
      </c>
      <c r="E185" s="11">
        <f t="shared" si="25"/>
        <v>2492</v>
      </c>
      <c r="F185" s="11">
        <f t="shared" si="25"/>
        <v>2492</v>
      </c>
      <c r="G185" s="11">
        <v>3867</v>
      </c>
    </row>
    <row r="186" spans="1:7" ht="15" customHeight="1">
      <c r="A186" s="179" t="s">
        <v>17</v>
      </c>
      <c r="B186" s="95">
        <v>1.1020000000000001</v>
      </c>
      <c r="C186" s="96" t="s">
        <v>38</v>
      </c>
      <c r="D186" s="11">
        <f t="shared" ref="D186:F186" si="26">D185+D159</f>
        <v>2468</v>
      </c>
      <c r="E186" s="11">
        <f t="shared" si="26"/>
        <v>2492</v>
      </c>
      <c r="F186" s="11">
        <f t="shared" si="26"/>
        <v>2492</v>
      </c>
      <c r="G186" s="11">
        <v>3867</v>
      </c>
    </row>
    <row r="187" spans="1:7" ht="15" customHeight="1">
      <c r="A187" s="179" t="s">
        <v>17</v>
      </c>
      <c r="B187" s="112">
        <v>1</v>
      </c>
      <c r="C187" s="69" t="s">
        <v>66</v>
      </c>
      <c r="D187" s="73">
        <f t="shared" ref="D187:F187" si="27">D186+D152</f>
        <v>153981</v>
      </c>
      <c r="E187" s="73">
        <f t="shared" si="27"/>
        <v>175434</v>
      </c>
      <c r="F187" s="73">
        <f t="shared" si="27"/>
        <v>168634</v>
      </c>
      <c r="G187" s="73">
        <v>379153</v>
      </c>
    </row>
    <row r="188" spans="1:7" ht="10.5" customHeight="1">
      <c r="A188" s="179"/>
      <c r="B188" s="112"/>
      <c r="C188" s="69"/>
      <c r="D188" s="35"/>
      <c r="E188" s="35"/>
      <c r="F188" s="35"/>
      <c r="G188" s="35"/>
    </row>
    <row r="189" spans="1:7" ht="15" customHeight="1">
      <c r="A189" s="179"/>
      <c r="B189" s="112">
        <v>2</v>
      </c>
      <c r="C189" s="69" t="s">
        <v>185</v>
      </c>
      <c r="D189" s="35"/>
      <c r="E189" s="35"/>
      <c r="F189" s="35"/>
      <c r="G189" s="67"/>
    </row>
    <row r="190" spans="1:7" ht="15" customHeight="1">
      <c r="A190" s="179"/>
      <c r="B190" s="95">
        <v>2.105</v>
      </c>
      <c r="C190" s="96" t="s">
        <v>186</v>
      </c>
      <c r="D190" s="35"/>
      <c r="E190" s="35"/>
      <c r="F190" s="35"/>
      <c r="G190" s="67"/>
    </row>
    <row r="191" spans="1:7" ht="15" customHeight="1">
      <c r="A191" s="179"/>
      <c r="B191" s="112">
        <v>81</v>
      </c>
      <c r="C191" s="69" t="s">
        <v>213</v>
      </c>
      <c r="D191" s="1"/>
      <c r="E191" s="14"/>
      <c r="F191" s="1"/>
      <c r="G191" s="67"/>
    </row>
    <row r="192" spans="1:7">
      <c r="A192" s="179"/>
      <c r="B192" s="90" t="s">
        <v>214</v>
      </c>
      <c r="C192" s="85" t="s">
        <v>413</v>
      </c>
      <c r="D192" s="14">
        <v>57924</v>
      </c>
      <c r="E192" s="14">
        <v>228498</v>
      </c>
      <c r="F192" s="14">
        <f>228498-161898</f>
        <v>66600</v>
      </c>
      <c r="G192" s="14">
        <v>203850</v>
      </c>
    </row>
    <row r="193" spans="1:7" ht="15" customHeight="1">
      <c r="A193" s="179" t="s">
        <v>899</v>
      </c>
      <c r="B193" s="90" t="s">
        <v>215</v>
      </c>
      <c r="C193" s="85" t="s">
        <v>216</v>
      </c>
      <c r="D193" s="14">
        <v>6000</v>
      </c>
      <c r="E193" s="11">
        <v>10000</v>
      </c>
      <c r="F193" s="11">
        <v>10000</v>
      </c>
      <c r="G193" s="14">
        <v>6300</v>
      </c>
    </row>
    <row r="194" spans="1:7" s="75" customFormat="1" ht="15" customHeight="1">
      <c r="A194" s="179" t="s">
        <v>17</v>
      </c>
      <c r="B194" s="112">
        <v>81</v>
      </c>
      <c r="C194" s="69" t="s">
        <v>213</v>
      </c>
      <c r="D194" s="9">
        <f t="shared" ref="D194:F194" si="28">SUM(D192:D193)</f>
        <v>63924</v>
      </c>
      <c r="E194" s="9">
        <f t="shared" si="28"/>
        <v>238498</v>
      </c>
      <c r="F194" s="9">
        <f t="shared" si="28"/>
        <v>76600</v>
      </c>
      <c r="G194" s="9">
        <v>210150</v>
      </c>
    </row>
    <row r="195" spans="1:7" ht="15" customHeight="1">
      <c r="A195" s="179" t="s">
        <v>17</v>
      </c>
      <c r="B195" s="95">
        <v>2.105</v>
      </c>
      <c r="C195" s="96" t="s">
        <v>186</v>
      </c>
      <c r="D195" s="11">
        <f t="shared" ref="D195:F195" si="29">D194</f>
        <v>63924</v>
      </c>
      <c r="E195" s="11">
        <f t="shared" si="29"/>
        <v>238498</v>
      </c>
      <c r="F195" s="11">
        <f t="shared" si="29"/>
        <v>76600</v>
      </c>
      <c r="G195" s="11">
        <v>210150</v>
      </c>
    </row>
    <row r="196" spans="1:7" ht="15" customHeight="1">
      <c r="A196" s="179"/>
      <c r="B196" s="95"/>
      <c r="C196" s="96"/>
      <c r="D196" s="14"/>
      <c r="E196" s="14"/>
      <c r="F196" s="14"/>
      <c r="G196" s="14"/>
    </row>
    <row r="197" spans="1:7" s="68" customFormat="1">
      <c r="A197" s="190"/>
      <c r="B197" s="133" t="s">
        <v>438</v>
      </c>
      <c r="C197" s="134" t="s">
        <v>420</v>
      </c>
      <c r="D197" s="14"/>
      <c r="E197" s="14"/>
      <c r="F197" s="14"/>
      <c r="G197" s="14"/>
    </row>
    <row r="198" spans="1:7" ht="15" customHeight="1">
      <c r="A198" s="179"/>
      <c r="B198" s="112">
        <v>81</v>
      </c>
      <c r="C198" s="69" t="s">
        <v>213</v>
      </c>
      <c r="D198" s="1"/>
      <c r="E198" s="14"/>
      <c r="F198" s="1"/>
      <c r="G198" s="67"/>
    </row>
    <row r="199" spans="1:7">
      <c r="A199" s="179"/>
      <c r="B199" s="90" t="s">
        <v>439</v>
      </c>
      <c r="C199" s="85" t="s">
        <v>413</v>
      </c>
      <c r="D199" s="1">
        <v>0</v>
      </c>
      <c r="E199" s="14">
        <v>1</v>
      </c>
      <c r="F199" s="14">
        <v>1</v>
      </c>
      <c r="G199" s="14">
        <v>3480</v>
      </c>
    </row>
    <row r="200" spans="1:7" ht="15" customHeight="1">
      <c r="A200" s="179" t="s">
        <v>899</v>
      </c>
      <c r="B200" s="90" t="s">
        <v>900</v>
      </c>
      <c r="C200" s="85" t="s">
        <v>216</v>
      </c>
      <c r="D200" s="1">
        <v>0</v>
      </c>
      <c r="E200" s="7">
        <v>0</v>
      </c>
      <c r="F200" s="7">
        <v>0</v>
      </c>
      <c r="G200" s="14">
        <v>400</v>
      </c>
    </row>
    <row r="201" spans="1:7" ht="15" customHeight="1">
      <c r="A201" s="179" t="s">
        <v>17</v>
      </c>
      <c r="B201" s="112">
        <v>81</v>
      </c>
      <c r="C201" s="69" t="s">
        <v>213</v>
      </c>
      <c r="D201" s="8">
        <f>SUM(D199:D200)</f>
        <v>0</v>
      </c>
      <c r="E201" s="9">
        <f t="shared" ref="E201:F201" si="30">SUM(E199:E200)</f>
        <v>1</v>
      </c>
      <c r="F201" s="9">
        <f t="shared" si="30"/>
        <v>1</v>
      </c>
      <c r="G201" s="9">
        <v>3880</v>
      </c>
    </row>
    <row r="202" spans="1:7" ht="15" customHeight="1">
      <c r="A202" s="179" t="s">
        <v>17</v>
      </c>
      <c r="B202" s="133" t="s">
        <v>438</v>
      </c>
      <c r="C202" s="134" t="s">
        <v>420</v>
      </c>
      <c r="D202" s="8">
        <f t="shared" ref="D202:F202" si="31">D201</f>
        <v>0</v>
      </c>
      <c r="E202" s="9">
        <f t="shared" si="31"/>
        <v>1</v>
      </c>
      <c r="F202" s="9">
        <f t="shared" si="31"/>
        <v>1</v>
      </c>
      <c r="G202" s="9">
        <v>3880</v>
      </c>
    </row>
    <row r="203" spans="1:7" ht="15" customHeight="1">
      <c r="A203" s="179"/>
      <c r="B203" s="95"/>
      <c r="C203" s="96"/>
      <c r="D203" s="14"/>
      <c r="E203" s="14"/>
      <c r="F203" s="14"/>
      <c r="G203" s="14"/>
    </row>
    <row r="204" spans="1:7" s="68" customFormat="1">
      <c r="A204" s="190"/>
      <c r="B204" s="133" t="s">
        <v>423</v>
      </c>
      <c r="C204" s="134" t="s">
        <v>424</v>
      </c>
      <c r="D204" s="14"/>
      <c r="E204" s="14"/>
      <c r="F204" s="14"/>
      <c r="G204" s="14"/>
    </row>
    <row r="205" spans="1:7" ht="15" customHeight="1">
      <c r="A205" s="179"/>
      <c r="B205" s="112">
        <v>81</v>
      </c>
      <c r="C205" s="69" t="s">
        <v>213</v>
      </c>
      <c r="D205" s="14"/>
      <c r="E205" s="14"/>
      <c r="F205" s="14"/>
      <c r="G205" s="65"/>
    </row>
    <row r="206" spans="1:7">
      <c r="A206" s="179"/>
      <c r="B206" s="90" t="s">
        <v>439</v>
      </c>
      <c r="C206" s="85" t="s">
        <v>413</v>
      </c>
      <c r="D206" s="1">
        <v>0</v>
      </c>
      <c r="E206" s="14">
        <v>1</v>
      </c>
      <c r="F206" s="14">
        <v>1</v>
      </c>
      <c r="G206" s="14">
        <v>22441</v>
      </c>
    </row>
    <row r="207" spans="1:7" ht="15" customHeight="1">
      <c r="A207" s="179" t="s">
        <v>899</v>
      </c>
      <c r="B207" s="90" t="s">
        <v>900</v>
      </c>
      <c r="C207" s="85" t="s">
        <v>216</v>
      </c>
      <c r="D207" s="1">
        <v>0</v>
      </c>
      <c r="E207" s="7">
        <v>0</v>
      </c>
      <c r="F207" s="7">
        <v>0</v>
      </c>
      <c r="G207" s="14">
        <v>3300</v>
      </c>
    </row>
    <row r="208" spans="1:7" ht="15" customHeight="1">
      <c r="A208" s="179" t="s">
        <v>17</v>
      </c>
      <c r="B208" s="112">
        <v>81</v>
      </c>
      <c r="C208" s="69" t="s">
        <v>213</v>
      </c>
      <c r="D208" s="8">
        <f>SUM(D206:D207)</f>
        <v>0</v>
      </c>
      <c r="E208" s="9">
        <f t="shared" ref="E208:F208" si="32">SUM(E206:E207)</f>
        <v>1</v>
      </c>
      <c r="F208" s="9">
        <f t="shared" si="32"/>
        <v>1</v>
      </c>
      <c r="G208" s="9">
        <v>25741</v>
      </c>
    </row>
    <row r="209" spans="1:7" s="68" customFormat="1">
      <c r="A209" s="179" t="s">
        <v>17</v>
      </c>
      <c r="B209" s="133" t="s">
        <v>423</v>
      </c>
      <c r="C209" s="134" t="s">
        <v>424</v>
      </c>
      <c r="D209" s="8">
        <f t="shared" ref="D209:F209" si="33">D208</f>
        <v>0</v>
      </c>
      <c r="E209" s="9">
        <f t="shared" si="33"/>
        <v>1</v>
      </c>
      <c r="F209" s="9">
        <f t="shared" si="33"/>
        <v>1</v>
      </c>
      <c r="G209" s="9">
        <v>25741</v>
      </c>
    </row>
    <row r="210" spans="1:7" s="68" customFormat="1">
      <c r="A210" s="179" t="s">
        <v>17</v>
      </c>
      <c r="B210" s="112">
        <v>2</v>
      </c>
      <c r="C210" s="69" t="s">
        <v>185</v>
      </c>
      <c r="D210" s="9">
        <f t="shared" ref="D210:F210" si="34">D195+D202+D209</f>
        <v>63924</v>
      </c>
      <c r="E210" s="9">
        <f t="shared" si="34"/>
        <v>238500</v>
      </c>
      <c r="F210" s="9">
        <f t="shared" si="34"/>
        <v>76602</v>
      </c>
      <c r="G210" s="9">
        <v>239771</v>
      </c>
    </row>
    <row r="211" spans="1:7" ht="15" customHeight="1">
      <c r="A211" s="179" t="s">
        <v>17</v>
      </c>
      <c r="B211" s="99">
        <v>2215</v>
      </c>
      <c r="C211" s="96" t="s">
        <v>0</v>
      </c>
      <c r="D211" s="9">
        <f t="shared" ref="D211:F211" si="35">D210+D187</f>
        <v>217905</v>
      </c>
      <c r="E211" s="9">
        <f t="shared" si="35"/>
        <v>413934</v>
      </c>
      <c r="F211" s="9">
        <f t="shared" si="35"/>
        <v>245236</v>
      </c>
      <c r="G211" s="9">
        <v>618924</v>
      </c>
    </row>
    <row r="212" spans="1:7">
      <c r="A212" s="179"/>
      <c r="B212" s="99"/>
      <c r="C212" s="96"/>
      <c r="D212" s="65"/>
      <c r="E212" s="65"/>
      <c r="F212" s="65"/>
      <c r="G212" s="65"/>
    </row>
    <row r="213" spans="1:7" ht="15" customHeight="1">
      <c r="A213" s="179" t="s">
        <v>19</v>
      </c>
      <c r="B213" s="149">
        <v>2216</v>
      </c>
      <c r="C213" s="147" t="s">
        <v>2</v>
      </c>
      <c r="D213" s="35"/>
      <c r="E213" s="35"/>
      <c r="F213" s="35"/>
      <c r="G213" s="67"/>
    </row>
    <row r="214" spans="1:7" s="79" customFormat="1" ht="15" customHeight="1">
      <c r="A214" s="191"/>
      <c r="B214" s="150">
        <v>3</v>
      </c>
      <c r="C214" s="83" t="s">
        <v>43</v>
      </c>
      <c r="D214" s="77"/>
      <c r="E214" s="77"/>
      <c r="F214" s="77"/>
      <c r="G214" s="78"/>
    </row>
    <row r="215" spans="1:7" s="68" customFormat="1" ht="15" customHeight="1">
      <c r="A215" s="190"/>
      <c r="B215" s="133" t="s">
        <v>427</v>
      </c>
      <c r="C215" s="134" t="s">
        <v>420</v>
      </c>
      <c r="D215" s="14"/>
      <c r="E215" s="14"/>
      <c r="F215" s="14"/>
      <c r="G215" s="14"/>
    </row>
    <row r="216" spans="1:7" s="79" customFormat="1" ht="15" customHeight="1">
      <c r="A216" s="179"/>
      <c r="B216" s="112">
        <v>37</v>
      </c>
      <c r="C216" s="69" t="s">
        <v>222</v>
      </c>
      <c r="D216" s="14"/>
      <c r="E216" s="14"/>
      <c r="F216" s="14"/>
      <c r="G216" s="10"/>
    </row>
    <row r="217" spans="1:7" s="79" customFormat="1" ht="15" customHeight="1">
      <c r="A217" s="179"/>
      <c r="B217" s="112" t="s">
        <v>366</v>
      </c>
      <c r="C217" s="85" t="s">
        <v>225</v>
      </c>
      <c r="D217" s="7">
        <v>0</v>
      </c>
      <c r="E217" s="11">
        <v>1</v>
      </c>
      <c r="F217" s="11">
        <v>1</v>
      </c>
      <c r="G217" s="11">
        <v>1012</v>
      </c>
    </row>
    <row r="218" spans="1:7" s="79" customFormat="1" ht="15" customHeight="1">
      <c r="A218" s="179" t="s">
        <v>17</v>
      </c>
      <c r="B218" s="112">
        <v>37</v>
      </c>
      <c r="C218" s="69" t="s">
        <v>222</v>
      </c>
      <c r="D218" s="7">
        <f t="shared" ref="D218:F218" si="36">D217</f>
        <v>0</v>
      </c>
      <c r="E218" s="11">
        <f t="shared" si="36"/>
        <v>1</v>
      </c>
      <c r="F218" s="11">
        <f t="shared" si="36"/>
        <v>1</v>
      </c>
      <c r="G218" s="11">
        <v>1012</v>
      </c>
    </row>
    <row r="219" spans="1:7" s="68" customFormat="1" ht="17.649999999999999" customHeight="1">
      <c r="A219" s="179" t="s">
        <v>17</v>
      </c>
      <c r="B219" s="133" t="s">
        <v>427</v>
      </c>
      <c r="C219" s="134" t="s">
        <v>420</v>
      </c>
      <c r="D219" s="8">
        <f t="shared" ref="D219:F219" si="37">D218</f>
        <v>0</v>
      </c>
      <c r="E219" s="9">
        <f t="shared" si="37"/>
        <v>1</v>
      </c>
      <c r="F219" s="9">
        <f t="shared" si="37"/>
        <v>1</v>
      </c>
      <c r="G219" s="9">
        <v>1012</v>
      </c>
    </row>
    <row r="220" spans="1:7" s="79" customFormat="1" ht="15" customHeight="1">
      <c r="A220" s="179"/>
      <c r="B220" s="112"/>
      <c r="C220" s="69"/>
      <c r="D220" s="14"/>
      <c r="E220" s="14"/>
      <c r="F220" s="14"/>
      <c r="G220" s="14"/>
    </row>
    <row r="221" spans="1:7" s="68" customFormat="1">
      <c r="A221" s="190"/>
      <c r="B221" s="133" t="s">
        <v>429</v>
      </c>
      <c r="C221" s="134" t="s">
        <v>424</v>
      </c>
      <c r="D221" s="14"/>
      <c r="E221" s="14"/>
      <c r="F221" s="14"/>
      <c r="G221" s="14"/>
    </row>
    <row r="222" spans="1:7" s="79" customFormat="1" ht="15" customHeight="1">
      <c r="A222" s="179"/>
      <c r="B222" s="112">
        <v>37</v>
      </c>
      <c r="C222" s="69" t="s">
        <v>222</v>
      </c>
      <c r="D222" s="14"/>
      <c r="E222" s="14"/>
      <c r="F222" s="14"/>
      <c r="G222" s="14"/>
    </row>
    <row r="223" spans="1:7" s="79" customFormat="1" ht="15" customHeight="1">
      <c r="A223" s="179"/>
      <c r="B223" s="112" t="s">
        <v>428</v>
      </c>
      <c r="C223" s="85" t="s">
        <v>225</v>
      </c>
      <c r="D223" s="7">
        <v>0</v>
      </c>
      <c r="E223" s="11">
        <v>1</v>
      </c>
      <c r="F223" s="11">
        <v>1</v>
      </c>
      <c r="G223" s="11">
        <v>3000</v>
      </c>
    </row>
    <row r="224" spans="1:7" s="79" customFormat="1" ht="15" customHeight="1">
      <c r="A224" s="179" t="s">
        <v>17</v>
      </c>
      <c r="B224" s="112">
        <v>37</v>
      </c>
      <c r="C224" s="69" t="s">
        <v>222</v>
      </c>
      <c r="D224" s="7">
        <f t="shared" ref="D224:F224" si="38">D223</f>
        <v>0</v>
      </c>
      <c r="E224" s="11">
        <f t="shared" si="38"/>
        <v>1</v>
      </c>
      <c r="F224" s="11">
        <f t="shared" si="38"/>
        <v>1</v>
      </c>
      <c r="G224" s="11">
        <v>3000</v>
      </c>
    </row>
    <row r="225" spans="1:7" s="79" customFormat="1" ht="15" customHeight="1">
      <c r="A225" s="179" t="s">
        <v>17</v>
      </c>
      <c r="B225" s="133" t="s">
        <v>429</v>
      </c>
      <c r="C225" s="134" t="s">
        <v>424</v>
      </c>
      <c r="D225" s="8">
        <f t="shared" ref="D225:F225" si="39">D224</f>
        <v>0</v>
      </c>
      <c r="E225" s="9">
        <f t="shared" si="39"/>
        <v>1</v>
      </c>
      <c r="F225" s="9">
        <f t="shared" si="39"/>
        <v>1</v>
      </c>
      <c r="G225" s="9">
        <v>3000</v>
      </c>
    </row>
    <row r="226" spans="1:7" s="79" customFormat="1" ht="15" customHeight="1">
      <c r="A226" s="191"/>
      <c r="B226" s="150"/>
      <c r="C226" s="83"/>
      <c r="D226" s="80"/>
      <c r="E226" s="80"/>
      <c r="F226" s="80"/>
      <c r="G226" s="80"/>
    </row>
    <row r="227" spans="1:7" s="79" customFormat="1" ht="15" customHeight="1">
      <c r="A227" s="191"/>
      <c r="B227" s="151">
        <v>3.8</v>
      </c>
      <c r="C227" s="147" t="s">
        <v>44</v>
      </c>
      <c r="D227" s="80"/>
      <c r="E227" s="80"/>
      <c r="F227" s="80"/>
      <c r="G227" s="80"/>
    </row>
    <row r="228" spans="1:7" s="79" customFormat="1" ht="15" customHeight="1">
      <c r="A228" s="191"/>
      <c r="B228" s="90">
        <v>35</v>
      </c>
      <c r="C228" s="69" t="s">
        <v>21</v>
      </c>
      <c r="D228" s="80"/>
      <c r="E228" s="80"/>
      <c r="F228" s="80"/>
      <c r="G228" s="80"/>
    </row>
    <row r="229" spans="1:7" s="79" customFormat="1" ht="15" customHeight="1">
      <c r="A229" s="191"/>
      <c r="B229" s="145" t="s">
        <v>218</v>
      </c>
      <c r="C229" s="152" t="s">
        <v>348</v>
      </c>
      <c r="D229" s="14">
        <v>909547</v>
      </c>
      <c r="E229" s="1">
        <v>0</v>
      </c>
      <c r="F229" s="1">
        <v>0</v>
      </c>
      <c r="G229" s="1">
        <v>0</v>
      </c>
    </row>
    <row r="230" spans="1:7" s="79" customFormat="1" ht="15" customHeight="1">
      <c r="A230" s="189" t="s">
        <v>17</v>
      </c>
      <c r="B230" s="97">
        <v>35</v>
      </c>
      <c r="C230" s="74" t="s">
        <v>21</v>
      </c>
      <c r="D230" s="9">
        <f t="shared" ref="D230:F230" si="40">SUM(D229:D229)</f>
        <v>909547</v>
      </c>
      <c r="E230" s="8">
        <f t="shared" si="40"/>
        <v>0</v>
      </c>
      <c r="F230" s="8">
        <f t="shared" si="40"/>
        <v>0</v>
      </c>
      <c r="G230" s="8">
        <v>0</v>
      </c>
    </row>
    <row r="231" spans="1:7" s="79" customFormat="1" ht="13.15" customHeight="1">
      <c r="A231" s="179"/>
      <c r="B231" s="112"/>
      <c r="C231" s="69"/>
      <c r="D231" s="14"/>
      <c r="E231" s="14"/>
      <c r="F231" s="14"/>
      <c r="G231" s="14"/>
    </row>
    <row r="232" spans="1:7" s="79" customFormat="1" ht="15.95" customHeight="1">
      <c r="A232" s="179"/>
      <c r="B232" s="112">
        <v>37</v>
      </c>
      <c r="C232" s="69" t="s">
        <v>222</v>
      </c>
      <c r="D232" s="14"/>
      <c r="E232" s="14"/>
      <c r="F232" s="14"/>
      <c r="G232" s="14"/>
    </row>
    <row r="233" spans="1:7" s="79" customFormat="1" ht="15.95" customHeight="1">
      <c r="A233" s="179"/>
      <c r="B233" s="112" t="s">
        <v>192</v>
      </c>
      <c r="C233" s="85" t="s">
        <v>225</v>
      </c>
      <c r="D233" s="14">
        <f>9652+1</f>
        <v>9653</v>
      </c>
      <c r="E233" s="14">
        <v>43108</v>
      </c>
      <c r="F233" s="14">
        <f>43108-27329</f>
        <v>15779</v>
      </c>
      <c r="G233" s="14">
        <v>6020</v>
      </c>
    </row>
    <row r="234" spans="1:7" s="79" customFormat="1" ht="15.95" customHeight="1">
      <c r="A234" s="179"/>
      <c r="B234" s="112" t="s">
        <v>193</v>
      </c>
      <c r="C234" s="85" t="s">
        <v>226</v>
      </c>
      <c r="D234" s="11">
        <v>63886</v>
      </c>
      <c r="E234" s="11">
        <v>4300</v>
      </c>
      <c r="F234" s="11">
        <v>4300</v>
      </c>
      <c r="G234" s="11">
        <v>1687</v>
      </c>
    </row>
    <row r="235" spans="1:7" s="79" customFormat="1" ht="15.95" customHeight="1">
      <c r="A235" s="179" t="s">
        <v>17</v>
      </c>
      <c r="B235" s="112">
        <v>37</v>
      </c>
      <c r="C235" s="69" t="s">
        <v>222</v>
      </c>
      <c r="D235" s="11">
        <f t="shared" ref="D235:F235" si="41">D233+D234</f>
        <v>73539</v>
      </c>
      <c r="E235" s="11">
        <f t="shared" si="41"/>
        <v>47408</v>
      </c>
      <c r="F235" s="11">
        <f t="shared" si="41"/>
        <v>20079</v>
      </c>
      <c r="G235" s="11">
        <v>7707</v>
      </c>
    </row>
    <row r="236" spans="1:7" s="79" customFormat="1" ht="15" customHeight="1">
      <c r="A236" s="179" t="s">
        <v>17</v>
      </c>
      <c r="B236" s="151">
        <v>3.8</v>
      </c>
      <c r="C236" s="147" t="s">
        <v>44</v>
      </c>
      <c r="D236" s="11">
        <f t="shared" ref="D236:F236" si="42">D230+D235</f>
        <v>983086</v>
      </c>
      <c r="E236" s="11">
        <f t="shared" si="42"/>
        <v>47408</v>
      </c>
      <c r="F236" s="11">
        <f t="shared" si="42"/>
        <v>20079</v>
      </c>
      <c r="G236" s="11">
        <v>7707</v>
      </c>
    </row>
    <row r="237" spans="1:7" s="79" customFormat="1" ht="15" customHeight="1">
      <c r="A237" s="179" t="s">
        <v>17</v>
      </c>
      <c r="B237" s="150">
        <v>3</v>
      </c>
      <c r="C237" s="83" t="s">
        <v>43</v>
      </c>
      <c r="D237" s="11">
        <f t="shared" ref="D237:F237" si="43">D236+D225+D219</f>
        <v>983086</v>
      </c>
      <c r="E237" s="11">
        <f t="shared" si="43"/>
        <v>47410</v>
      </c>
      <c r="F237" s="11">
        <f t="shared" si="43"/>
        <v>20081</v>
      </c>
      <c r="G237" s="11">
        <v>11719</v>
      </c>
    </row>
    <row r="238" spans="1:7" s="79" customFormat="1" ht="15" customHeight="1">
      <c r="A238" s="179"/>
      <c r="B238" s="150"/>
      <c r="C238" s="83"/>
      <c r="D238" s="14"/>
      <c r="E238" s="14"/>
      <c r="F238" s="14"/>
      <c r="G238" s="14"/>
    </row>
    <row r="239" spans="1:7" s="79" customFormat="1" ht="15" customHeight="1">
      <c r="A239" s="179"/>
      <c r="B239" s="150">
        <v>7</v>
      </c>
      <c r="C239" s="83" t="s">
        <v>417</v>
      </c>
      <c r="D239" s="14"/>
      <c r="E239" s="14"/>
      <c r="F239" s="14"/>
      <c r="G239" s="14"/>
    </row>
    <row r="240" spans="1:7" s="82" customFormat="1" ht="15" customHeight="1">
      <c r="A240" s="170"/>
      <c r="B240" s="153" t="s">
        <v>418</v>
      </c>
      <c r="C240" s="147" t="s">
        <v>152</v>
      </c>
      <c r="D240" s="27"/>
      <c r="E240" s="27"/>
      <c r="F240" s="27"/>
      <c r="G240" s="27"/>
    </row>
    <row r="241" spans="1:7" s="87" customFormat="1" ht="15" customHeight="1">
      <c r="A241" s="191"/>
      <c r="B241" s="84">
        <v>35</v>
      </c>
      <c r="C241" s="85" t="s">
        <v>21</v>
      </c>
      <c r="D241" s="86"/>
      <c r="E241" s="86"/>
      <c r="F241" s="86"/>
      <c r="G241" s="86"/>
    </row>
    <row r="242" spans="1:7" s="79" customFormat="1" ht="15" customHeight="1">
      <c r="A242" s="191"/>
      <c r="B242" s="84">
        <v>80</v>
      </c>
      <c r="C242" s="152" t="s">
        <v>348</v>
      </c>
      <c r="D242" s="80"/>
      <c r="E242" s="80"/>
      <c r="F242" s="80"/>
      <c r="G242" s="80"/>
    </row>
    <row r="243" spans="1:7" s="79" customFormat="1" ht="15" customHeight="1">
      <c r="A243" s="191"/>
      <c r="B243" s="145" t="s">
        <v>614</v>
      </c>
      <c r="C243" s="152" t="s">
        <v>601</v>
      </c>
      <c r="D243" s="1">
        <v>0</v>
      </c>
      <c r="E243" s="14">
        <v>1135440</v>
      </c>
      <c r="F243" s="14">
        <f>1135440-108027</f>
        <v>1027413</v>
      </c>
      <c r="G243" s="14">
        <v>1164599</v>
      </c>
    </row>
    <row r="244" spans="1:7" s="79" customFormat="1" ht="15" customHeight="1">
      <c r="A244" s="191" t="s">
        <v>17</v>
      </c>
      <c r="B244" s="84">
        <v>80</v>
      </c>
      <c r="C244" s="152" t="s">
        <v>348</v>
      </c>
      <c r="D244" s="8">
        <f t="shared" ref="D244:F244" si="44">D243</f>
        <v>0</v>
      </c>
      <c r="E244" s="9">
        <f t="shared" si="44"/>
        <v>1135440</v>
      </c>
      <c r="F244" s="9">
        <f t="shared" si="44"/>
        <v>1027413</v>
      </c>
      <c r="G244" s="9">
        <v>1164599</v>
      </c>
    </row>
    <row r="245" spans="1:7" s="79" customFormat="1" ht="15" customHeight="1">
      <c r="A245" s="191"/>
      <c r="B245" s="145"/>
      <c r="C245" s="152"/>
      <c r="D245" s="14"/>
      <c r="E245" s="14"/>
      <c r="F245" s="14"/>
      <c r="G245" s="14"/>
    </row>
    <row r="246" spans="1:7" s="79" customFormat="1" ht="15" customHeight="1">
      <c r="A246" s="191"/>
      <c r="B246" s="84">
        <v>81</v>
      </c>
      <c r="C246" s="152" t="s">
        <v>795</v>
      </c>
      <c r="D246" s="80"/>
      <c r="E246" s="80"/>
      <c r="F246" s="80"/>
      <c r="G246" s="80"/>
    </row>
    <row r="247" spans="1:7" s="79" customFormat="1" ht="15" customHeight="1">
      <c r="A247" s="191"/>
      <c r="B247" s="145" t="s">
        <v>780</v>
      </c>
      <c r="C247" s="152" t="s">
        <v>601</v>
      </c>
      <c r="D247" s="1">
        <v>0</v>
      </c>
      <c r="E247" s="14">
        <v>775000</v>
      </c>
      <c r="F247" s="14">
        <f>775000+37500</f>
        <v>812500</v>
      </c>
      <c r="G247" s="1">
        <v>0</v>
      </c>
    </row>
    <row r="248" spans="1:7" s="79" customFormat="1" ht="15" customHeight="1">
      <c r="A248" s="191" t="s">
        <v>17</v>
      </c>
      <c r="B248" s="84">
        <v>81</v>
      </c>
      <c r="C248" s="152" t="s">
        <v>795</v>
      </c>
      <c r="D248" s="8">
        <f t="shared" ref="D248:F248" si="45">D247</f>
        <v>0</v>
      </c>
      <c r="E248" s="9">
        <f t="shared" si="45"/>
        <v>775000</v>
      </c>
      <c r="F248" s="9">
        <f t="shared" si="45"/>
        <v>812500</v>
      </c>
      <c r="G248" s="8">
        <v>0</v>
      </c>
    </row>
    <row r="249" spans="1:7" s="79" customFormat="1" ht="15" customHeight="1">
      <c r="A249" s="179" t="s">
        <v>17</v>
      </c>
      <c r="B249" s="90">
        <v>35</v>
      </c>
      <c r="C249" s="69" t="s">
        <v>21</v>
      </c>
      <c r="D249" s="7">
        <f t="shared" ref="D249:F249" si="46">D244+D248</f>
        <v>0</v>
      </c>
      <c r="E249" s="11">
        <f t="shared" si="46"/>
        <v>1910440</v>
      </c>
      <c r="F249" s="11">
        <f t="shared" si="46"/>
        <v>1839913</v>
      </c>
      <c r="G249" s="11">
        <v>1164599</v>
      </c>
    </row>
    <row r="250" spans="1:7" s="79" customFormat="1" ht="15" customHeight="1">
      <c r="A250" s="179" t="s">
        <v>17</v>
      </c>
      <c r="B250" s="153" t="s">
        <v>418</v>
      </c>
      <c r="C250" s="147" t="s">
        <v>152</v>
      </c>
      <c r="D250" s="7">
        <f t="shared" ref="D250:F250" si="47">D249</f>
        <v>0</v>
      </c>
      <c r="E250" s="11">
        <f t="shared" si="47"/>
        <v>1910440</v>
      </c>
      <c r="F250" s="11">
        <f t="shared" si="47"/>
        <v>1839913</v>
      </c>
      <c r="G250" s="11">
        <v>1164599</v>
      </c>
    </row>
    <row r="251" spans="1:7" s="79" customFormat="1" ht="15" customHeight="1">
      <c r="A251" s="179" t="s">
        <v>17</v>
      </c>
      <c r="B251" s="150">
        <v>7</v>
      </c>
      <c r="C251" s="83" t="s">
        <v>417</v>
      </c>
      <c r="D251" s="7">
        <f t="shared" ref="D251:F251" si="48">D250</f>
        <v>0</v>
      </c>
      <c r="E251" s="11">
        <f t="shared" si="48"/>
        <v>1910440</v>
      </c>
      <c r="F251" s="11">
        <f t="shared" si="48"/>
        <v>1839913</v>
      </c>
      <c r="G251" s="11">
        <v>1164599</v>
      </c>
    </row>
    <row r="252" spans="1:7" s="79" customFormat="1" ht="15" customHeight="1">
      <c r="A252" s="179" t="s">
        <v>17</v>
      </c>
      <c r="B252" s="149">
        <v>2216</v>
      </c>
      <c r="C252" s="147" t="s">
        <v>2</v>
      </c>
      <c r="D252" s="9">
        <f t="shared" ref="D252:F252" si="49">D251+D237</f>
        <v>983086</v>
      </c>
      <c r="E252" s="9">
        <f t="shared" si="49"/>
        <v>1957850</v>
      </c>
      <c r="F252" s="9">
        <f t="shared" si="49"/>
        <v>1859994</v>
      </c>
      <c r="G252" s="9">
        <v>1176318</v>
      </c>
    </row>
    <row r="253" spans="1:7" ht="15" customHeight="1">
      <c r="A253" s="179"/>
      <c r="B253" s="149"/>
      <c r="C253" s="147"/>
      <c r="D253" s="35"/>
      <c r="E253" s="35"/>
      <c r="F253" s="35"/>
      <c r="G253" s="67"/>
    </row>
    <row r="254" spans="1:7" ht="15" customHeight="1">
      <c r="A254" s="179" t="s">
        <v>19</v>
      </c>
      <c r="B254" s="99">
        <v>2501</v>
      </c>
      <c r="C254" s="96" t="s">
        <v>3</v>
      </c>
      <c r="D254" s="35"/>
      <c r="E254" s="35"/>
      <c r="F254" s="35"/>
      <c r="G254" s="67"/>
    </row>
    <row r="255" spans="1:7" ht="15" customHeight="1">
      <c r="A255" s="179"/>
      <c r="B255" s="112">
        <v>1</v>
      </c>
      <c r="C255" s="69" t="s">
        <v>45</v>
      </c>
      <c r="D255" s="35"/>
      <c r="E255" s="35"/>
      <c r="F255" s="35"/>
      <c r="G255" s="67"/>
    </row>
    <row r="256" spans="1:7" ht="15" customHeight="1">
      <c r="A256" s="179"/>
      <c r="B256" s="95">
        <v>1.0009999999999999</v>
      </c>
      <c r="C256" s="96" t="s">
        <v>152</v>
      </c>
      <c r="D256" s="35"/>
      <c r="E256" s="35"/>
      <c r="F256" s="35"/>
      <c r="G256" s="67"/>
    </row>
    <row r="257" spans="1:7" ht="15" customHeight="1">
      <c r="A257" s="179"/>
      <c r="B257" s="90">
        <v>44</v>
      </c>
      <c r="C257" s="69" t="s">
        <v>22</v>
      </c>
      <c r="D257" s="35"/>
      <c r="E257" s="35"/>
      <c r="F257" s="35"/>
      <c r="G257" s="67"/>
    </row>
    <row r="258" spans="1:7" ht="15" customHeight="1">
      <c r="A258" s="179"/>
      <c r="B258" s="90">
        <v>60</v>
      </c>
      <c r="C258" s="69" t="s">
        <v>781</v>
      </c>
      <c r="D258" s="35"/>
      <c r="E258" s="35"/>
      <c r="F258" s="35"/>
      <c r="G258" s="67"/>
    </row>
    <row r="259" spans="1:7" ht="15" customHeight="1">
      <c r="A259" s="179"/>
      <c r="B259" s="90" t="s">
        <v>782</v>
      </c>
      <c r="C259" s="69" t="s">
        <v>601</v>
      </c>
      <c r="D259" s="1">
        <v>0</v>
      </c>
      <c r="E259" s="14">
        <v>75000</v>
      </c>
      <c r="F259" s="14">
        <v>75000</v>
      </c>
      <c r="G259" s="14">
        <v>60000</v>
      </c>
    </row>
    <row r="260" spans="1:7" ht="15" customHeight="1">
      <c r="A260" s="179" t="s">
        <v>17</v>
      </c>
      <c r="B260" s="90">
        <v>60</v>
      </c>
      <c r="C260" s="69" t="s">
        <v>781</v>
      </c>
      <c r="D260" s="8">
        <f t="shared" ref="D260:F260" si="50">D259</f>
        <v>0</v>
      </c>
      <c r="E260" s="9">
        <f t="shared" si="50"/>
        <v>75000</v>
      </c>
      <c r="F260" s="9">
        <f t="shared" si="50"/>
        <v>75000</v>
      </c>
      <c r="G260" s="20">
        <v>60000</v>
      </c>
    </row>
    <row r="261" spans="1:7" ht="15" customHeight="1">
      <c r="A261" s="179"/>
      <c r="B261" s="95"/>
      <c r="C261" s="96"/>
      <c r="D261" s="65"/>
      <c r="E261" s="65"/>
      <c r="F261" s="65"/>
      <c r="G261" s="65"/>
    </row>
    <row r="262" spans="1:7" ht="15" customHeight="1">
      <c r="A262" s="179"/>
      <c r="B262" s="90">
        <v>61</v>
      </c>
      <c r="C262" s="69" t="s">
        <v>783</v>
      </c>
      <c r="D262" s="65"/>
      <c r="E262" s="65"/>
      <c r="F262" s="65"/>
      <c r="G262" s="65"/>
    </row>
    <row r="263" spans="1:7" ht="15" customHeight="1">
      <c r="A263" s="179"/>
      <c r="B263" s="90" t="s">
        <v>784</v>
      </c>
      <c r="C263" s="69" t="s">
        <v>601</v>
      </c>
      <c r="D263" s="1">
        <v>0</v>
      </c>
      <c r="E263" s="14">
        <v>150000</v>
      </c>
      <c r="F263" s="14">
        <v>150000</v>
      </c>
      <c r="G263" s="14">
        <v>200000</v>
      </c>
    </row>
    <row r="264" spans="1:7" ht="15" customHeight="1">
      <c r="A264" s="179" t="s">
        <v>17</v>
      </c>
      <c r="B264" s="90">
        <v>61</v>
      </c>
      <c r="C264" s="69" t="s">
        <v>783</v>
      </c>
      <c r="D264" s="8">
        <f t="shared" ref="D264:F264" si="51">D263</f>
        <v>0</v>
      </c>
      <c r="E264" s="9">
        <f t="shared" si="51"/>
        <v>150000</v>
      </c>
      <c r="F264" s="9">
        <f t="shared" si="51"/>
        <v>150000</v>
      </c>
      <c r="G264" s="20">
        <v>200000</v>
      </c>
    </row>
    <row r="265" spans="1:7" ht="15" customHeight="1">
      <c r="A265" s="179"/>
      <c r="B265" s="90"/>
      <c r="C265" s="69"/>
      <c r="D265" s="12"/>
      <c r="E265" s="12"/>
      <c r="F265" s="12"/>
      <c r="G265" s="128"/>
    </row>
    <row r="266" spans="1:7" ht="15.95" customHeight="1">
      <c r="A266" s="192"/>
      <c r="B266" s="145">
        <v>62</v>
      </c>
      <c r="C266" s="142" t="s">
        <v>803</v>
      </c>
      <c r="D266" s="1"/>
      <c r="E266" s="1"/>
      <c r="F266" s="14"/>
      <c r="G266" s="71"/>
    </row>
    <row r="267" spans="1:7" ht="15.95" customHeight="1">
      <c r="A267" s="192"/>
      <c r="B267" s="145" t="s">
        <v>804</v>
      </c>
      <c r="C267" s="142" t="s">
        <v>601</v>
      </c>
      <c r="D267" s="1">
        <v>0</v>
      </c>
      <c r="E267" s="1">
        <v>0</v>
      </c>
      <c r="F267" s="14">
        <v>18300</v>
      </c>
      <c r="G267" s="14">
        <v>15000</v>
      </c>
    </row>
    <row r="268" spans="1:7" ht="15.95" customHeight="1">
      <c r="A268" s="192" t="s">
        <v>17</v>
      </c>
      <c r="B268" s="145">
        <v>62</v>
      </c>
      <c r="C268" s="142" t="s">
        <v>803</v>
      </c>
      <c r="D268" s="8">
        <f t="shared" ref="D268:E268" si="52">D267</f>
        <v>0</v>
      </c>
      <c r="E268" s="8">
        <f t="shared" si="52"/>
        <v>0</v>
      </c>
      <c r="F268" s="9">
        <f>F267</f>
        <v>18300</v>
      </c>
      <c r="G268" s="9">
        <v>15000</v>
      </c>
    </row>
    <row r="269" spans="1:7" ht="15" customHeight="1">
      <c r="A269" s="179"/>
      <c r="B269" s="90"/>
      <c r="C269" s="69"/>
      <c r="D269" s="1"/>
      <c r="E269" s="1"/>
      <c r="F269" s="1"/>
      <c r="G269" s="71"/>
    </row>
    <row r="270" spans="1:7" ht="15.95" customHeight="1">
      <c r="A270" s="192"/>
      <c r="B270" s="145">
        <v>63</v>
      </c>
      <c r="C270" s="142" t="s">
        <v>805</v>
      </c>
      <c r="D270" s="1"/>
      <c r="E270" s="1"/>
      <c r="F270" s="1"/>
      <c r="G270" s="71"/>
    </row>
    <row r="271" spans="1:7" ht="15.95" customHeight="1">
      <c r="A271" s="192"/>
      <c r="B271" s="145" t="s">
        <v>806</v>
      </c>
      <c r="C271" s="142" t="s">
        <v>601</v>
      </c>
      <c r="D271" s="1">
        <v>0</v>
      </c>
      <c r="E271" s="1">
        <v>0</v>
      </c>
      <c r="F271" s="14">
        <v>20000</v>
      </c>
      <c r="G271" s="1">
        <v>0</v>
      </c>
    </row>
    <row r="272" spans="1:7" ht="15.95" customHeight="1">
      <c r="A272" s="192" t="s">
        <v>17</v>
      </c>
      <c r="B272" s="145">
        <v>63</v>
      </c>
      <c r="C272" s="142" t="s">
        <v>805</v>
      </c>
      <c r="D272" s="8">
        <f>D271</f>
        <v>0</v>
      </c>
      <c r="E272" s="8">
        <f t="shared" ref="E272:F272" si="53">E271</f>
        <v>0</v>
      </c>
      <c r="F272" s="9">
        <f t="shared" si="53"/>
        <v>20000</v>
      </c>
      <c r="G272" s="8">
        <v>0</v>
      </c>
    </row>
    <row r="273" spans="1:7" ht="15.95" customHeight="1">
      <c r="A273" s="189" t="s">
        <v>17</v>
      </c>
      <c r="B273" s="97">
        <v>44</v>
      </c>
      <c r="C273" s="74" t="s">
        <v>22</v>
      </c>
      <c r="D273" s="8">
        <f t="shared" ref="D273:F273" si="54">D260+D264+D268+D272</f>
        <v>0</v>
      </c>
      <c r="E273" s="9">
        <f t="shared" si="54"/>
        <v>225000</v>
      </c>
      <c r="F273" s="9">
        <f t="shared" si="54"/>
        <v>263300</v>
      </c>
      <c r="G273" s="9">
        <v>275000</v>
      </c>
    </row>
    <row r="274" spans="1:7" ht="15" customHeight="1">
      <c r="A274" s="179"/>
      <c r="B274" s="95"/>
      <c r="C274" s="96"/>
      <c r="D274" s="35"/>
      <c r="E274" s="35"/>
      <c r="F274" s="35"/>
      <c r="G274" s="67"/>
    </row>
    <row r="275" spans="1:7" ht="14.1" customHeight="1">
      <c r="A275" s="179"/>
      <c r="B275" s="90">
        <v>45</v>
      </c>
      <c r="C275" s="69" t="s">
        <v>368</v>
      </c>
      <c r="D275" s="35"/>
      <c r="E275" s="35"/>
      <c r="F275" s="35"/>
      <c r="G275" s="67"/>
    </row>
    <row r="276" spans="1:7" ht="14.1" customHeight="1">
      <c r="A276" s="179"/>
      <c r="B276" s="90">
        <v>71</v>
      </c>
      <c r="C276" s="69" t="s">
        <v>228</v>
      </c>
      <c r="D276" s="35"/>
      <c r="E276" s="35"/>
      <c r="F276" s="35"/>
      <c r="G276" s="67"/>
    </row>
    <row r="277" spans="1:7" ht="14.1" customHeight="1">
      <c r="A277" s="179"/>
      <c r="B277" s="90" t="s">
        <v>77</v>
      </c>
      <c r="C277" s="69" t="s">
        <v>53</v>
      </c>
      <c r="D277" s="65">
        <v>16258</v>
      </c>
      <c r="E277" s="14">
        <v>20994</v>
      </c>
      <c r="F277" s="65">
        <f>20994-1200</f>
        <v>19794</v>
      </c>
      <c r="G277" s="14">
        <v>11112</v>
      </c>
    </row>
    <row r="278" spans="1:7" ht="14.1" customHeight="1">
      <c r="A278" s="179"/>
      <c r="B278" s="90" t="s">
        <v>273</v>
      </c>
      <c r="C278" s="69" t="s">
        <v>147</v>
      </c>
      <c r="D278" s="14">
        <v>13396</v>
      </c>
      <c r="E278" s="14">
        <v>13286</v>
      </c>
      <c r="F278" s="14">
        <v>13286</v>
      </c>
      <c r="G278" s="14">
        <v>13187</v>
      </c>
    </row>
    <row r="279" spans="1:7" s="56" customFormat="1" ht="14.1" customHeight="1">
      <c r="A279" s="190"/>
      <c r="B279" s="92" t="s">
        <v>481</v>
      </c>
      <c r="C279" s="91" t="s">
        <v>446</v>
      </c>
      <c r="D279" s="1">
        <v>0</v>
      </c>
      <c r="E279" s="14">
        <v>1</v>
      </c>
      <c r="F279" s="14">
        <v>1</v>
      </c>
      <c r="G279" s="14">
        <v>556</v>
      </c>
    </row>
    <row r="280" spans="1:7" s="56" customFormat="1" ht="14.1" customHeight="1">
      <c r="A280" s="190"/>
      <c r="B280" s="92" t="s">
        <v>482</v>
      </c>
      <c r="C280" s="91" t="s">
        <v>447</v>
      </c>
      <c r="D280" s="1">
        <v>0</v>
      </c>
      <c r="E280" s="14">
        <v>1</v>
      </c>
      <c r="F280" s="14">
        <v>1</v>
      </c>
      <c r="G280" s="14">
        <v>9146</v>
      </c>
    </row>
    <row r="281" spans="1:7" s="56" customFormat="1" ht="14.1" customHeight="1">
      <c r="A281" s="190"/>
      <c r="B281" s="92" t="s">
        <v>483</v>
      </c>
      <c r="C281" s="91" t="s">
        <v>449</v>
      </c>
      <c r="D281" s="1">
        <v>0</v>
      </c>
      <c r="E281" s="14">
        <v>1</v>
      </c>
      <c r="F281" s="14">
        <v>1</v>
      </c>
      <c r="G281" s="14">
        <v>1</v>
      </c>
    </row>
    <row r="282" spans="1:7" ht="14.1" customHeight="1">
      <c r="A282" s="179"/>
      <c r="B282" s="90" t="s">
        <v>78</v>
      </c>
      <c r="C282" s="69" t="s">
        <v>450</v>
      </c>
      <c r="D282" s="65">
        <v>42</v>
      </c>
      <c r="E282" s="14">
        <v>42</v>
      </c>
      <c r="F282" s="65">
        <v>42</v>
      </c>
      <c r="G282" s="14">
        <v>42</v>
      </c>
    </row>
    <row r="283" spans="1:7" ht="14.1" customHeight="1">
      <c r="A283" s="179"/>
      <c r="B283" s="90" t="s">
        <v>79</v>
      </c>
      <c r="C283" s="69" t="s">
        <v>20</v>
      </c>
      <c r="D283" s="65">
        <v>314</v>
      </c>
      <c r="E283" s="14">
        <v>311</v>
      </c>
      <c r="F283" s="65">
        <v>311</v>
      </c>
      <c r="G283" s="14">
        <v>311</v>
      </c>
    </row>
    <row r="284" spans="1:7" s="56" customFormat="1" ht="14.1" customHeight="1">
      <c r="A284" s="190"/>
      <c r="B284" s="92" t="s">
        <v>484</v>
      </c>
      <c r="C284" s="91" t="s">
        <v>452</v>
      </c>
      <c r="D284" s="1">
        <v>0</v>
      </c>
      <c r="E284" s="14">
        <v>1</v>
      </c>
      <c r="F284" s="14">
        <v>1</v>
      </c>
      <c r="G284" s="14">
        <v>1</v>
      </c>
    </row>
    <row r="285" spans="1:7" s="56" customFormat="1" ht="14.1" customHeight="1">
      <c r="A285" s="190"/>
      <c r="B285" s="92" t="s">
        <v>608</v>
      </c>
      <c r="C285" s="91" t="s">
        <v>598</v>
      </c>
      <c r="D285" s="1">
        <v>0</v>
      </c>
      <c r="E285" s="14">
        <v>1</v>
      </c>
      <c r="F285" s="14">
        <v>1</v>
      </c>
      <c r="G285" s="14">
        <v>1</v>
      </c>
    </row>
    <row r="286" spans="1:7" ht="14.1" customHeight="1">
      <c r="A286" s="179" t="s">
        <v>17</v>
      </c>
      <c r="B286" s="90">
        <v>71</v>
      </c>
      <c r="C286" s="69" t="s">
        <v>228</v>
      </c>
      <c r="D286" s="73">
        <f t="shared" ref="D286:F286" si="55">SUM(D277:D285)</f>
        <v>30010</v>
      </c>
      <c r="E286" s="73">
        <f t="shared" si="55"/>
        <v>34638</v>
      </c>
      <c r="F286" s="73">
        <f t="shared" si="55"/>
        <v>33438</v>
      </c>
      <c r="G286" s="73">
        <v>34357</v>
      </c>
    </row>
    <row r="287" spans="1:7" ht="11.1" customHeight="1">
      <c r="A287" s="179"/>
      <c r="B287" s="90"/>
      <c r="C287" s="69"/>
      <c r="D287" s="35"/>
      <c r="E287" s="35"/>
      <c r="F287" s="35"/>
      <c r="G287" s="67"/>
    </row>
    <row r="288" spans="1:7" ht="14.1" customHeight="1">
      <c r="A288" s="179"/>
      <c r="B288" s="90">
        <v>72</v>
      </c>
      <c r="C288" s="69" t="s">
        <v>229</v>
      </c>
      <c r="D288" s="35"/>
      <c r="E288" s="35"/>
      <c r="F288" s="35"/>
      <c r="G288" s="67"/>
    </row>
    <row r="289" spans="1:7" ht="14.1" customHeight="1">
      <c r="A289" s="179"/>
      <c r="B289" s="90" t="s">
        <v>80</v>
      </c>
      <c r="C289" s="69" t="s">
        <v>53</v>
      </c>
      <c r="D289" s="65">
        <v>17069</v>
      </c>
      <c r="E289" s="14">
        <v>22289</v>
      </c>
      <c r="F289" s="65">
        <f>22289-200</f>
        <v>22089</v>
      </c>
      <c r="G289" s="14">
        <v>12952</v>
      </c>
    </row>
    <row r="290" spans="1:7" ht="14.1" customHeight="1">
      <c r="A290" s="179"/>
      <c r="B290" s="90" t="s">
        <v>274</v>
      </c>
      <c r="C290" s="69" t="s">
        <v>147</v>
      </c>
      <c r="D290" s="14">
        <v>7565</v>
      </c>
      <c r="E290" s="14">
        <v>8097</v>
      </c>
      <c r="F290" s="14">
        <v>8097</v>
      </c>
      <c r="G290" s="14">
        <v>8457</v>
      </c>
    </row>
    <row r="291" spans="1:7" s="56" customFormat="1" ht="14.1" customHeight="1">
      <c r="A291" s="190"/>
      <c r="B291" s="92" t="s">
        <v>485</v>
      </c>
      <c r="C291" s="91" t="s">
        <v>446</v>
      </c>
      <c r="D291" s="1">
        <v>0</v>
      </c>
      <c r="E291" s="14">
        <v>1</v>
      </c>
      <c r="F291" s="14">
        <v>1</v>
      </c>
      <c r="G291" s="14">
        <v>648</v>
      </c>
    </row>
    <row r="292" spans="1:7" s="56" customFormat="1" ht="14.1" customHeight="1">
      <c r="A292" s="190"/>
      <c r="B292" s="92" t="s">
        <v>486</v>
      </c>
      <c r="C292" s="91" t="s">
        <v>447</v>
      </c>
      <c r="D292" s="1">
        <v>0</v>
      </c>
      <c r="E292" s="14">
        <v>1</v>
      </c>
      <c r="F292" s="14">
        <v>1</v>
      </c>
      <c r="G292" s="14">
        <v>10614</v>
      </c>
    </row>
    <row r="293" spans="1:7" s="56" customFormat="1" ht="14.1" customHeight="1">
      <c r="A293" s="190"/>
      <c r="B293" s="92" t="s">
        <v>487</v>
      </c>
      <c r="C293" s="91" t="s">
        <v>449</v>
      </c>
      <c r="D293" s="1">
        <v>0</v>
      </c>
      <c r="E293" s="14">
        <v>1</v>
      </c>
      <c r="F293" s="14">
        <v>1</v>
      </c>
      <c r="G293" s="14">
        <v>1</v>
      </c>
    </row>
    <row r="294" spans="1:7" ht="14.1" customHeight="1">
      <c r="A294" s="179"/>
      <c r="B294" s="90" t="s">
        <v>81</v>
      </c>
      <c r="C294" s="69" t="s">
        <v>450</v>
      </c>
      <c r="D294" s="65">
        <v>42</v>
      </c>
      <c r="E294" s="14">
        <v>42</v>
      </c>
      <c r="F294" s="65">
        <v>42</v>
      </c>
      <c r="G294" s="14">
        <v>42</v>
      </c>
    </row>
    <row r="295" spans="1:7" s="72" customFormat="1" ht="14.1" customHeight="1">
      <c r="A295" s="179"/>
      <c r="B295" s="90" t="s">
        <v>82</v>
      </c>
      <c r="C295" s="69" t="s">
        <v>20</v>
      </c>
      <c r="D295" s="71">
        <v>314</v>
      </c>
      <c r="E295" s="14">
        <v>311</v>
      </c>
      <c r="F295" s="71">
        <v>311</v>
      </c>
      <c r="G295" s="14">
        <v>311</v>
      </c>
    </row>
    <row r="296" spans="1:7" s="56" customFormat="1" ht="14.1" customHeight="1">
      <c r="A296" s="190"/>
      <c r="B296" s="92" t="s">
        <v>488</v>
      </c>
      <c r="C296" s="91" t="s">
        <v>452</v>
      </c>
      <c r="D296" s="1">
        <v>0</v>
      </c>
      <c r="E296" s="14">
        <v>1</v>
      </c>
      <c r="F296" s="14">
        <v>1</v>
      </c>
      <c r="G296" s="14">
        <v>1</v>
      </c>
    </row>
    <row r="297" spans="1:7" s="56" customFormat="1" ht="14.1" customHeight="1">
      <c r="A297" s="190"/>
      <c r="B297" s="92" t="s">
        <v>615</v>
      </c>
      <c r="C297" s="91" t="s">
        <v>598</v>
      </c>
      <c r="D297" s="1">
        <v>0</v>
      </c>
      <c r="E297" s="14">
        <v>1</v>
      </c>
      <c r="F297" s="14">
        <v>1</v>
      </c>
      <c r="G297" s="14">
        <v>1</v>
      </c>
    </row>
    <row r="298" spans="1:7" ht="14.1" customHeight="1">
      <c r="A298" s="179" t="s">
        <v>17</v>
      </c>
      <c r="B298" s="90">
        <v>72</v>
      </c>
      <c r="C298" s="69" t="s">
        <v>229</v>
      </c>
      <c r="D298" s="73">
        <f t="shared" ref="D298:F298" si="56">SUM(D289:D297)</f>
        <v>24990</v>
      </c>
      <c r="E298" s="73">
        <f t="shared" si="56"/>
        <v>30744</v>
      </c>
      <c r="F298" s="73">
        <f t="shared" si="56"/>
        <v>30544</v>
      </c>
      <c r="G298" s="73">
        <v>33027</v>
      </c>
    </row>
    <row r="299" spans="1:7" ht="10.15" customHeight="1">
      <c r="A299" s="179"/>
      <c r="B299" s="90"/>
      <c r="C299" s="69"/>
      <c r="D299" s="35"/>
      <c r="E299" s="35"/>
      <c r="F299" s="35"/>
      <c r="G299" s="67"/>
    </row>
    <row r="300" spans="1:7" ht="14.1" customHeight="1">
      <c r="A300" s="179"/>
      <c r="B300" s="90">
        <v>73</v>
      </c>
      <c r="C300" s="69" t="s">
        <v>230</v>
      </c>
      <c r="D300" s="35"/>
      <c r="E300" s="35"/>
      <c r="F300" s="35"/>
      <c r="G300" s="67"/>
    </row>
    <row r="301" spans="1:7" ht="14.1" customHeight="1">
      <c r="A301" s="179"/>
      <c r="B301" s="90" t="s">
        <v>83</v>
      </c>
      <c r="C301" s="69" t="s">
        <v>53</v>
      </c>
      <c r="D301" s="65">
        <v>21687</v>
      </c>
      <c r="E301" s="14">
        <v>30301</v>
      </c>
      <c r="F301" s="65">
        <f>30301-300</f>
        <v>30001</v>
      </c>
      <c r="G301" s="14">
        <v>18474</v>
      </c>
    </row>
    <row r="302" spans="1:7" ht="14.1" customHeight="1">
      <c r="A302" s="179"/>
      <c r="B302" s="90" t="s">
        <v>275</v>
      </c>
      <c r="C302" s="69" t="s">
        <v>147</v>
      </c>
      <c r="D302" s="14">
        <f>14013+1</f>
        <v>14014</v>
      </c>
      <c r="E302" s="14">
        <v>18155</v>
      </c>
      <c r="F302" s="14">
        <v>18155</v>
      </c>
      <c r="G302" s="14">
        <v>19739</v>
      </c>
    </row>
    <row r="303" spans="1:7" s="56" customFormat="1" ht="14.1" customHeight="1">
      <c r="A303" s="190"/>
      <c r="B303" s="92" t="s">
        <v>489</v>
      </c>
      <c r="C303" s="91" t="s">
        <v>446</v>
      </c>
      <c r="D303" s="1">
        <v>0</v>
      </c>
      <c r="E303" s="14">
        <v>1</v>
      </c>
      <c r="F303" s="14">
        <v>1</v>
      </c>
      <c r="G303" s="14">
        <v>924</v>
      </c>
    </row>
    <row r="304" spans="1:7" s="56" customFormat="1" ht="14.1" customHeight="1">
      <c r="A304" s="190"/>
      <c r="B304" s="92" t="s">
        <v>490</v>
      </c>
      <c r="C304" s="91" t="s">
        <v>447</v>
      </c>
      <c r="D304" s="1">
        <v>0</v>
      </c>
      <c r="E304" s="14">
        <v>1</v>
      </c>
      <c r="F304" s="14">
        <v>1</v>
      </c>
      <c r="G304" s="14">
        <v>15120</v>
      </c>
    </row>
    <row r="305" spans="1:7" s="56" customFormat="1" ht="14.1" customHeight="1">
      <c r="A305" s="190"/>
      <c r="B305" s="92" t="s">
        <v>491</v>
      </c>
      <c r="C305" s="91" t="s">
        <v>449</v>
      </c>
      <c r="D305" s="1">
        <v>0</v>
      </c>
      <c r="E305" s="14">
        <v>1</v>
      </c>
      <c r="F305" s="14">
        <v>1</v>
      </c>
      <c r="G305" s="14">
        <v>1</v>
      </c>
    </row>
    <row r="306" spans="1:7" ht="14.1" customHeight="1">
      <c r="A306" s="179"/>
      <c r="B306" s="90" t="s">
        <v>84</v>
      </c>
      <c r="C306" s="69" t="s">
        <v>450</v>
      </c>
      <c r="D306" s="14">
        <v>42</v>
      </c>
      <c r="E306" s="14">
        <v>42</v>
      </c>
      <c r="F306" s="65">
        <v>42</v>
      </c>
      <c r="G306" s="14">
        <v>42</v>
      </c>
    </row>
    <row r="307" spans="1:7" ht="14.1" customHeight="1">
      <c r="A307" s="179"/>
      <c r="B307" s="90" t="s">
        <v>85</v>
      </c>
      <c r="C307" s="69" t="s">
        <v>20</v>
      </c>
      <c r="D307" s="65">
        <v>314</v>
      </c>
      <c r="E307" s="14">
        <v>311</v>
      </c>
      <c r="F307" s="65">
        <v>311</v>
      </c>
      <c r="G307" s="14">
        <v>311</v>
      </c>
    </row>
    <row r="308" spans="1:7" s="56" customFormat="1" ht="14.1" customHeight="1">
      <c r="A308" s="190"/>
      <c r="B308" s="92" t="s">
        <v>492</v>
      </c>
      <c r="C308" s="91" t="s">
        <v>452</v>
      </c>
      <c r="D308" s="1">
        <v>0</v>
      </c>
      <c r="E308" s="14">
        <v>1</v>
      </c>
      <c r="F308" s="14">
        <v>1</v>
      </c>
      <c r="G308" s="14">
        <v>1</v>
      </c>
    </row>
    <row r="309" spans="1:7" s="56" customFormat="1" ht="14.1" customHeight="1">
      <c r="A309" s="190"/>
      <c r="B309" s="92" t="s">
        <v>616</v>
      </c>
      <c r="C309" s="91" t="s">
        <v>598</v>
      </c>
      <c r="D309" s="1">
        <v>0</v>
      </c>
      <c r="E309" s="14">
        <v>1</v>
      </c>
      <c r="F309" s="14">
        <v>1</v>
      </c>
      <c r="G309" s="14">
        <v>1</v>
      </c>
    </row>
    <row r="310" spans="1:7" ht="14.1" customHeight="1">
      <c r="A310" s="179" t="s">
        <v>17</v>
      </c>
      <c r="B310" s="90">
        <v>73</v>
      </c>
      <c r="C310" s="69" t="s">
        <v>230</v>
      </c>
      <c r="D310" s="73">
        <f t="shared" ref="D310:F310" si="57">SUM(D301:D309)</f>
        <v>36057</v>
      </c>
      <c r="E310" s="73">
        <f t="shared" si="57"/>
        <v>48814</v>
      </c>
      <c r="F310" s="73">
        <f t="shared" si="57"/>
        <v>48514</v>
      </c>
      <c r="G310" s="73">
        <v>54613</v>
      </c>
    </row>
    <row r="311" spans="1:7" ht="10.15" customHeight="1">
      <c r="A311" s="179"/>
      <c r="B311" s="90"/>
      <c r="C311" s="69"/>
      <c r="D311" s="35"/>
      <c r="E311" s="35"/>
      <c r="F311" s="35"/>
      <c r="G311" s="67"/>
    </row>
    <row r="312" spans="1:7" ht="14.1" customHeight="1">
      <c r="A312" s="179"/>
      <c r="B312" s="90">
        <v>75</v>
      </c>
      <c r="C312" s="69" t="s">
        <v>231</v>
      </c>
      <c r="D312" s="35"/>
      <c r="E312" s="35"/>
      <c r="F312" s="35"/>
      <c r="G312" s="67"/>
    </row>
    <row r="313" spans="1:7" ht="14.1" customHeight="1">
      <c r="A313" s="179"/>
      <c r="B313" s="90" t="s">
        <v>98</v>
      </c>
      <c r="C313" s="69" t="s">
        <v>53</v>
      </c>
      <c r="D313" s="65">
        <v>17151</v>
      </c>
      <c r="E313" s="14">
        <v>21433</v>
      </c>
      <c r="F313" s="65">
        <f>21433-450</f>
        <v>20983</v>
      </c>
      <c r="G313" s="14">
        <v>13000</v>
      </c>
    </row>
    <row r="314" spans="1:7" ht="14.1" customHeight="1">
      <c r="A314" s="179"/>
      <c r="B314" s="90" t="s">
        <v>276</v>
      </c>
      <c r="C314" s="69" t="s">
        <v>147</v>
      </c>
      <c r="D314" s="14">
        <v>11316</v>
      </c>
      <c r="E314" s="14">
        <v>11378</v>
      </c>
      <c r="F314" s="14">
        <v>11378</v>
      </c>
      <c r="G314" s="14">
        <v>11960</v>
      </c>
    </row>
    <row r="315" spans="1:7" s="56" customFormat="1" ht="14.1" customHeight="1">
      <c r="A315" s="190"/>
      <c r="B315" s="92" t="s">
        <v>493</v>
      </c>
      <c r="C315" s="91" t="s">
        <v>446</v>
      </c>
      <c r="D315" s="1">
        <v>0</v>
      </c>
      <c r="E315" s="14">
        <v>1</v>
      </c>
      <c r="F315" s="14">
        <v>1</v>
      </c>
      <c r="G315" s="14">
        <v>650</v>
      </c>
    </row>
    <row r="316" spans="1:7" s="56" customFormat="1" ht="14.1" customHeight="1">
      <c r="A316" s="190"/>
      <c r="B316" s="92" t="s">
        <v>494</v>
      </c>
      <c r="C316" s="91" t="s">
        <v>447</v>
      </c>
      <c r="D316" s="1">
        <v>0</v>
      </c>
      <c r="E316" s="14">
        <v>1</v>
      </c>
      <c r="F316" s="14">
        <v>1</v>
      </c>
      <c r="G316" s="14">
        <v>10701</v>
      </c>
    </row>
    <row r="317" spans="1:7" s="56" customFormat="1" ht="14.1" customHeight="1">
      <c r="A317" s="190"/>
      <c r="B317" s="92" t="s">
        <v>495</v>
      </c>
      <c r="C317" s="91" t="s">
        <v>449</v>
      </c>
      <c r="D317" s="1">
        <v>0</v>
      </c>
      <c r="E317" s="14">
        <v>1</v>
      </c>
      <c r="F317" s="14">
        <v>1</v>
      </c>
      <c r="G317" s="14">
        <v>1</v>
      </c>
    </row>
    <row r="318" spans="1:7" ht="14.1" customHeight="1">
      <c r="A318" s="179"/>
      <c r="B318" s="90" t="s">
        <v>99</v>
      </c>
      <c r="C318" s="69" t="s">
        <v>450</v>
      </c>
      <c r="D318" s="65">
        <v>42</v>
      </c>
      <c r="E318" s="14">
        <v>42</v>
      </c>
      <c r="F318" s="65">
        <v>42</v>
      </c>
      <c r="G318" s="14">
        <v>42</v>
      </c>
    </row>
    <row r="319" spans="1:7" ht="14.1" customHeight="1">
      <c r="A319" s="179"/>
      <c r="B319" s="90" t="s">
        <v>100</v>
      </c>
      <c r="C319" s="69" t="s">
        <v>20</v>
      </c>
      <c r="D319" s="65">
        <v>543</v>
      </c>
      <c r="E319" s="14">
        <v>311</v>
      </c>
      <c r="F319" s="65">
        <v>311</v>
      </c>
      <c r="G319" s="14">
        <v>311</v>
      </c>
    </row>
    <row r="320" spans="1:7" s="56" customFormat="1" ht="14.1" customHeight="1">
      <c r="A320" s="190"/>
      <c r="B320" s="92" t="s">
        <v>496</v>
      </c>
      <c r="C320" s="91" t="s">
        <v>452</v>
      </c>
      <c r="D320" s="1">
        <v>0</v>
      </c>
      <c r="E320" s="14">
        <v>1</v>
      </c>
      <c r="F320" s="14">
        <v>1</v>
      </c>
      <c r="G320" s="14">
        <v>1</v>
      </c>
    </row>
    <row r="321" spans="1:7" s="56" customFormat="1" ht="14.1" customHeight="1">
      <c r="A321" s="190"/>
      <c r="B321" s="92" t="s">
        <v>617</v>
      </c>
      <c r="C321" s="91" t="s">
        <v>598</v>
      </c>
      <c r="D321" s="1">
        <v>0</v>
      </c>
      <c r="E321" s="14">
        <v>1</v>
      </c>
      <c r="F321" s="14">
        <v>1</v>
      </c>
      <c r="G321" s="14">
        <v>1</v>
      </c>
    </row>
    <row r="322" spans="1:7" ht="14.1" customHeight="1">
      <c r="A322" s="189" t="s">
        <v>17</v>
      </c>
      <c r="B322" s="97">
        <v>75</v>
      </c>
      <c r="C322" s="74" t="s">
        <v>231</v>
      </c>
      <c r="D322" s="73">
        <f t="shared" ref="D322:F322" si="58">SUM(D313:D321)</f>
        <v>29052</v>
      </c>
      <c r="E322" s="73">
        <f t="shared" si="58"/>
        <v>33169</v>
      </c>
      <c r="F322" s="73">
        <f t="shared" si="58"/>
        <v>32719</v>
      </c>
      <c r="G322" s="73">
        <v>36667</v>
      </c>
    </row>
    <row r="323" spans="1:7">
      <c r="A323" s="179"/>
      <c r="B323" s="90"/>
      <c r="C323" s="69"/>
      <c r="D323" s="35"/>
      <c r="E323" s="35"/>
      <c r="F323" s="35"/>
      <c r="G323" s="67"/>
    </row>
    <row r="324" spans="1:7" ht="14.1" customHeight="1">
      <c r="A324" s="179"/>
      <c r="B324" s="90">
        <v>76</v>
      </c>
      <c r="C324" s="69" t="s">
        <v>232</v>
      </c>
      <c r="D324" s="35"/>
      <c r="E324" s="35"/>
      <c r="F324" s="35"/>
      <c r="G324" s="67"/>
    </row>
    <row r="325" spans="1:7" ht="14.1" customHeight="1">
      <c r="A325" s="179"/>
      <c r="B325" s="90" t="s">
        <v>101</v>
      </c>
      <c r="C325" s="69" t="s">
        <v>53</v>
      </c>
      <c r="D325" s="65">
        <v>12572</v>
      </c>
      <c r="E325" s="14">
        <v>16395</v>
      </c>
      <c r="F325" s="65">
        <f>16395-2200</f>
        <v>14195</v>
      </c>
      <c r="G325" s="14">
        <v>7822</v>
      </c>
    </row>
    <row r="326" spans="1:7" ht="14.1" customHeight="1">
      <c r="A326" s="179"/>
      <c r="B326" s="90" t="s">
        <v>277</v>
      </c>
      <c r="C326" s="69" t="s">
        <v>147</v>
      </c>
      <c r="D326" s="14">
        <v>11440</v>
      </c>
      <c r="E326" s="14">
        <v>11634</v>
      </c>
      <c r="F326" s="14">
        <v>11634</v>
      </c>
      <c r="G326" s="14">
        <v>12426</v>
      </c>
    </row>
    <row r="327" spans="1:7" s="56" customFormat="1" ht="14.1" customHeight="1">
      <c r="A327" s="190"/>
      <c r="B327" s="92" t="s">
        <v>497</v>
      </c>
      <c r="C327" s="91" t="s">
        <v>446</v>
      </c>
      <c r="D327" s="1">
        <v>0</v>
      </c>
      <c r="E327" s="14">
        <v>1</v>
      </c>
      <c r="F327" s="14">
        <v>1</v>
      </c>
      <c r="G327" s="14">
        <v>391</v>
      </c>
    </row>
    <row r="328" spans="1:7" s="56" customFormat="1" ht="14.1" customHeight="1">
      <c r="A328" s="190"/>
      <c r="B328" s="92" t="s">
        <v>498</v>
      </c>
      <c r="C328" s="91" t="s">
        <v>447</v>
      </c>
      <c r="D328" s="1">
        <v>0</v>
      </c>
      <c r="E328" s="14">
        <v>1</v>
      </c>
      <c r="F328" s="14">
        <v>1</v>
      </c>
      <c r="G328" s="14">
        <v>6436</v>
      </c>
    </row>
    <row r="329" spans="1:7" s="56" customFormat="1" ht="14.1" customHeight="1">
      <c r="A329" s="190"/>
      <c r="B329" s="92" t="s">
        <v>499</v>
      </c>
      <c r="C329" s="91" t="s">
        <v>449</v>
      </c>
      <c r="D329" s="1">
        <v>0</v>
      </c>
      <c r="E329" s="14">
        <v>1</v>
      </c>
      <c r="F329" s="14">
        <v>1</v>
      </c>
      <c r="G329" s="14">
        <v>1</v>
      </c>
    </row>
    <row r="330" spans="1:7" ht="14.1" customHeight="1">
      <c r="A330" s="179"/>
      <c r="B330" s="90" t="s">
        <v>102</v>
      </c>
      <c r="C330" s="69" t="s">
        <v>450</v>
      </c>
      <c r="D330" s="65">
        <v>42</v>
      </c>
      <c r="E330" s="14">
        <v>42</v>
      </c>
      <c r="F330" s="65">
        <v>42</v>
      </c>
      <c r="G330" s="14">
        <v>42</v>
      </c>
    </row>
    <row r="331" spans="1:7" ht="14.1" customHeight="1">
      <c r="A331" s="179"/>
      <c r="B331" s="90" t="s">
        <v>103</v>
      </c>
      <c r="C331" s="69" t="s">
        <v>20</v>
      </c>
      <c r="D331" s="65">
        <v>314</v>
      </c>
      <c r="E331" s="14">
        <v>311</v>
      </c>
      <c r="F331" s="65">
        <v>311</v>
      </c>
      <c r="G331" s="14">
        <v>311</v>
      </c>
    </row>
    <row r="332" spans="1:7" s="56" customFormat="1" ht="14.1" customHeight="1">
      <c r="A332" s="190"/>
      <c r="B332" s="92" t="s">
        <v>500</v>
      </c>
      <c r="C332" s="91" t="s">
        <v>452</v>
      </c>
      <c r="D332" s="1">
        <v>0</v>
      </c>
      <c r="E332" s="14">
        <v>1</v>
      </c>
      <c r="F332" s="14">
        <v>1</v>
      </c>
      <c r="G332" s="14">
        <v>1</v>
      </c>
    </row>
    <row r="333" spans="1:7" s="56" customFormat="1" ht="14.1" customHeight="1">
      <c r="A333" s="190"/>
      <c r="B333" s="92" t="s">
        <v>618</v>
      </c>
      <c r="C333" s="91" t="s">
        <v>598</v>
      </c>
      <c r="D333" s="7">
        <v>0</v>
      </c>
      <c r="E333" s="11">
        <v>1</v>
      </c>
      <c r="F333" s="11">
        <v>1</v>
      </c>
      <c r="G333" s="11">
        <v>1</v>
      </c>
    </row>
    <row r="334" spans="1:7" ht="14.1" customHeight="1">
      <c r="A334" s="179" t="s">
        <v>17</v>
      </c>
      <c r="B334" s="90">
        <v>76</v>
      </c>
      <c r="C334" s="69" t="s">
        <v>232</v>
      </c>
      <c r="D334" s="66">
        <f t="shared" ref="D334:F334" si="59">SUM(D325:D333)</f>
        <v>24368</v>
      </c>
      <c r="E334" s="66">
        <f t="shared" si="59"/>
        <v>28387</v>
      </c>
      <c r="F334" s="66">
        <f t="shared" si="59"/>
        <v>26187</v>
      </c>
      <c r="G334" s="66">
        <v>27431</v>
      </c>
    </row>
    <row r="335" spans="1:7" ht="14.1" customHeight="1">
      <c r="A335" s="179"/>
      <c r="B335" s="90"/>
      <c r="C335" s="69"/>
      <c r="D335" s="35"/>
      <c r="E335" s="14"/>
      <c r="F335" s="35"/>
      <c r="G335" s="10"/>
    </row>
    <row r="336" spans="1:7" ht="14.1" customHeight="1">
      <c r="A336" s="179"/>
      <c r="B336" s="90">
        <v>77</v>
      </c>
      <c r="C336" s="69" t="s">
        <v>233</v>
      </c>
      <c r="D336" s="35"/>
      <c r="E336" s="35"/>
      <c r="F336" s="35"/>
      <c r="G336" s="67"/>
    </row>
    <row r="337" spans="1:7" ht="14.1" customHeight="1">
      <c r="A337" s="179"/>
      <c r="B337" s="90" t="s">
        <v>104</v>
      </c>
      <c r="C337" s="69" t="s">
        <v>53</v>
      </c>
      <c r="D337" s="65">
        <v>12322</v>
      </c>
      <c r="E337" s="14">
        <v>13912</v>
      </c>
      <c r="F337" s="65">
        <v>13912</v>
      </c>
      <c r="G337" s="14">
        <v>10060</v>
      </c>
    </row>
    <row r="338" spans="1:7" ht="14.1" customHeight="1">
      <c r="A338" s="179"/>
      <c r="B338" s="90" t="s">
        <v>307</v>
      </c>
      <c r="C338" s="69" t="s">
        <v>147</v>
      </c>
      <c r="D338" s="14">
        <v>11930</v>
      </c>
      <c r="E338" s="14">
        <v>12587</v>
      </c>
      <c r="F338" s="65">
        <v>12587</v>
      </c>
      <c r="G338" s="14">
        <v>12751</v>
      </c>
    </row>
    <row r="339" spans="1:7" s="56" customFormat="1" ht="14.1" customHeight="1">
      <c r="A339" s="190"/>
      <c r="B339" s="92" t="s">
        <v>501</v>
      </c>
      <c r="C339" s="91" t="s">
        <v>446</v>
      </c>
      <c r="D339" s="1">
        <v>0</v>
      </c>
      <c r="E339" s="14">
        <v>1</v>
      </c>
      <c r="F339" s="14">
        <v>1</v>
      </c>
      <c r="G339" s="14">
        <v>503</v>
      </c>
    </row>
    <row r="340" spans="1:7" s="56" customFormat="1" ht="14.1" customHeight="1">
      <c r="A340" s="190"/>
      <c r="B340" s="92" t="s">
        <v>502</v>
      </c>
      <c r="C340" s="91" t="s">
        <v>447</v>
      </c>
      <c r="D340" s="1">
        <v>0</v>
      </c>
      <c r="E340" s="14">
        <v>1</v>
      </c>
      <c r="F340" s="14">
        <v>1</v>
      </c>
      <c r="G340" s="14">
        <v>8274</v>
      </c>
    </row>
    <row r="341" spans="1:7" s="56" customFormat="1" ht="14.1" customHeight="1">
      <c r="A341" s="190"/>
      <c r="B341" s="92" t="s">
        <v>503</v>
      </c>
      <c r="C341" s="91" t="s">
        <v>449</v>
      </c>
      <c r="D341" s="1">
        <v>0</v>
      </c>
      <c r="E341" s="14">
        <v>1</v>
      </c>
      <c r="F341" s="14">
        <v>1</v>
      </c>
      <c r="G341" s="14">
        <v>1</v>
      </c>
    </row>
    <row r="342" spans="1:7" ht="14.1" customHeight="1">
      <c r="A342" s="179"/>
      <c r="B342" s="90" t="s">
        <v>105</v>
      </c>
      <c r="C342" s="69" t="s">
        <v>450</v>
      </c>
      <c r="D342" s="65">
        <v>42</v>
      </c>
      <c r="E342" s="14">
        <v>42</v>
      </c>
      <c r="F342" s="65">
        <v>42</v>
      </c>
      <c r="G342" s="14">
        <v>42</v>
      </c>
    </row>
    <row r="343" spans="1:7" s="72" customFormat="1" ht="14.1" customHeight="1">
      <c r="A343" s="179"/>
      <c r="B343" s="90" t="s">
        <v>106</v>
      </c>
      <c r="C343" s="69" t="s">
        <v>20</v>
      </c>
      <c r="D343" s="71">
        <v>364</v>
      </c>
      <c r="E343" s="14">
        <v>311</v>
      </c>
      <c r="F343" s="71">
        <v>311</v>
      </c>
      <c r="G343" s="14">
        <v>311</v>
      </c>
    </row>
    <row r="344" spans="1:7" s="56" customFormat="1" ht="14.1" customHeight="1">
      <c r="A344" s="190"/>
      <c r="B344" s="92" t="s">
        <v>504</v>
      </c>
      <c r="C344" s="91" t="s">
        <v>452</v>
      </c>
      <c r="D344" s="1">
        <v>0</v>
      </c>
      <c r="E344" s="14">
        <v>1</v>
      </c>
      <c r="F344" s="14">
        <v>1</v>
      </c>
      <c r="G344" s="14">
        <v>1</v>
      </c>
    </row>
    <row r="345" spans="1:7" s="56" customFormat="1" ht="14.1" customHeight="1">
      <c r="A345" s="190"/>
      <c r="B345" s="92" t="s">
        <v>619</v>
      </c>
      <c r="C345" s="91" t="s">
        <v>598</v>
      </c>
      <c r="D345" s="7">
        <v>0</v>
      </c>
      <c r="E345" s="11">
        <v>1</v>
      </c>
      <c r="F345" s="11">
        <v>1</v>
      </c>
      <c r="G345" s="11">
        <v>1</v>
      </c>
    </row>
    <row r="346" spans="1:7" ht="14.1" customHeight="1">
      <c r="A346" s="179" t="s">
        <v>17</v>
      </c>
      <c r="B346" s="90">
        <v>77</v>
      </c>
      <c r="C346" s="69" t="s">
        <v>233</v>
      </c>
      <c r="D346" s="73">
        <f t="shared" ref="D346:F346" si="60">SUM(D337:D345)</f>
        <v>24658</v>
      </c>
      <c r="E346" s="73">
        <f t="shared" si="60"/>
        <v>26857</v>
      </c>
      <c r="F346" s="73">
        <f t="shared" si="60"/>
        <v>26857</v>
      </c>
      <c r="G346" s="73">
        <v>31944</v>
      </c>
    </row>
    <row r="347" spans="1:7" ht="14.1" customHeight="1">
      <c r="A347" s="179"/>
      <c r="B347" s="90"/>
      <c r="C347" s="69"/>
      <c r="D347" s="35"/>
      <c r="E347" s="35"/>
      <c r="F347" s="35"/>
      <c r="G347" s="67"/>
    </row>
    <row r="348" spans="1:7" ht="14.1" customHeight="1">
      <c r="A348" s="179"/>
      <c r="B348" s="90">
        <v>78</v>
      </c>
      <c r="C348" s="69" t="s">
        <v>234</v>
      </c>
      <c r="D348" s="35"/>
      <c r="E348" s="35"/>
      <c r="F348" s="35"/>
      <c r="G348" s="67"/>
    </row>
    <row r="349" spans="1:7" ht="14.1" customHeight="1">
      <c r="A349" s="179"/>
      <c r="B349" s="90" t="s">
        <v>107</v>
      </c>
      <c r="C349" s="69" t="s">
        <v>53</v>
      </c>
      <c r="D349" s="65">
        <v>16633</v>
      </c>
      <c r="E349" s="14">
        <v>20427</v>
      </c>
      <c r="F349" s="65">
        <f>20427-500</f>
        <v>19927</v>
      </c>
      <c r="G349" s="14">
        <v>12091</v>
      </c>
    </row>
    <row r="350" spans="1:7" ht="14.1" customHeight="1">
      <c r="A350" s="179"/>
      <c r="B350" s="90" t="s">
        <v>278</v>
      </c>
      <c r="C350" s="69" t="s">
        <v>147</v>
      </c>
      <c r="D350" s="14">
        <v>11460</v>
      </c>
      <c r="E350" s="14">
        <v>11562</v>
      </c>
      <c r="F350" s="14">
        <v>11562</v>
      </c>
      <c r="G350" s="14">
        <v>12804</v>
      </c>
    </row>
    <row r="351" spans="1:7" s="56" customFormat="1" ht="14.1" customHeight="1">
      <c r="A351" s="190"/>
      <c r="B351" s="92" t="s">
        <v>505</v>
      </c>
      <c r="C351" s="91" t="s">
        <v>446</v>
      </c>
      <c r="D351" s="1">
        <v>0</v>
      </c>
      <c r="E351" s="14">
        <v>1</v>
      </c>
      <c r="F351" s="14">
        <v>1</v>
      </c>
      <c r="G351" s="14">
        <v>605</v>
      </c>
    </row>
    <row r="352" spans="1:7" s="56" customFormat="1" ht="14.1" customHeight="1">
      <c r="A352" s="190"/>
      <c r="B352" s="92" t="s">
        <v>506</v>
      </c>
      <c r="C352" s="91" t="s">
        <v>447</v>
      </c>
      <c r="D352" s="1">
        <v>0</v>
      </c>
      <c r="E352" s="14">
        <v>1</v>
      </c>
      <c r="F352" s="14">
        <v>1</v>
      </c>
      <c r="G352" s="14">
        <v>9909</v>
      </c>
    </row>
    <row r="353" spans="1:7" s="56" customFormat="1" ht="14.1" customHeight="1">
      <c r="A353" s="190"/>
      <c r="B353" s="92" t="s">
        <v>507</v>
      </c>
      <c r="C353" s="91" t="s">
        <v>448</v>
      </c>
      <c r="D353" s="1">
        <v>0</v>
      </c>
      <c r="E353" s="14">
        <v>1</v>
      </c>
      <c r="F353" s="14">
        <v>1</v>
      </c>
      <c r="G353" s="14">
        <v>1</v>
      </c>
    </row>
    <row r="354" spans="1:7" s="56" customFormat="1" ht="14.1" customHeight="1">
      <c r="A354" s="190"/>
      <c r="B354" s="92" t="s">
        <v>508</v>
      </c>
      <c r="C354" s="91" t="s">
        <v>449</v>
      </c>
      <c r="D354" s="1">
        <v>0</v>
      </c>
      <c r="E354" s="14">
        <v>1</v>
      </c>
      <c r="F354" s="14">
        <v>1</v>
      </c>
      <c r="G354" s="14">
        <v>1</v>
      </c>
    </row>
    <row r="355" spans="1:7" ht="14.1" customHeight="1">
      <c r="A355" s="179"/>
      <c r="B355" s="90" t="s">
        <v>108</v>
      </c>
      <c r="C355" s="69" t="s">
        <v>450</v>
      </c>
      <c r="D355" s="65">
        <v>42</v>
      </c>
      <c r="E355" s="14">
        <v>42</v>
      </c>
      <c r="F355" s="65">
        <v>42</v>
      </c>
      <c r="G355" s="14">
        <v>42</v>
      </c>
    </row>
    <row r="356" spans="1:7" ht="14.1" customHeight="1">
      <c r="A356" s="179"/>
      <c r="B356" s="90" t="s">
        <v>109</v>
      </c>
      <c r="C356" s="69" t="s">
        <v>20</v>
      </c>
      <c r="D356" s="65">
        <v>413</v>
      </c>
      <c r="E356" s="14">
        <v>311</v>
      </c>
      <c r="F356" s="65">
        <v>311</v>
      </c>
      <c r="G356" s="14">
        <v>311</v>
      </c>
    </row>
    <row r="357" spans="1:7" s="56" customFormat="1" ht="14.1" customHeight="1">
      <c r="A357" s="190"/>
      <c r="B357" s="92" t="s">
        <v>509</v>
      </c>
      <c r="C357" s="91" t="s">
        <v>452</v>
      </c>
      <c r="D357" s="1">
        <v>0</v>
      </c>
      <c r="E357" s="14">
        <v>1</v>
      </c>
      <c r="F357" s="14">
        <v>1</v>
      </c>
      <c r="G357" s="14">
        <v>1</v>
      </c>
    </row>
    <row r="358" spans="1:7" s="56" customFormat="1" ht="14.1" customHeight="1">
      <c r="A358" s="190"/>
      <c r="B358" s="92" t="s">
        <v>620</v>
      </c>
      <c r="C358" s="91" t="s">
        <v>598</v>
      </c>
      <c r="D358" s="7">
        <v>0</v>
      </c>
      <c r="E358" s="11">
        <v>1</v>
      </c>
      <c r="F358" s="11">
        <v>1</v>
      </c>
      <c r="G358" s="11">
        <v>1</v>
      </c>
    </row>
    <row r="359" spans="1:7" ht="14.1" customHeight="1">
      <c r="A359" s="179" t="s">
        <v>17</v>
      </c>
      <c r="B359" s="90">
        <v>78</v>
      </c>
      <c r="C359" s="69" t="s">
        <v>234</v>
      </c>
      <c r="D359" s="73">
        <f t="shared" ref="D359:F359" si="61">SUM(D349:D358)</f>
        <v>28548</v>
      </c>
      <c r="E359" s="73">
        <f t="shared" si="61"/>
        <v>32348</v>
      </c>
      <c r="F359" s="73">
        <f t="shared" si="61"/>
        <v>31848</v>
      </c>
      <c r="G359" s="73">
        <v>35766</v>
      </c>
    </row>
    <row r="360" spans="1:7" ht="14.1" customHeight="1">
      <c r="A360" s="179"/>
      <c r="B360" s="90"/>
      <c r="C360" s="69"/>
      <c r="D360" s="35"/>
      <c r="E360" s="35"/>
      <c r="F360" s="35"/>
      <c r="G360" s="67"/>
    </row>
    <row r="361" spans="1:7" ht="14.1" customHeight="1">
      <c r="A361" s="179"/>
      <c r="B361" s="90">
        <v>80</v>
      </c>
      <c r="C361" s="69" t="s">
        <v>235</v>
      </c>
      <c r="D361" s="35"/>
      <c r="E361" s="35"/>
      <c r="F361" s="35"/>
      <c r="G361" s="67"/>
    </row>
    <row r="362" spans="1:7" ht="14.1" customHeight="1">
      <c r="A362" s="179"/>
      <c r="B362" s="90" t="s">
        <v>157</v>
      </c>
      <c r="C362" s="69" t="s">
        <v>53</v>
      </c>
      <c r="D362" s="14">
        <v>11219</v>
      </c>
      <c r="E362" s="14">
        <v>13237</v>
      </c>
      <c r="F362" s="65">
        <f>13237-1600</f>
        <v>11637</v>
      </c>
      <c r="G362" s="14">
        <v>5738</v>
      </c>
    </row>
    <row r="363" spans="1:7" ht="14.1" customHeight="1">
      <c r="A363" s="179"/>
      <c r="B363" s="90" t="s">
        <v>279</v>
      </c>
      <c r="C363" s="69" t="s">
        <v>147</v>
      </c>
      <c r="D363" s="14">
        <v>6101</v>
      </c>
      <c r="E363" s="14">
        <v>6477</v>
      </c>
      <c r="F363" s="14">
        <v>6477</v>
      </c>
      <c r="G363" s="14">
        <v>7637</v>
      </c>
    </row>
    <row r="364" spans="1:7" s="56" customFormat="1" ht="14.1" customHeight="1">
      <c r="A364" s="190"/>
      <c r="B364" s="92" t="s">
        <v>510</v>
      </c>
      <c r="C364" s="91" t="s">
        <v>446</v>
      </c>
      <c r="D364" s="1">
        <v>0</v>
      </c>
      <c r="E364" s="14">
        <v>1</v>
      </c>
      <c r="F364" s="14">
        <v>1</v>
      </c>
      <c r="G364" s="14">
        <v>287</v>
      </c>
    </row>
    <row r="365" spans="1:7" s="56" customFormat="1" ht="14.1" customHeight="1">
      <c r="A365" s="190"/>
      <c r="B365" s="92" t="s">
        <v>511</v>
      </c>
      <c r="C365" s="91" t="s">
        <v>447</v>
      </c>
      <c r="D365" s="1">
        <v>0</v>
      </c>
      <c r="E365" s="14">
        <v>1</v>
      </c>
      <c r="F365" s="14">
        <v>1</v>
      </c>
      <c r="G365" s="14">
        <v>4793</v>
      </c>
    </row>
    <row r="366" spans="1:7" s="56" customFormat="1" ht="14.1" customHeight="1">
      <c r="A366" s="190"/>
      <c r="B366" s="92" t="s">
        <v>512</v>
      </c>
      <c r="C366" s="91" t="s">
        <v>449</v>
      </c>
      <c r="D366" s="1">
        <v>0</v>
      </c>
      <c r="E366" s="14">
        <v>1</v>
      </c>
      <c r="F366" s="14">
        <v>1</v>
      </c>
      <c r="G366" s="14">
        <v>1</v>
      </c>
    </row>
    <row r="367" spans="1:7" ht="14.1" customHeight="1">
      <c r="A367" s="179"/>
      <c r="B367" s="90" t="s">
        <v>158</v>
      </c>
      <c r="C367" s="69" t="s">
        <v>450</v>
      </c>
      <c r="D367" s="14">
        <v>42</v>
      </c>
      <c r="E367" s="14">
        <v>42</v>
      </c>
      <c r="F367" s="65">
        <v>42</v>
      </c>
      <c r="G367" s="14">
        <v>42</v>
      </c>
    </row>
    <row r="368" spans="1:7" ht="14.1" customHeight="1">
      <c r="A368" s="179"/>
      <c r="B368" s="90" t="s">
        <v>159</v>
      </c>
      <c r="C368" s="69" t="s">
        <v>20</v>
      </c>
      <c r="D368" s="14">
        <v>314</v>
      </c>
      <c r="E368" s="14">
        <v>311</v>
      </c>
      <c r="F368" s="65">
        <v>311</v>
      </c>
      <c r="G368" s="14">
        <v>311</v>
      </c>
    </row>
    <row r="369" spans="1:7" s="56" customFormat="1" ht="14.1" customHeight="1">
      <c r="A369" s="190"/>
      <c r="B369" s="92" t="s">
        <v>513</v>
      </c>
      <c r="C369" s="91" t="s">
        <v>452</v>
      </c>
      <c r="D369" s="1">
        <v>0</v>
      </c>
      <c r="E369" s="14">
        <v>1</v>
      </c>
      <c r="F369" s="14">
        <v>1</v>
      </c>
      <c r="G369" s="14">
        <v>1</v>
      </c>
    </row>
    <row r="370" spans="1:7" s="56" customFormat="1" ht="14.1" customHeight="1">
      <c r="A370" s="190"/>
      <c r="B370" s="92" t="s">
        <v>621</v>
      </c>
      <c r="C370" s="91" t="s">
        <v>598</v>
      </c>
      <c r="D370" s="7">
        <v>0</v>
      </c>
      <c r="E370" s="11">
        <v>1</v>
      </c>
      <c r="F370" s="11">
        <v>1</v>
      </c>
      <c r="G370" s="11">
        <v>1</v>
      </c>
    </row>
    <row r="371" spans="1:7" s="75" customFormat="1" ht="14.1" customHeight="1">
      <c r="A371" s="189" t="s">
        <v>17</v>
      </c>
      <c r="B371" s="97">
        <v>80</v>
      </c>
      <c r="C371" s="74" t="s">
        <v>235</v>
      </c>
      <c r="D371" s="11">
        <f t="shared" ref="D371:F371" si="62">SUM(D362:D370)</f>
        <v>17676</v>
      </c>
      <c r="E371" s="11">
        <f t="shared" si="62"/>
        <v>20072</v>
      </c>
      <c r="F371" s="11">
        <f t="shared" si="62"/>
        <v>18472</v>
      </c>
      <c r="G371" s="11">
        <v>18811</v>
      </c>
    </row>
    <row r="372" spans="1:7" ht="10.15" customHeight="1">
      <c r="A372" s="179"/>
      <c r="B372" s="90"/>
      <c r="C372" s="69"/>
      <c r="D372" s="14"/>
      <c r="E372" s="14"/>
      <c r="F372" s="35"/>
      <c r="G372" s="10"/>
    </row>
    <row r="373" spans="1:7" ht="15" customHeight="1">
      <c r="A373" s="179"/>
      <c r="B373" s="90">
        <v>81</v>
      </c>
      <c r="C373" s="69" t="s">
        <v>236</v>
      </c>
      <c r="D373" s="14"/>
      <c r="E373" s="14"/>
      <c r="F373" s="35"/>
      <c r="G373" s="10"/>
    </row>
    <row r="374" spans="1:7" ht="15" customHeight="1">
      <c r="A374" s="179"/>
      <c r="B374" s="90" t="s">
        <v>167</v>
      </c>
      <c r="C374" s="69" t="s">
        <v>53</v>
      </c>
      <c r="D374" s="14">
        <v>19043</v>
      </c>
      <c r="E374" s="14">
        <v>24111</v>
      </c>
      <c r="F374" s="14">
        <v>24111</v>
      </c>
      <c r="G374" s="14">
        <v>14504</v>
      </c>
    </row>
    <row r="375" spans="1:7" ht="15" customHeight="1">
      <c r="A375" s="179"/>
      <c r="B375" s="90" t="s">
        <v>280</v>
      </c>
      <c r="C375" s="69" t="s">
        <v>147</v>
      </c>
      <c r="D375" s="14">
        <v>10678</v>
      </c>
      <c r="E375" s="14">
        <v>11115</v>
      </c>
      <c r="F375" s="14">
        <v>11115</v>
      </c>
      <c r="G375" s="14">
        <v>11871</v>
      </c>
    </row>
    <row r="376" spans="1:7" s="56" customFormat="1" ht="15" customHeight="1">
      <c r="A376" s="190"/>
      <c r="B376" s="92" t="s">
        <v>514</v>
      </c>
      <c r="C376" s="91" t="s">
        <v>446</v>
      </c>
      <c r="D376" s="1">
        <v>0</v>
      </c>
      <c r="E376" s="14">
        <v>1</v>
      </c>
      <c r="F376" s="14">
        <v>1</v>
      </c>
      <c r="G376" s="14">
        <v>725</v>
      </c>
    </row>
    <row r="377" spans="1:7" s="56" customFormat="1" ht="15" customHeight="1">
      <c r="A377" s="190"/>
      <c r="B377" s="92" t="s">
        <v>515</v>
      </c>
      <c r="C377" s="91" t="s">
        <v>447</v>
      </c>
      <c r="D377" s="1">
        <v>0</v>
      </c>
      <c r="E377" s="14">
        <v>1</v>
      </c>
      <c r="F377" s="14">
        <v>1</v>
      </c>
      <c r="G377" s="14">
        <v>11860</v>
      </c>
    </row>
    <row r="378" spans="1:7" s="56" customFormat="1" ht="15" customHeight="1">
      <c r="A378" s="190"/>
      <c r="B378" s="92" t="s">
        <v>516</v>
      </c>
      <c r="C378" s="91" t="s">
        <v>449</v>
      </c>
      <c r="D378" s="1">
        <v>0</v>
      </c>
      <c r="E378" s="14">
        <v>1</v>
      </c>
      <c r="F378" s="14">
        <v>1</v>
      </c>
      <c r="G378" s="14">
        <v>1</v>
      </c>
    </row>
    <row r="379" spans="1:7" ht="15" customHeight="1">
      <c r="A379" s="179"/>
      <c r="B379" s="90" t="s">
        <v>168</v>
      </c>
      <c r="C379" s="69" t="s">
        <v>450</v>
      </c>
      <c r="D379" s="14">
        <v>42</v>
      </c>
      <c r="E379" s="14">
        <v>42</v>
      </c>
      <c r="F379" s="14">
        <v>42</v>
      </c>
      <c r="G379" s="14">
        <v>42</v>
      </c>
    </row>
    <row r="380" spans="1:7" ht="15" customHeight="1">
      <c r="A380" s="179"/>
      <c r="B380" s="90" t="s">
        <v>169</v>
      </c>
      <c r="C380" s="69" t="s">
        <v>20</v>
      </c>
      <c r="D380" s="14">
        <v>314</v>
      </c>
      <c r="E380" s="14">
        <v>311</v>
      </c>
      <c r="F380" s="14">
        <v>311</v>
      </c>
      <c r="G380" s="14">
        <v>311</v>
      </c>
    </row>
    <row r="381" spans="1:7" s="56" customFormat="1" ht="15" customHeight="1">
      <c r="A381" s="190"/>
      <c r="B381" s="92" t="s">
        <v>517</v>
      </c>
      <c r="C381" s="91" t="s">
        <v>452</v>
      </c>
      <c r="D381" s="1">
        <v>0</v>
      </c>
      <c r="E381" s="14">
        <v>1</v>
      </c>
      <c r="F381" s="14">
        <v>1</v>
      </c>
      <c r="G381" s="14">
        <v>1</v>
      </c>
    </row>
    <row r="382" spans="1:7" s="56" customFormat="1" ht="15" customHeight="1">
      <c r="A382" s="190"/>
      <c r="B382" s="92" t="s">
        <v>622</v>
      </c>
      <c r="C382" s="91" t="s">
        <v>598</v>
      </c>
      <c r="D382" s="7">
        <v>0</v>
      </c>
      <c r="E382" s="11">
        <v>1</v>
      </c>
      <c r="F382" s="11">
        <v>1</v>
      </c>
      <c r="G382" s="11">
        <v>1</v>
      </c>
    </row>
    <row r="383" spans="1:7" ht="15" customHeight="1">
      <c r="A383" s="179" t="s">
        <v>17</v>
      </c>
      <c r="B383" s="90">
        <v>81</v>
      </c>
      <c r="C383" s="69" t="s">
        <v>236</v>
      </c>
      <c r="D383" s="11">
        <f t="shared" ref="D383:F383" si="63">SUM(D374:D382)</f>
        <v>30077</v>
      </c>
      <c r="E383" s="11">
        <f t="shared" si="63"/>
        <v>35584</v>
      </c>
      <c r="F383" s="11">
        <f t="shared" si="63"/>
        <v>35584</v>
      </c>
      <c r="G383" s="11">
        <v>39316</v>
      </c>
    </row>
    <row r="384" spans="1:7">
      <c r="A384" s="179"/>
      <c r="B384" s="90"/>
      <c r="C384" s="69"/>
      <c r="D384" s="14"/>
      <c r="E384" s="14"/>
      <c r="F384" s="14"/>
      <c r="G384" s="10"/>
    </row>
    <row r="385" spans="1:7" ht="14.1" customHeight="1">
      <c r="A385" s="179"/>
      <c r="B385" s="90">
        <v>82</v>
      </c>
      <c r="C385" s="69" t="s">
        <v>237</v>
      </c>
      <c r="D385" s="35"/>
      <c r="E385" s="35"/>
      <c r="F385" s="35"/>
      <c r="G385" s="67"/>
    </row>
    <row r="386" spans="1:7" ht="14.1" customHeight="1">
      <c r="A386" s="179"/>
      <c r="B386" s="90" t="s">
        <v>205</v>
      </c>
      <c r="C386" s="69" t="s">
        <v>53</v>
      </c>
      <c r="D386" s="14">
        <v>23595</v>
      </c>
      <c r="E386" s="14">
        <v>29114</v>
      </c>
      <c r="F386" s="14">
        <f>29114-3500</f>
        <v>25614</v>
      </c>
      <c r="G386" s="14">
        <v>15371</v>
      </c>
    </row>
    <row r="387" spans="1:7" ht="14.1" customHeight="1">
      <c r="A387" s="179"/>
      <c r="B387" s="90" t="s">
        <v>281</v>
      </c>
      <c r="C387" s="69" t="s">
        <v>147</v>
      </c>
      <c r="D387" s="14">
        <v>15232</v>
      </c>
      <c r="E387" s="14">
        <v>15040</v>
      </c>
      <c r="F387" s="14">
        <v>15040</v>
      </c>
      <c r="G387" s="14">
        <v>16450</v>
      </c>
    </row>
    <row r="388" spans="1:7" s="56" customFormat="1" ht="14.1" customHeight="1">
      <c r="A388" s="190"/>
      <c r="B388" s="92" t="s">
        <v>518</v>
      </c>
      <c r="C388" s="91" t="s">
        <v>446</v>
      </c>
      <c r="D388" s="1">
        <v>0</v>
      </c>
      <c r="E388" s="14">
        <v>1</v>
      </c>
      <c r="F388" s="14">
        <v>1</v>
      </c>
      <c r="G388" s="14">
        <v>769</v>
      </c>
    </row>
    <row r="389" spans="1:7" s="56" customFormat="1" ht="14.1" customHeight="1">
      <c r="A389" s="190"/>
      <c r="B389" s="92" t="s">
        <v>519</v>
      </c>
      <c r="C389" s="91" t="s">
        <v>447</v>
      </c>
      <c r="D389" s="1">
        <v>0</v>
      </c>
      <c r="E389" s="14">
        <v>1</v>
      </c>
      <c r="F389" s="14">
        <v>1</v>
      </c>
      <c r="G389" s="14">
        <v>12745</v>
      </c>
    </row>
    <row r="390" spans="1:7" s="56" customFormat="1" ht="14.1" customHeight="1">
      <c r="A390" s="190"/>
      <c r="B390" s="92" t="s">
        <v>520</v>
      </c>
      <c r="C390" s="91" t="s">
        <v>449</v>
      </c>
      <c r="D390" s="1">
        <v>0</v>
      </c>
      <c r="E390" s="14">
        <v>1</v>
      </c>
      <c r="F390" s="14">
        <v>1</v>
      </c>
      <c r="G390" s="14">
        <v>1</v>
      </c>
    </row>
    <row r="391" spans="1:7" s="72" customFormat="1" ht="14.1" customHeight="1">
      <c r="A391" s="179"/>
      <c r="B391" s="90" t="s">
        <v>206</v>
      </c>
      <c r="C391" s="69" t="s">
        <v>450</v>
      </c>
      <c r="D391" s="14">
        <v>42</v>
      </c>
      <c r="E391" s="14">
        <v>42</v>
      </c>
      <c r="F391" s="14">
        <v>42</v>
      </c>
      <c r="G391" s="14">
        <v>42</v>
      </c>
    </row>
    <row r="392" spans="1:7" ht="14.1" customHeight="1">
      <c r="A392" s="179"/>
      <c r="B392" s="90" t="s">
        <v>207</v>
      </c>
      <c r="C392" s="69" t="s">
        <v>20</v>
      </c>
      <c r="D392" s="14">
        <v>364</v>
      </c>
      <c r="E392" s="14">
        <v>311</v>
      </c>
      <c r="F392" s="14">
        <v>311</v>
      </c>
      <c r="G392" s="14">
        <v>311</v>
      </c>
    </row>
    <row r="393" spans="1:7" s="56" customFormat="1" ht="14.1" customHeight="1">
      <c r="A393" s="190"/>
      <c r="B393" s="92" t="s">
        <v>521</v>
      </c>
      <c r="C393" s="91" t="s">
        <v>452</v>
      </c>
      <c r="D393" s="1">
        <v>0</v>
      </c>
      <c r="E393" s="14">
        <v>1</v>
      </c>
      <c r="F393" s="14">
        <v>1</v>
      </c>
      <c r="G393" s="14">
        <v>1</v>
      </c>
    </row>
    <row r="394" spans="1:7" s="56" customFormat="1" ht="15" customHeight="1">
      <c r="A394" s="190"/>
      <c r="B394" s="92" t="s">
        <v>623</v>
      </c>
      <c r="C394" s="91" t="s">
        <v>598</v>
      </c>
      <c r="D394" s="7">
        <v>0</v>
      </c>
      <c r="E394" s="11">
        <v>1</v>
      </c>
      <c r="F394" s="11">
        <v>1</v>
      </c>
      <c r="G394" s="11">
        <v>1</v>
      </c>
    </row>
    <row r="395" spans="1:7" ht="14.1" customHeight="1">
      <c r="A395" s="179" t="s">
        <v>17</v>
      </c>
      <c r="B395" s="90">
        <v>82</v>
      </c>
      <c r="C395" s="69" t="s">
        <v>237</v>
      </c>
      <c r="D395" s="11">
        <f t="shared" ref="D395:F395" si="64">SUM(D386:D394)</f>
        <v>39233</v>
      </c>
      <c r="E395" s="11">
        <f t="shared" si="64"/>
        <v>44512</v>
      </c>
      <c r="F395" s="11">
        <f t="shared" si="64"/>
        <v>41012</v>
      </c>
      <c r="G395" s="11">
        <v>45691</v>
      </c>
    </row>
    <row r="396" spans="1:7" ht="15" customHeight="1">
      <c r="A396" s="179"/>
      <c r="B396" s="90"/>
      <c r="C396" s="69"/>
      <c r="D396" s="14"/>
      <c r="E396" s="14"/>
      <c r="F396" s="14"/>
      <c r="G396" s="14"/>
    </row>
    <row r="397" spans="1:7" ht="14.1" customHeight="1">
      <c r="A397" s="179"/>
      <c r="B397" s="90">
        <v>83</v>
      </c>
      <c r="C397" s="69" t="s">
        <v>841</v>
      </c>
      <c r="D397" s="35"/>
      <c r="E397" s="35"/>
      <c r="F397" s="35"/>
      <c r="G397" s="67"/>
    </row>
    <row r="398" spans="1:7" ht="14.1" customHeight="1">
      <c r="A398" s="179"/>
      <c r="B398" s="90" t="s">
        <v>842</v>
      </c>
      <c r="C398" s="69" t="s">
        <v>53</v>
      </c>
      <c r="D398" s="1">
        <v>0</v>
      </c>
      <c r="E398" s="1">
        <v>0</v>
      </c>
      <c r="F398" s="1">
        <v>0</v>
      </c>
      <c r="G398" s="14">
        <v>5738</v>
      </c>
    </row>
    <row r="399" spans="1:7" ht="14.1" customHeight="1">
      <c r="A399" s="179"/>
      <c r="B399" s="154" t="s">
        <v>843</v>
      </c>
      <c r="C399" s="69" t="s">
        <v>147</v>
      </c>
      <c r="D399" s="1">
        <v>0</v>
      </c>
      <c r="E399" s="1">
        <v>0</v>
      </c>
      <c r="F399" s="1">
        <v>0</v>
      </c>
      <c r="G399" s="14">
        <v>2500</v>
      </c>
    </row>
    <row r="400" spans="1:7" s="56" customFormat="1" ht="14.1" customHeight="1">
      <c r="A400" s="190"/>
      <c r="B400" s="92" t="s">
        <v>844</v>
      </c>
      <c r="C400" s="91" t="s">
        <v>446</v>
      </c>
      <c r="D400" s="1">
        <v>0</v>
      </c>
      <c r="E400" s="1">
        <v>0</v>
      </c>
      <c r="F400" s="1">
        <v>0</v>
      </c>
      <c r="G400" s="14">
        <v>287</v>
      </c>
    </row>
    <row r="401" spans="1:7" s="56" customFormat="1" ht="14.1" customHeight="1">
      <c r="A401" s="190"/>
      <c r="B401" s="92" t="s">
        <v>845</v>
      </c>
      <c r="C401" s="91" t="s">
        <v>447</v>
      </c>
      <c r="D401" s="1">
        <v>0</v>
      </c>
      <c r="E401" s="1">
        <v>0</v>
      </c>
      <c r="F401" s="1">
        <v>0</v>
      </c>
      <c r="G401" s="14">
        <v>4793</v>
      </c>
    </row>
    <row r="402" spans="1:7" s="56" customFormat="1" ht="14.1" customHeight="1">
      <c r="A402" s="190"/>
      <c r="B402" s="92" t="s">
        <v>846</v>
      </c>
      <c r="C402" s="91" t="s">
        <v>449</v>
      </c>
      <c r="D402" s="1">
        <v>0</v>
      </c>
      <c r="E402" s="1">
        <v>0</v>
      </c>
      <c r="F402" s="1">
        <v>0</v>
      </c>
      <c r="G402" s="14">
        <v>1</v>
      </c>
    </row>
    <row r="403" spans="1:7" s="72" customFormat="1" ht="14.1" customHeight="1">
      <c r="A403" s="179"/>
      <c r="B403" s="90" t="s">
        <v>847</v>
      </c>
      <c r="C403" s="69" t="s">
        <v>450</v>
      </c>
      <c r="D403" s="1">
        <v>0</v>
      </c>
      <c r="E403" s="1">
        <v>0</v>
      </c>
      <c r="F403" s="1">
        <v>0</v>
      </c>
      <c r="G403" s="14">
        <v>42</v>
      </c>
    </row>
    <row r="404" spans="1:7" ht="14.1" customHeight="1">
      <c r="A404" s="179"/>
      <c r="B404" s="90" t="s">
        <v>848</v>
      </c>
      <c r="C404" s="69" t="s">
        <v>20</v>
      </c>
      <c r="D404" s="1">
        <v>0</v>
      </c>
      <c r="E404" s="1">
        <v>0</v>
      </c>
      <c r="F404" s="1">
        <v>0</v>
      </c>
      <c r="G404" s="14">
        <v>311</v>
      </c>
    </row>
    <row r="405" spans="1:7" ht="14.1" customHeight="1">
      <c r="A405" s="179"/>
      <c r="B405" s="90" t="s">
        <v>849</v>
      </c>
      <c r="C405" s="142" t="s">
        <v>660</v>
      </c>
      <c r="D405" s="1">
        <v>0</v>
      </c>
      <c r="E405" s="1">
        <v>0</v>
      </c>
      <c r="F405" s="1">
        <v>0</v>
      </c>
      <c r="G405" s="14">
        <v>1045</v>
      </c>
    </row>
    <row r="406" spans="1:7" s="56" customFormat="1" ht="14.1" customHeight="1">
      <c r="A406" s="190"/>
      <c r="B406" s="92" t="s">
        <v>850</v>
      </c>
      <c r="C406" s="91" t="s">
        <v>452</v>
      </c>
      <c r="D406" s="1">
        <v>0</v>
      </c>
      <c r="E406" s="1">
        <v>0</v>
      </c>
      <c r="F406" s="1">
        <v>0</v>
      </c>
      <c r="G406" s="14">
        <v>1</v>
      </c>
    </row>
    <row r="407" spans="1:7" s="56" customFormat="1">
      <c r="A407" s="190"/>
      <c r="B407" s="92" t="s">
        <v>851</v>
      </c>
      <c r="C407" s="91" t="s">
        <v>598</v>
      </c>
      <c r="D407" s="7">
        <v>0</v>
      </c>
      <c r="E407" s="7">
        <v>0</v>
      </c>
      <c r="F407" s="7">
        <v>0</v>
      </c>
      <c r="G407" s="11">
        <v>1</v>
      </c>
    </row>
    <row r="408" spans="1:7" ht="15" customHeight="1">
      <c r="A408" s="179" t="s">
        <v>17</v>
      </c>
      <c r="B408" s="90">
        <v>83</v>
      </c>
      <c r="C408" s="69" t="s">
        <v>841</v>
      </c>
      <c r="D408" s="7">
        <f>SUM(D398:D407)</f>
        <v>0</v>
      </c>
      <c r="E408" s="7">
        <f t="shared" ref="E408:F408" si="65">SUM(E398:E407)</f>
        <v>0</v>
      </c>
      <c r="F408" s="7">
        <f t="shared" si="65"/>
        <v>0</v>
      </c>
      <c r="G408" s="11">
        <v>14719</v>
      </c>
    </row>
    <row r="409" spans="1:7" ht="14.1" customHeight="1">
      <c r="A409" s="179" t="s">
        <v>17</v>
      </c>
      <c r="B409" s="90">
        <v>45</v>
      </c>
      <c r="C409" s="69" t="s">
        <v>368</v>
      </c>
      <c r="D409" s="9">
        <f>D359+D346+D334+D322+D310+D286+D298+D371+D383+D395+D408</f>
        <v>284669</v>
      </c>
      <c r="E409" s="9">
        <f t="shared" ref="E409:F409" si="66">E359+E346+E334+E322+E310+E286+E298+E371+E383+E395+E408</f>
        <v>335125</v>
      </c>
      <c r="F409" s="9">
        <f t="shared" si="66"/>
        <v>325175</v>
      </c>
      <c r="G409" s="9">
        <v>372342</v>
      </c>
    </row>
    <row r="410" spans="1:7" ht="14.25" customHeight="1">
      <c r="A410" s="179"/>
      <c r="B410" s="90"/>
      <c r="C410" s="69"/>
      <c r="D410" s="35"/>
      <c r="E410" s="35"/>
      <c r="F410" s="35"/>
      <c r="G410" s="67"/>
    </row>
    <row r="411" spans="1:7" ht="14.1" customHeight="1">
      <c r="A411" s="179"/>
      <c r="B411" s="90">
        <v>46</v>
      </c>
      <c r="C411" s="69" t="s">
        <v>370</v>
      </c>
      <c r="D411" s="35"/>
      <c r="E411" s="35"/>
      <c r="F411" s="35"/>
      <c r="G411" s="67"/>
    </row>
    <row r="412" spans="1:7" ht="14.1" customHeight="1">
      <c r="A412" s="179"/>
      <c r="B412" s="90">
        <v>71</v>
      </c>
      <c r="C412" s="69" t="s">
        <v>238</v>
      </c>
      <c r="D412" s="35"/>
      <c r="E412" s="35"/>
      <c r="F412" s="35"/>
      <c r="G412" s="67"/>
    </row>
    <row r="413" spans="1:7" ht="14.1" customHeight="1">
      <c r="A413" s="179"/>
      <c r="B413" s="90" t="s">
        <v>110</v>
      </c>
      <c r="C413" s="69" t="s">
        <v>53</v>
      </c>
      <c r="D413" s="65">
        <v>6294</v>
      </c>
      <c r="E413" s="14">
        <v>8354</v>
      </c>
      <c r="F413" s="65">
        <v>8354</v>
      </c>
      <c r="G413" s="14">
        <v>5319</v>
      </c>
    </row>
    <row r="414" spans="1:7">
      <c r="A414" s="179"/>
      <c r="B414" s="90" t="s">
        <v>282</v>
      </c>
      <c r="C414" s="69" t="s">
        <v>147</v>
      </c>
      <c r="D414" s="14">
        <v>7393</v>
      </c>
      <c r="E414" s="14">
        <v>7299</v>
      </c>
      <c r="F414" s="14">
        <v>7299</v>
      </c>
      <c r="G414" s="14">
        <v>8451</v>
      </c>
    </row>
    <row r="415" spans="1:7" s="56" customFormat="1" ht="14.1" customHeight="1">
      <c r="A415" s="190"/>
      <c r="B415" s="92" t="s">
        <v>523</v>
      </c>
      <c r="C415" s="91" t="s">
        <v>446</v>
      </c>
      <c r="D415" s="1">
        <v>0</v>
      </c>
      <c r="E415" s="14">
        <v>1</v>
      </c>
      <c r="F415" s="14">
        <v>1</v>
      </c>
      <c r="G415" s="14">
        <v>266</v>
      </c>
    </row>
    <row r="416" spans="1:7" s="56" customFormat="1">
      <c r="A416" s="190"/>
      <c r="B416" s="92" t="s">
        <v>524</v>
      </c>
      <c r="C416" s="91" t="s">
        <v>447</v>
      </c>
      <c r="D416" s="1">
        <v>0</v>
      </c>
      <c r="E416" s="14">
        <v>1</v>
      </c>
      <c r="F416" s="14">
        <v>1</v>
      </c>
      <c r="G416" s="14">
        <v>4359</v>
      </c>
    </row>
    <row r="417" spans="1:7" s="56" customFormat="1" ht="14.1" customHeight="1">
      <c r="A417" s="190"/>
      <c r="B417" s="92" t="s">
        <v>525</v>
      </c>
      <c r="C417" s="91" t="s">
        <v>449</v>
      </c>
      <c r="D417" s="7">
        <v>0</v>
      </c>
      <c r="E417" s="11">
        <v>1</v>
      </c>
      <c r="F417" s="11">
        <v>1</v>
      </c>
      <c r="G417" s="11">
        <v>1</v>
      </c>
    </row>
    <row r="418" spans="1:7" ht="14.1" customHeight="1">
      <c r="A418" s="179"/>
      <c r="B418" s="90" t="s">
        <v>111</v>
      </c>
      <c r="C418" s="69" t="s">
        <v>450</v>
      </c>
      <c r="D418" s="65">
        <v>42</v>
      </c>
      <c r="E418" s="14">
        <v>42</v>
      </c>
      <c r="F418" s="65">
        <v>42</v>
      </c>
      <c r="G418" s="14">
        <v>42</v>
      </c>
    </row>
    <row r="419" spans="1:7" ht="14.1" customHeight="1">
      <c r="A419" s="189"/>
      <c r="B419" s="97" t="s">
        <v>112</v>
      </c>
      <c r="C419" s="74" t="s">
        <v>20</v>
      </c>
      <c r="D419" s="66">
        <v>314</v>
      </c>
      <c r="E419" s="11">
        <v>311</v>
      </c>
      <c r="F419" s="66">
        <v>311</v>
      </c>
      <c r="G419" s="11">
        <v>311</v>
      </c>
    </row>
    <row r="420" spans="1:7" s="56" customFormat="1" ht="14.1" customHeight="1">
      <c r="A420" s="190"/>
      <c r="B420" s="92" t="s">
        <v>522</v>
      </c>
      <c r="C420" s="91" t="s">
        <v>452</v>
      </c>
      <c r="D420" s="1">
        <v>0</v>
      </c>
      <c r="E420" s="14">
        <v>1</v>
      </c>
      <c r="F420" s="14">
        <v>1</v>
      </c>
      <c r="G420" s="14">
        <v>1</v>
      </c>
    </row>
    <row r="421" spans="1:7" s="56" customFormat="1" ht="14.1" customHeight="1">
      <c r="A421" s="190"/>
      <c r="B421" s="92" t="s">
        <v>624</v>
      </c>
      <c r="C421" s="91" t="s">
        <v>598</v>
      </c>
      <c r="D421" s="7">
        <v>0</v>
      </c>
      <c r="E421" s="11">
        <v>1</v>
      </c>
      <c r="F421" s="11">
        <v>1</v>
      </c>
      <c r="G421" s="11">
        <v>1</v>
      </c>
    </row>
    <row r="422" spans="1:7" ht="14.1" customHeight="1">
      <c r="A422" s="179" t="s">
        <v>17</v>
      </c>
      <c r="B422" s="90">
        <v>71</v>
      </c>
      <c r="C422" s="69" t="s">
        <v>238</v>
      </c>
      <c r="D422" s="73">
        <f t="shared" ref="D422:F422" si="67">SUM(D413:D421)</f>
        <v>14043</v>
      </c>
      <c r="E422" s="73">
        <f t="shared" si="67"/>
        <v>16011</v>
      </c>
      <c r="F422" s="73">
        <f t="shared" si="67"/>
        <v>16011</v>
      </c>
      <c r="G422" s="73">
        <v>18751</v>
      </c>
    </row>
    <row r="423" spans="1:7" ht="7.5" customHeight="1">
      <c r="A423" s="179"/>
      <c r="B423" s="90"/>
      <c r="C423" s="69"/>
      <c r="D423" s="35"/>
      <c r="E423" s="35"/>
      <c r="F423" s="35"/>
      <c r="G423" s="67"/>
    </row>
    <row r="424" spans="1:7" ht="15" customHeight="1">
      <c r="A424" s="179"/>
      <c r="B424" s="90">
        <v>72</v>
      </c>
      <c r="C424" s="69" t="s">
        <v>239</v>
      </c>
      <c r="D424" s="35"/>
      <c r="E424" s="35"/>
      <c r="F424" s="35"/>
      <c r="G424" s="67"/>
    </row>
    <row r="425" spans="1:7" ht="15" customHeight="1">
      <c r="A425" s="179"/>
      <c r="B425" s="90" t="s">
        <v>113</v>
      </c>
      <c r="C425" s="69" t="s">
        <v>53</v>
      </c>
      <c r="D425" s="65">
        <v>12177</v>
      </c>
      <c r="E425" s="14">
        <v>19324</v>
      </c>
      <c r="F425" s="65">
        <f>19324-1200</f>
        <v>18124</v>
      </c>
      <c r="G425" s="14">
        <v>10728</v>
      </c>
    </row>
    <row r="426" spans="1:7" ht="15" customHeight="1">
      <c r="A426" s="179"/>
      <c r="B426" s="90" t="s">
        <v>283</v>
      </c>
      <c r="C426" s="69" t="s">
        <v>147</v>
      </c>
      <c r="D426" s="14">
        <v>10908</v>
      </c>
      <c r="E426" s="14">
        <v>10957</v>
      </c>
      <c r="F426" s="14">
        <v>10957</v>
      </c>
      <c r="G426" s="14">
        <v>12045</v>
      </c>
    </row>
    <row r="427" spans="1:7" s="56" customFormat="1" ht="14.65" customHeight="1">
      <c r="A427" s="190"/>
      <c r="B427" s="92" t="s">
        <v>526</v>
      </c>
      <c r="C427" s="91" t="s">
        <v>446</v>
      </c>
      <c r="D427" s="1">
        <v>0</v>
      </c>
      <c r="E427" s="14">
        <v>1</v>
      </c>
      <c r="F427" s="14">
        <v>1</v>
      </c>
      <c r="G427" s="14">
        <v>536</v>
      </c>
    </row>
    <row r="428" spans="1:7" s="56" customFormat="1" ht="14.65" customHeight="1">
      <c r="A428" s="190"/>
      <c r="B428" s="92" t="s">
        <v>527</v>
      </c>
      <c r="C428" s="91" t="s">
        <v>447</v>
      </c>
      <c r="D428" s="1">
        <v>0</v>
      </c>
      <c r="E428" s="14">
        <v>1</v>
      </c>
      <c r="F428" s="14">
        <v>1</v>
      </c>
      <c r="G428" s="14">
        <v>8753</v>
      </c>
    </row>
    <row r="429" spans="1:7" s="56" customFormat="1" ht="14.65" customHeight="1">
      <c r="A429" s="190"/>
      <c r="B429" s="92" t="s">
        <v>528</v>
      </c>
      <c r="C429" s="91" t="s">
        <v>449</v>
      </c>
      <c r="D429" s="1">
        <v>0</v>
      </c>
      <c r="E429" s="14">
        <v>1</v>
      </c>
      <c r="F429" s="14">
        <v>1</v>
      </c>
      <c r="G429" s="14">
        <v>1</v>
      </c>
    </row>
    <row r="430" spans="1:7" ht="15" customHeight="1">
      <c r="A430" s="179"/>
      <c r="B430" s="90" t="s">
        <v>114</v>
      </c>
      <c r="C430" s="69" t="s">
        <v>450</v>
      </c>
      <c r="D430" s="65">
        <v>42</v>
      </c>
      <c r="E430" s="14">
        <v>42</v>
      </c>
      <c r="F430" s="65">
        <v>42</v>
      </c>
      <c r="G430" s="14">
        <v>42</v>
      </c>
    </row>
    <row r="431" spans="1:7" ht="15" customHeight="1">
      <c r="A431" s="179"/>
      <c r="B431" s="90" t="s">
        <v>115</v>
      </c>
      <c r="C431" s="69" t="s">
        <v>20</v>
      </c>
      <c r="D431" s="65">
        <v>314</v>
      </c>
      <c r="E431" s="14">
        <v>311</v>
      </c>
      <c r="F431" s="65">
        <v>311</v>
      </c>
      <c r="G431" s="14">
        <v>311</v>
      </c>
    </row>
    <row r="432" spans="1:7" s="56" customFormat="1" ht="14.65" customHeight="1">
      <c r="A432" s="190"/>
      <c r="B432" s="92" t="s">
        <v>680</v>
      </c>
      <c r="C432" s="91" t="s">
        <v>452</v>
      </c>
      <c r="D432" s="1">
        <v>0</v>
      </c>
      <c r="E432" s="14">
        <v>1</v>
      </c>
      <c r="F432" s="14">
        <v>1</v>
      </c>
      <c r="G432" s="14">
        <v>1</v>
      </c>
    </row>
    <row r="433" spans="1:7" s="56" customFormat="1" ht="14.65" customHeight="1">
      <c r="A433" s="190"/>
      <c r="B433" s="92" t="s">
        <v>625</v>
      </c>
      <c r="C433" s="91" t="s">
        <v>598</v>
      </c>
      <c r="D433" s="7">
        <v>0</v>
      </c>
      <c r="E433" s="11">
        <v>1</v>
      </c>
      <c r="F433" s="11">
        <v>1</v>
      </c>
      <c r="G433" s="11">
        <v>1</v>
      </c>
    </row>
    <row r="434" spans="1:7" ht="15" customHeight="1">
      <c r="A434" s="179" t="s">
        <v>17</v>
      </c>
      <c r="B434" s="90">
        <v>72</v>
      </c>
      <c r="C434" s="69" t="s">
        <v>239</v>
      </c>
      <c r="D434" s="66">
        <f t="shared" ref="D434:F434" si="68">SUM(D425:D433)</f>
        <v>23441</v>
      </c>
      <c r="E434" s="66">
        <f t="shared" si="68"/>
        <v>30639</v>
      </c>
      <c r="F434" s="66">
        <f t="shared" si="68"/>
        <v>29439</v>
      </c>
      <c r="G434" s="66">
        <v>32418</v>
      </c>
    </row>
    <row r="435" spans="1:7" ht="10.15" customHeight="1">
      <c r="A435" s="179"/>
      <c r="B435" s="90"/>
      <c r="C435" s="69"/>
      <c r="D435" s="35"/>
      <c r="E435" s="35"/>
      <c r="F435" s="35"/>
      <c r="G435" s="67"/>
    </row>
    <row r="436" spans="1:7" ht="15" customHeight="1">
      <c r="A436" s="179"/>
      <c r="B436" s="90">
        <v>73</v>
      </c>
      <c r="C436" s="69" t="s">
        <v>240</v>
      </c>
      <c r="D436" s="35"/>
      <c r="E436" s="35"/>
      <c r="F436" s="35"/>
      <c r="G436" s="67"/>
    </row>
    <row r="437" spans="1:7" ht="15" customHeight="1">
      <c r="A437" s="179"/>
      <c r="B437" s="90" t="s">
        <v>116</v>
      </c>
      <c r="C437" s="69" t="s">
        <v>53</v>
      </c>
      <c r="D437" s="65">
        <v>16164</v>
      </c>
      <c r="E437" s="14">
        <v>17789</v>
      </c>
      <c r="F437" s="65">
        <v>17789</v>
      </c>
      <c r="G437" s="14">
        <v>11128</v>
      </c>
    </row>
    <row r="438" spans="1:7" ht="15" customHeight="1">
      <c r="A438" s="179"/>
      <c r="B438" s="90" t="s">
        <v>284</v>
      </c>
      <c r="C438" s="69" t="s">
        <v>147</v>
      </c>
      <c r="D438" s="14">
        <v>17489</v>
      </c>
      <c r="E438" s="14">
        <v>36165</v>
      </c>
      <c r="F438" s="14">
        <v>36165</v>
      </c>
      <c r="G438" s="14">
        <v>20619</v>
      </c>
    </row>
    <row r="439" spans="1:7" s="56" customFormat="1" ht="14.65" customHeight="1">
      <c r="A439" s="190"/>
      <c r="B439" s="92" t="s">
        <v>529</v>
      </c>
      <c r="C439" s="91" t="s">
        <v>446</v>
      </c>
      <c r="D439" s="1">
        <v>0</v>
      </c>
      <c r="E439" s="14">
        <v>1</v>
      </c>
      <c r="F439" s="14">
        <v>1</v>
      </c>
      <c r="G439" s="14">
        <v>556</v>
      </c>
    </row>
    <row r="440" spans="1:7" s="56" customFormat="1" ht="14.65" customHeight="1">
      <c r="A440" s="190"/>
      <c r="B440" s="92" t="s">
        <v>530</v>
      </c>
      <c r="C440" s="91" t="s">
        <v>447</v>
      </c>
      <c r="D440" s="1">
        <v>0</v>
      </c>
      <c r="E440" s="14">
        <v>1</v>
      </c>
      <c r="F440" s="14">
        <v>1</v>
      </c>
      <c r="G440" s="14">
        <v>9134</v>
      </c>
    </row>
    <row r="441" spans="1:7" s="56" customFormat="1" ht="14.65" customHeight="1">
      <c r="A441" s="190"/>
      <c r="B441" s="92" t="s">
        <v>531</v>
      </c>
      <c r="C441" s="91" t="s">
        <v>449</v>
      </c>
      <c r="D441" s="1">
        <v>0</v>
      </c>
      <c r="E441" s="14">
        <v>1</v>
      </c>
      <c r="F441" s="14">
        <v>1</v>
      </c>
      <c r="G441" s="14">
        <v>1</v>
      </c>
    </row>
    <row r="442" spans="1:7" ht="15" customHeight="1">
      <c r="A442" s="179"/>
      <c r="B442" s="90" t="s">
        <v>117</v>
      </c>
      <c r="C442" s="69" t="s">
        <v>450</v>
      </c>
      <c r="D442" s="65">
        <v>42</v>
      </c>
      <c r="E442" s="14">
        <v>42</v>
      </c>
      <c r="F442" s="65">
        <v>42</v>
      </c>
      <c r="G442" s="14">
        <v>42</v>
      </c>
    </row>
    <row r="443" spans="1:7" ht="15" customHeight="1">
      <c r="A443" s="179"/>
      <c r="B443" s="90" t="s">
        <v>118</v>
      </c>
      <c r="C443" s="69" t="s">
        <v>20</v>
      </c>
      <c r="D443" s="65">
        <v>314</v>
      </c>
      <c r="E443" s="14">
        <v>311</v>
      </c>
      <c r="F443" s="65">
        <v>311</v>
      </c>
      <c r="G443" s="14">
        <v>311</v>
      </c>
    </row>
    <row r="444" spans="1:7" s="56" customFormat="1" ht="14.65" customHeight="1">
      <c r="A444" s="190"/>
      <c r="B444" s="92" t="s">
        <v>681</v>
      </c>
      <c r="C444" s="91" t="s">
        <v>452</v>
      </c>
      <c r="D444" s="1">
        <v>0</v>
      </c>
      <c r="E444" s="14">
        <v>1</v>
      </c>
      <c r="F444" s="14">
        <v>1</v>
      </c>
      <c r="G444" s="14">
        <v>1</v>
      </c>
    </row>
    <row r="445" spans="1:7" s="56" customFormat="1" ht="14.65" customHeight="1">
      <c r="A445" s="190"/>
      <c r="B445" s="92" t="s">
        <v>626</v>
      </c>
      <c r="C445" s="91" t="s">
        <v>598</v>
      </c>
      <c r="D445" s="7">
        <v>0</v>
      </c>
      <c r="E445" s="11">
        <v>1</v>
      </c>
      <c r="F445" s="11">
        <v>1</v>
      </c>
      <c r="G445" s="11">
        <v>1</v>
      </c>
    </row>
    <row r="446" spans="1:7" ht="15" customHeight="1">
      <c r="A446" s="179" t="s">
        <v>17</v>
      </c>
      <c r="B446" s="90">
        <v>73</v>
      </c>
      <c r="C446" s="69" t="s">
        <v>240</v>
      </c>
      <c r="D446" s="73">
        <f t="shared" ref="D446:F446" si="69">SUM(D437:D445)</f>
        <v>34009</v>
      </c>
      <c r="E446" s="73">
        <f t="shared" si="69"/>
        <v>54312</v>
      </c>
      <c r="F446" s="73">
        <f t="shared" si="69"/>
        <v>54312</v>
      </c>
      <c r="G446" s="73">
        <v>41793</v>
      </c>
    </row>
    <row r="447" spans="1:7" ht="15" customHeight="1">
      <c r="A447" s="179"/>
      <c r="B447" s="90"/>
      <c r="C447" s="69"/>
      <c r="D447" s="35"/>
      <c r="E447" s="35"/>
      <c r="F447" s="35"/>
      <c r="G447" s="67"/>
    </row>
    <row r="448" spans="1:7" ht="15" customHeight="1">
      <c r="A448" s="179"/>
      <c r="B448" s="90">
        <v>74</v>
      </c>
      <c r="C448" s="69" t="s">
        <v>241</v>
      </c>
      <c r="D448" s="35"/>
      <c r="E448" s="35"/>
      <c r="F448" s="35"/>
      <c r="G448" s="67"/>
    </row>
    <row r="449" spans="1:7" ht="15" customHeight="1">
      <c r="A449" s="179"/>
      <c r="B449" s="90" t="s">
        <v>119</v>
      </c>
      <c r="C449" s="69" t="s">
        <v>53</v>
      </c>
      <c r="D449" s="65">
        <v>15170</v>
      </c>
      <c r="E449" s="14">
        <v>18122</v>
      </c>
      <c r="F449" s="65">
        <f>18122-2000</f>
        <v>16122</v>
      </c>
      <c r="G449" s="14">
        <v>9126</v>
      </c>
    </row>
    <row r="450" spans="1:7" ht="15" customHeight="1">
      <c r="A450" s="179"/>
      <c r="B450" s="90" t="s">
        <v>285</v>
      </c>
      <c r="C450" s="69" t="s">
        <v>147</v>
      </c>
      <c r="D450" s="14">
        <v>9472</v>
      </c>
      <c r="E450" s="14">
        <v>9869</v>
      </c>
      <c r="F450" s="14">
        <v>9869</v>
      </c>
      <c r="G450" s="14">
        <v>11897</v>
      </c>
    </row>
    <row r="451" spans="1:7" s="93" customFormat="1" ht="14.65" customHeight="1">
      <c r="A451" s="190"/>
      <c r="B451" s="92" t="s">
        <v>532</v>
      </c>
      <c r="C451" s="91" t="s">
        <v>446</v>
      </c>
      <c r="D451" s="1">
        <v>0</v>
      </c>
      <c r="E451" s="14">
        <v>1</v>
      </c>
      <c r="F451" s="14">
        <v>1</v>
      </c>
      <c r="G451" s="14">
        <v>456</v>
      </c>
    </row>
    <row r="452" spans="1:7" s="56" customFormat="1" ht="14.65" customHeight="1">
      <c r="A452" s="190"/>
      <c r="B452" s="92" t="s">
        <v>533</v>
      </c>
      <c r="C452" s="91" t="s">
        <v>447</v>
      </c>
      <c r="D452" s="1">
        <v>0</v>
      </c>
      <c r="E452" s="14">
        <v>1</v>
      </c>
      <c r="F452" s="14">
        <v>1</v>
      </c>
      <c r="G452" s="14">
        <v>7512</v>
      </c>
    </row>
    <row r="453" spans="1:7" s="56" customFormat="1" ht="14.65" customHeight="1">
      <c r="A453" s="190"/>
      <c r="B453" s="92" t="s">
        <v>534</v>
      </c>
      <c r="C453" s="91" t="s">
        <v>449</v>
      </c>
      <c r="D453" s="1">
        <v>0</v>
      </c>
      <c r="E453" s="14">
        <v>1</v>
      </c>
      <c r="F453" s="14">
        <v>1</v>
      </c>
      <c r="G453" s="14">
        <v>1</v>
      </c>
    </row>
    <row r="454" spans="1:7" ht="15" customHeight="1">
      <c r="A454" s="179"/>
      <c r="B454" s="90" t="s">
        <v>120</v>
      </c>
      <c r="C454" s="69" t="s">
        <v>450</v>
      </c>
      <c r="D454" s="65">
        <v>39</v>
      </c>
      <c r="E454" s="14">
        <v>42</v>
      </c>
      <c r="F454" s="65">
        <v>42</v>
      </c>
      <c r="G454" s="14">
        <v>42</v>
      </c>
    </row>
    <row r="455" spans="1:7" ht="15" customHeight="1">
      <c r="A455" s="179"/>
      <c r="B455" s="90" t="s">
        <v>121</v>
      </c>
      <c r="C455" s="69" t="s">
        <v>20</v>
      </c>
      <c r="D455" s="65">
        <v>271</v>
      </c>
      <c r="E455" s="14">
        <v>311</v>
      </c>
      <c r="F455" s="65">
        <v>311</v>
      </c>
      <c r="G455" s="14">
        <v>311</v>
      </c>
    </row>
    <row r="456" spans="1:7" s="56" customFormat="1" ht="14.65" customHeight="1">
      <c r="A456" s="190"/>
      <c r="B456" s="92" t="s">
        <v>682</v>
      </c>
      <c r="C456" s="91" t="s">
        <v>452</v>
      </c>
      <c r="D456" s="1">
        <v>0</v>
      </c>
      <c r="E456" s="14">
        <v>1</v>
      </c>
      <c r="F456" s="14">
        <v>1</v>
      </c>
      <c r="G456" s="14">
        <v>1</v>
      </c>
    </row>
    <row r="457" spans="1:7" s="56" customFormat="1" ht="14.65" customHeight="1">
      <c r="A457" s="190"/>
      <c r="B457" s="92" t="s">
        <v>627</v>
      </c>
      <c r="C457" s="91" t="s">
        <v>598</v>
      </c>
      <c r="D457" s="7">
        <v>0</v>
      </c>
      <c r="E457" s="11">
        <v>1</v>
      </c>
      <c r="F457" s="11">
        <v>1</v>
      </c>
      <c r="G457" s="11">
        <v>1</v>
      </c>
    </row>
    <row r="458" spans="1:7" ht="15" customHeight="1">
      <c r="A458" s="179" t="s">
        <v>17</v>
      </c>
      <c r="B458" s="90">
        <v>74</v>
      </c>
      <c r="C458" s="69" t="s">
        <v>241</v>
      </c>
      <c r="D458" s="66">
        <f t="shared" ref="D458:F458" si="70">SUM(D449:D457)</f>
        <v>24952</v>
      </c>
      <c r="E458" s="66">
        <f t="shared" si="70"/>
        <v>28349</v>
      </c>
      <c r="F458" s="66">
        <f t="shared" si="70"/>
        <v>26349</v>
      </c>
      <c r="G458" s="66">
        <v>29347</v>
      </c>
    </row>
    <row r="459" spans="1:7" ht="10.15" customHeight="1">
      <c r="A459" s="179"/>
      <c r="B459" s="90"/>
      <c r="C459" s="69"/>
      <c r="D459" s="35"/>
      <c r="E459" s="35"/>
      <c r="F459" s="35"/>
      <c r="G459" s="67"/>
    </row>
    <row r="460" spans="1:7" ht="15" customHeight="1">
      <c r="A460" s="179"/>
      <c r="B460" s="90">
        <v>75</v>
      </c>
      <c r="C460" s="69" t="s">
        <v>242</v>
      </c>
      <c r="D460" s="35"/>
      <c r="E460" s="35"/>
      <c r="F460" s="35"/>
      <c r="G460" s="67"/>
    </row>
    <row r="461" spans="1:7" ht="15" customHeight="1">
      <c r="A461" s="179"/>
      <c r="B461" s="90" t="s">
        <v>122</v>
      </c>
      <c r="C461" s="69" t="s">
        <v>53</v>
      </c>
      <c r="D461" s="65">
        <v>9898</v>
      </c>
      <c r="E461" s="14">
        <v>14934</v>
      </c>
      <c r="F461" s="65">
        <f>14934-1600</f>
        <v>13334</v>
      </c>
      <c r="G461" s="14">
        <v>8419</v>
      </c>
    </row>
    <row r="462" spans="1:7" ht="15" customHeight="1">
      <c r="A462" s="179"/>
      <c r="B462" s="90" t="s">
        <v>286</v>
      </c>
      <c r="C462" s="69" t="s">
        <v>147</v>
      </c>
      <c r="D462" s="14">
        <v>18393</v>
      </c>
      <c r="E462" s="14">
        <v>19989</v>
      </c>
      <c r="F462" s="14">
        <v>19989</v>
      </c>
      <c r="G462" s="14">
        <v>22532</v>
      </c>
    </row>
    <row r="463" spans="1:7" s="56" customFormat="1" ht="14.65" customHeight="1">
      <c r="A463" s="190"/>
      <c r="B463" s="92" t="s">
        <v>535</v>
      </c>
      <c r="C463" s="91" t="s">
        <v>446</v>
      </c>
      <c r="D463" s="7">
        <v>0</v>
      </c>
      <c r="E463" s="11">
        <v>1</v>
      </c>
      <c r="F463" s="11">
        <v>1</v>
      </c>
      <c r="G463" s="11">
        <v>421</v>
      </c>
    </row>
    <row r="464" spans="1:7" s="56" customFormat="1" ht="14.65" customHeight="1">
      <c r="A464" s="190"/>
      <c r="B464" s="92" t="s">
        <v>536</v>
      </c>
      <c r="C464" s="91" t="s">
        <v>447</v>
      </c>
      <c r="D464" s="1">
        <v>0</v>
      </c>
      <c r="E464" s="14">
        <v>1</v>
      </c>
      <c r="F464" s="14">
        <v>1</v>
      </c>
      <c r="G464" s="14">
        <v>7008</v>
      </c>
    </row>
    <row r="465" spans="1:7" s="56" customFormat="1" ht="14.65" customHeight="1">
      <c r="A465" s="190"/>
      <c r="B465" s="92" t="s">
        <v>537</v>
      </c>
      <c r="C465" s="91" t="s">
        <v>449</v>
      </c>
      <c r="D465" s="1">
        <v>0</v>
      </c>
      <c r="E465" s="14">
        <v>1</v>
      </c>
      <c r="F465" s="14">
        <v>1</v>
      </c>
      <c r="G465" s="14">
        <v>1</v>
      </c>
    </row>
    <row r="466" spans="1:7" ht="15" customHeight="1">
      <c r="A466" s="189"/>
      <c r="B466" s="97" t="s">
        <v>123</v>
      </c>
      <c r="C466" s="74" t="s">
        <v>450</v>
      </c>
      <c r="D466" s="66">
        <v>42</v>
      </c>
      <c r="E466" s="11">
        <v>42</v>
      </c>
      <c r="F466" s="66">
        <v>42</v>
      </c>
      <c r="G466" s="11">
        <v>42</v>
      </c>
    </row>
    <row r="467" spans="1:7" ht="15" customHeight="1">
      <c r="A467" s="179"/>
      <c r="B467" s="90" t="s">
        <v>124</v>
      </c>
      <c r="C467" s="69" t="s">
        <v>20</v>
      </c>
      <c r="D467" s="65">
        <v>314</v>
      </c>
      <c r="E467" s="14">
        <v>311</v>
      </c>
      <c r="F467" s="65">
        <v>311</v>
      </c>
      <c r="G467" s="14">
        <v>311</v>
      </c>
    </row>
    <row r="468" spans="1:7" s="56" customFormat="1" ht="14.65" customHeight="1">
      <c r="A468" s="190"/>
      <c r="B468" s="92" t="s">
        <v>683</v>
      </c>
      <c r="C468" s="91" t="s">
        <v>452</v>
      </c>
      <c r="D468" s="1">
        <v>0</v>
      </c>
      <c r="E468" s="14">
        <v>1</v>
      </c>
      <c r="F468" s="14">
        <v>1</v>
      </c>
      <c r="G468" s="14">
        <v>1</v>
      </c>
    </row>
    <row r="469" spans="1:7" s="56" customFormat="1" ht="14.65" customHeight="1">
      <c r="A469" s="190"/>
      <c r="B469" s="92" t="s">
        <v>628</v>
      </c>
      <c r="C469" s="91" t="s">
        <v>598</v>
      </c>
      <c r="D469" s="7">
        <v>0</v>
      </c>
      <c r="E469" s="11">
        <v>1</v>
      </c>
      <c r="F469" s="11">
        <v>1</v>
      </c>
      <c r="G469" s="11">
        <v>1</v>
      </c>
    </row>
    <row r="470" spans="1:7" ht="15" customHeight="1">
      <c r="A470" s="179" t="s">
        <v>17</v>
      </c>
      <c r="B470" s="90">
        <v>75</v>
      </c>
      <c r="C470" s="69" t="s">
        <v>242</v>
      </c>
      <c r="D470" s="73">
        <f t="shared" ref="D470:F470" si="71">SUM(D461:D469)</f>
        <v>28647</v>
      </c>
      <c r="E470" s="73">
        <f t="shared" si="71"/>
        <v>35281</v>
      </c>
      <c r="F470" s="73">
        <f t="shared" si="71"/>
        <v>33681</v>
      </c>
      <c r="G470" s="73">
        <v>38736</v>
      </c>
    </row>
    <row r="471" spans="1:7" ht="10.15" customHeight="1">
      <c r="A471" s="179"/>
      <c r="B471" s="90"/>
      <c r="C471" s="69"/>
      <c r="D471" s="35"/>
      <c r="E471" s="35"/>
      <c r="F471" s="35"/>
      <c r="G471" s="67"/>
    </row>
    <row r="472" spans="1:7" ht="15" customHeight="1">
      <c r="A472" s="179"/>
      <c r="B472" s="90">
        <v>76</v>
      </c>
      <c r="C472" s="69" t="s">
        <v>243</v>
      </c>
      <c r="D472" s="35"/>
      <c r="E472" s="35"/>
      <c r="F472" s="35"/>
      <c r="G472" s="67"/>
    </row>
    <row r="473" spans="1:7" ht="15" customHeight="1">
      <c r="A473" s="179"/>
      <c r="B473" s="90" t="s">
        <v>125</v>
      </c>
      <c r="C473" s="69" t="s">
        <v>53</v>
      </c>
      <c r="D473" s="65">
        <v>14574</v>
      </c>
      <c r="E473" s="14">
        <v>19972</v>
      </c>
      <c r="F473" s="65">
        <v>19972</v>
      </c>
      <c r="G473" s="14">
        <v>12376</v>
      </c>
    </row>
    <row r="474" spans="1:7" ht="15" customHeight="1">
      <c r="A474" s="179"/>
      <c r="B474" s="90" t="s">
        <v>287</v>
      </c>
      <c r="C474" s="69" t="s">
        <v>147</v>
      </c>
      <c r="D474" s="14">
        <v>12903</v>
      </c>
      <c r="E474" s="14">
        <v>14146</v>
      </c>
      <c r="F474" s="14">
        <v>14146</v>
      </c>
      <c r="G474" s="14">
        <v>15205</v>
      </c>
    </row>
    <row r="475" spans="1:7" s="56" customFormat="1" ht="15" customHeight="1">
      <c r="A475" s="190"/>
      <c r="B475" s="92" t="s">
        <v>538</v>
      </c>
      <c r="C475" s="91" t="s">
        <v>446</v>
      </c>
      <c r="D475" s="1">
        <v>0</v>
      </c>
      <c r="E475" s="14">
        <v>1</v>
      </c>
      <c r="F475" s="14">
        <v>1</v>
      </c>
      <c r="G475" s="14">
        <v>619</v>
      </c>
    </row>
    <row r="476" spans="1:7" s="56" customFormat="1" ht="15" customHeight="1">
      <c r="A476" s="190"/>
      <c r="B476" s="92" t="s">
        <v>539</v>
      </c>
      <c r="C476" s="91" t="s">
        <v>447</v>
      </c>
      <c r="D476" s="1">
        <v>0</v>
      </c>
      <c r="E476" s="14">
        <v>1</v>
      </c>
      <c r="F476" s="14">
        <v>1</v>
      </c>
      <c r="G476" s="14">
        <v>10178</v>
      </c>
    </row>
    <row r="477" spans="1:7" s="56" customFormat="1" ht="15" customHeight="1">
      <c r="A477" s="190"/>
      <c r="B477" s="92" t="s">
        <v>540</v>
      </c>
      <c r="C477" s="91" t="s">
        <v>449</v>
      </c>
      <c r="D477" s="1">
        <v>0</v>
      </c>
      <c r="E477" s="14">
        <v>1</v>
      </c>
      <c r="F477" s="14">
        <v>1</v>
      </c>
      <c r="G477" s="14">
        <v>1</v>
      </c>
    </row>
    <row r="478" spans="1:7" ht="15" customHeight="1">
      <c r="A478" s="179"/>
      <c r="B478" s="90" t="s">
        <v>126</v>
      </c>
      <c r="C478" s="69" t="s">
        <v>450</v>
      </c>
      <c r="D478" s="65">
        <v>42</v>
      </c>
      <c r="E478" s="14">
        <v>42</v>
      </c>
      <c r="F478" s="65">
        <v>42</v>
      </c>
      <c r="G478" s="14">
        <v>42</v>
      </c>
    </row>
    <row r="479" spans="1:7" ht="15" customHeight="1">
      <c r="A479" s="179"/>
      <c r="B479" s="90" t="s">
        <v>127</v>
      </c>
      <c r="C479" s="69" t="s">
        <v>20</v>
      </c>
      <c r="D479" s="65">
        <v>321</v>
      </c>
      <c r="E479" s="14">
        <v>311</v>
      </c>
      <c r="F479" s="65">
        <v>311</v>
      </c>
      <c r="G479" s="14">
        <v>311</v>
      </c>
    </row>
    <row r="480" spans="1:7" s="56" customFormat="1" ht="15" customHeight="1">
      <c r="A480" s="190"/>
      <c r="B480" s="92" t="s">
        <v>684</v>
      </c>
      <c r="C480" s="91" t="s">
        <v>452</v>
      </c>
      <c r="D480" s="1">
        <v>0</v>
      </c>
      <c r="E480" s="14">
        <v>1</v>
      </c>
      <c r="F480" s="14">
        <v>1</v>
      </c>
      <c r="G480" s="14">
        <v>1</v>
      </c>
    </row>
    <row r="481" spans="1:7" s="56" customFormat="1" ht="15" customHeight="1">
      <c r="A481" s="190"/>
      <c r="B481" s="92" t="s">
        <v>629</v>
      </c>
      <c r="C481" s="91" t="s">
        <v>598</v>
      </c>
      <c r="D481" s="7">
        <v>0</v>
      </c>
      <c r="E481" s="11">
        <v>1</v>
      </c>
      <c r="F481" s="11">
        <v>1</v>
      </c>
      <c r="G481" s="11">
        <v>1</v>
      </c>
    </row>
    <row r="482" spans="1:7" ht="15" customHeight="1">
      <c r="A482" s="179" t="s">
        <v>17</v>
      </c>
      <c r="B482" s="90">
        <v>76</v>
      </c>
      <c r="C482" s="69" t="s">
        <v>243</v>
      </c>
      <c r="D482" s="73">
        <f t="shared" ref="D482:F482" si="72">SUM(D473:D481)</f>
        <v>27840</v>
      </c>
      <c r="E482" s="73">
        <f t="shared" si="72"/>
        <v>34476</v>
      </c>
      <c r="F482" s="73">
        <f t="shared" si="72"/>
        <v>34476</v>
      </c>
      <c r="G482" s="73">
        <v>38734</v>
      </c>
    </row>
    <row r="483" spans="1:7" ht="10.15" customHeight="1">
      <c r="A483" s="179"/>
      <c r="B483" s="90"/>
      <c r="C483" s="69"/>
      <c r="D483" s="88"/>
      <c r="E483" s="88"/>
      <c r="F483" s="88"/>
      <c r="G483" s="94"/>
    </row>
    <row r="484" spans="1:7" ht="15" customHeight="1">
      <c r="A484" s="179"/>
      <c r="B484" s="90">
        <v>77</v>
      </c>
      <c r="C484" s="69" t="s">
        <v>244</v>
      </c>
      <c r="D484" s="35"/>
      <c r="E484" s="35"/>
      <c r="F484" s="35"/>
      <c r="G484" s="67"/>
    </row>
    <row r="485" spans="1:7" ht="15" customHeight="1">
      <c r="A485" s="179"/>
      <c r="B485" s="90" t="s">
        <v>160</v>
      </c>
      <c r="C485" s="69" t="s">
        <v>53</v>
      </c>
      <c r="D485" s="14">
        <v>13249</v>
      </c>
      <c r="E485" s="14">
        <v>16172</v>
      </c>
      <c r="F485" s="14">
        <f>16172-300</f>
        <v>15872</v>
      </c>
      <c r="G485" s="14">
        <v>9383</v>
      </c>
    </row>
    <row r="486" spans="1:7" ht="15" customHeight="1">
      <c r="A486" s="179"/>
      <c r="B486" s="90" t="s">
        <v>288</v>
      </c>
      <c r="C486" s="69" t="s">
        <v>147</v>
      </c>
      <c r="D486" s="14">
        <v>10384</v>
      </c>
      <c r="E486" s="14">
        <v>10731</v>
      </c>
      <c r="F486" s="14">
        <v>10731</v>
      </c>
      <c r="G486" s="14">
        <v>11146</v>
      </c>
    </row>
    <row r="487" spans="1:7" s="56" customFormat="1" ht="15" customHeight="1">
      <c r="A487" s="190"/>
      <c r="B487" s="92" t="s">
        <v>541</v>
      </c>
      <c r="C487" s="91" t="s">
        <v>446</v>
      </c>
      <c r="D487" s="1">
        <v>0</v>
      </c>
      <c r="E487" s="14">
        <v>1</v>
      </c>
      <c r="F487" s="14">
        <v>1</v>
      </c>
      <c r="G487" s="14">
        <v>469</v>
      </c>
    </row>
    <row r="488" spans="1:7" s="56" customFormat="1" ht="15" customHeight="1">
      <c r="A488" s="190"/>
      <c r="B488" s="92" t="s">
        <v>542</v>
      </c>
      <c r="C488" s="91" t="s">
        <v>447</v>
      </c>
      <c r="D488" s="1">
        <v>0</v>
      </c>
      <c r="E488" s="14">
        <v>1</v>
      </c>
      <c r="F488" s="14">
        <v>1</v>
      </c>
      <c r="G488" s="14">
        <v>7755</v>
      </c>
    </row>
    <row r="489" spans="1:7" s="56" customFormat="1" ht="15" customHeight="1">
      <c r="A489" s="190"/>
      <c r="B489" s="92" t="s">
        <v>543</v>
      </c>
      <c r="C489" s="91" t="s">
        <v>449</v>
      </c>
      <c r="D489" s="1">
        <v>0</v>
      </c>
      <c r="E489" s="14">
        <v>1</v>
      </c>
      <c r="F489" s="14">
        <v>1</v>
      </c>
      <c r="G489" s="14">
        <v>1</v>
      </c>
    </row>
    <row r="490" spans="1:7" ht="15" customHeight="1">
      <c r="A490" s="179"/>
      <c r="B490" s="90" t="s">
        <v>161</v>
      </c>
      <c r="C490" s="69" t="s">
        <v>450</v>
      </c>
      <c r="D490" s="14">
        <v>42</v>
      </c>
      <c r="E490" s="14">
        <v>42</v>
      </c>
      <c r="F490" s="65">
        <v>42</v>
      </c>
      <c r="G490" s="14">
        <v>42</v>
      </c>
    </row>
    <row r="491" spans="1:7" ht="15" customHeight="1">
      <c r="A491" s="179"/>
      <c r="B491" s="90" t="s">
        <v>162</v>
      </c>
      <c r="C491" s="69" t="s">
        <v>20</v>
      </c>
      <c r="D491" s="14">
        <v>314</v>
      </c>
      <c r="E491" s="14">
        <v>311</v>
      </c>
      <c r="F491" s="65">
        <v>311</v>
      </c>
      <c r="G491" s="14">
        <v>311</v>
      </c>
    </row>
    <row r="492" spans="1:7" s="56" customFormat="1" ht="15" customHeight="1">
      <c r="A492" s="190"/>
      <c r="B492" s="92" t="s">
        <v>685</v>
      </c>
      <c r="C492" s="91" t="s">
        <v>452</v>
      </c>
      <c r="D492" s="1">
        <v>0</v>
      </c>
      <c r="E492" s="14">
        <v>1</v>
      </c>
      <c r="F492" s="14">
        <v>1</v>
      </c>
      <c r="G492" s="14">
        <v>1</v>
      </c>
    </row>
    <row r="493" spans="1:7" s="56" customFormat="1" ht="15" customHeight="1">
      <c r="A493" s="190"/>
      <c r="B493" s="92" t="s">
        <v>630</v>
      </c>
      <c r="C493" s="91" t="s">
        <v>598</v>
      </c>
      <c r="D493" s="7">
        <v>0</v>
      </c>
      <c r="E493" s="11">
        <v>1</v>
      </c>
      <c r="F493" s="11">
        <v>1</v>
      </c>
      <c r="G493" s="11">
        <v>1</v>
      </c>
    </row>
    <row r="494" spans="1:7" ht="15" customHeight="1">
      <c r="A494" s="179" t="s">
        <v>17</v>
      </c>
      <c r="B494" s="90">
        <v>77</v>
      </c>
      <c r="C494" s="69" t="s">
        <v>244</v>
      </c>
      <c r="D494" s="11">
        <f t="shared" ref="D494:F494" si="73">SUM(D485:D493)</f>
        <v>23989</v>
      </c>
      <c r="E494" s="11">
        <f t="shared" si="73"/>
        <v>27261</v>
      </c>
      <c r="F494" s="11">
        <f t="shared" si="73"/>
        <v>26961</v>
      </c>
      <c r="G494" s="11">
        <v>29109</v>
      </c>
    </row>
    <row r="495" spans="1:7" ht="10.15" customHeight="1">
      <c r="A495" s="179"/>
      <c r="B495" s="90"/>
      <c r="C495" s="69"/>
      <c r="D495" s="14"/>
      <c r="E495" s="14"/>
      <c r="F495" s="35"/>
      <c r="G495" s="10"/>
    </row>
    <row r="496" spans="1:7" ht="15" customHeight="1">
      <c r="A496" s="179"/>
      <c r="B496" s="90">
        <v>78</v>
      </c>
      <c r="C496" s="69" t="s">
        <v>245</v>
      </c>
      <c r="D496" s="14"/>
      <c r="E496" s="14"/>
      <c r="F496" s="35"/>
      <c r="G496" s="10"/>
    </row>
    <row r="497" spans="1:7" ht="15" customHeight="1">
      <c r="A497" s="179"/>
      <c r="B497" s="90" t="s">
        <v>182</v>
      </c>
      <c r="C497" s="69" t="s">
        <v>53</v>
      </c>
      <c r="D497" s="14">
        <v>11245</v>
      </c>
      <c r="E497" s="14">
        <v>13290</v>
      </c>
      <c r="F497" s="65">
        <v>13290</v>
      </c>
      <c r="G497" s="14">
        <v>8756</v>
      </c>
    </row>
    <row r="498" spans="1:7" ht="15" customHeight="1">
      <c r="A498" s="179"/>
      <c r="B498" s="90" t="s">
        <v>289</v>
      </c>
      <c r="C498" s="69" t="s">
        <v>147</v>
      </c>
      <c r="D498" s="14">
        <v>13422</v>
      </c>
      <c r="E498" s="14">
        <v>13995</v>
      </c>
      <c r="F498" s="14">
        <v>13995</v>
      </c>
      <c r="G498" s="14">
        <v>14397</v>
      </c>
    </row>
    <row r="499" spans="1:7" s="93" customFormat="1" ht="15" customHeight="1">
      <c r="A499" s="190"/>
      <c r="B499" s="92" t="s">
        <v>544</v>
      </c>
      <c r="C499" s="91" t="s">
        <v>446</v>
      </c>
      <c r="D499" s="1">
        <v>0</v>
      </c>
      <c r="E499" s="14">
        <v>1</v>
      </c>
      <c r="F499" s="14">
        <v>1</v>
      </c>
      <c r="G499" s="14">
        <v>438</v>
      </c>
    </row>
    <row r="500" spans="1:7" s="56" customFormat="1" ht="15" customHeight="1">
      <c r="A500" s="190"/>
      <c r="B500" s="92" t="s">
        <v>545</v>
      </c>
      <c r="C500" s="91" t="s">
        <v>447</v>
      </c>
      <c r="D500" s="1">
        <v>0</v>
      </c>
      <c r="E500" s="14">
        <v>1</v>
      </c>
      <c r="F500" s="14">
        <v>1</v>
      </c>
      <c r="G500" s="14">
        <v>7090</v>
      </c>
    </row>
    <row r="501" spans="1:7" s="56" customFormat="1" ht="15" customHeight="1">
      <c r="A501" s="190"/>
      <c r="B501" s="92" t="s">
        <v>546</v>
      </c>
      <c r="C501" s="91" t="s">
        <v>449</v>
      </c>
      <c r="D501" s="1">
        <v>0</v>
      </c>
      <c r="E501" s="14">
        <v>1</v>
      </c>
      <c r="F501" s="14">
        <v>1</v>
      </c>
      <c r="G501" s="14">
        <v>1</v>
      </c>
    </row>
    <row r="502" spans="1:7" ht="15" customHeight="1">
      <c r="A502" s="179"/>
      <c r="B502" s="90" t="s">
        <v>183</v>
      </c>
      <c r="C502" s="69" t="s">
        <v>450</v>
      </c>
      <c r="D502" s="14">
        <v>42</v>
      </c>
      <c r="E502" s="14">
        <v>42</v>
      </c>
      <c r="F502" s="65">
        <v>42</v>
      </c>
      <c r="G502" s="14">
        <v>42</v>
      </c>
    </row>
    <row r="503" spans="1:7" ht="15" customHeight="1">
      <c r="A503" s="179"/>
      <c r="B503" s="90" t="s">
        <v>184</v>
      </c>
      <c r="C503" s="69" t="s">
        <v>20</v>
      </c>
      <c r="D503" s="14">
        <v>314</v>
      </c>
      <c r="E503" s="14">
        <v>311</v>
      </c>
      <c r="F503" s="65">
        <v>311</v>
      </c>
      <c r="G503" s="14">
        <v>311</v>
      </c>
    </row>
    <row r="504" spans="1:7" s="56" customFormat="1" ht="15" customHeight="1">
      <c r="A504" s="190"/>
      <c r="B504" s="92" t="s">
        <v>686</v>
      </c>
      <c r="C504" s="91" t="s">
        <v>452</v>
      </c>
      <c r="D504" s="1">
        <v>0</v>
      </c>
      <c r="E504" s="14">
        <v>1</v>
      </c>
      <c r="F504" s="14">
        <v>1</v>
      </c>
      <c r="G504" s="14">
        <v>1</v>
      </c>
    </row>
    <row r="505" spans="1:7" s="56" customFormat="1" ht="15" customHeight="1">
      <c r="A505" s="190"/>
      <c r="B505" s="92" t="s">
        <v>631</v>
      </c>
      <c r="C505" s="91" t="s">
        <v>598</v>
      </c>
      <c r="D505" s="7">
        <v>0</v>
      </c>
      <c r="E505" s="11">
        <v>1</v>
      </c>
      <c r="F505" s="11">
        <v>1</v>
      </c>
      <c r="G505" s="11">
        <v>1</v>
      </c>
    </row>
    <row r="506" spans="1:7" ht="15" customHeight="1">
      <c r="A506" s="179" t="s">
        <v>17</v>
      </c>
      <c r="B506" s="90">
        <v>78</v>
      </c>
      <c r="C506" s="69" t="s">
        <v>245</v>
      </c>
      <c r="D506" s="11">
        <f t="shared" ref="D506:F506" si="74">SUM(D497:D505)</f>
        <v>25023</v>
      </c>
      <c r="E506" s="11">
        <f t="shared" si="74"/>
        <v>27643</v>
      </c>
      <c r="F506" s="11">
        <f t="shared" si="74"/>
        <v>27643</v>
      </c>
      <c r="G506" s="11">
        <v>31037</v>
      </c>
    </row>
    <row r="507" spans="1:7" ht="10.15" customHeight="1">
      <c r="A507" s="179"/>
      <c r="B507" s="90"/>
      <c r="C507" s="69"/>
      <c r="D507" s="1"/>
      <c r="E507" s="14"/>
      <c r="F507" s="14"/>
      <c r="G507" s="10"/>
    </row>
    <row r="508" spans="1:7" ht="15" customHeight="1">
      <c r="A508" s="179"/>
      <c r="B508" s="90">
        <v>79</v>
      </c>
      <c r="C508" s="69" t="s">
        <v>246</v>
      </c>
      <c r="D508" s="1"/>
      <c r="E508" s="14"/>
      <c r="F508" s="14"/>
      <c r="G508" s="10"/>
    </row>
    <row r="509" spans="1:7" ht="15" customHeight="1">
      <c r="A509" s="179"/>
      <c r="B509" s="90" t="s">
        <v>200</v>
      </c>
      <c r="C509" s="69" t="s">
        <v>53</v>
      </c>
      <c r="D509" s="14">
        <v>9485</v>
      </c>
      <c r="E509" s="14">
        <v>13428</v>
      </c>
      <c r="F509" s="14">
        <f>13428-400</f>
        <v>13028</v>
      </c>
      <c r="G509" s="14">
        <v>7625</v>
      </c>
    </row>
    <row r="510" spans="1:7" ht="15" customHeight="1">
      <c r="A510" s="179"/>
      <c r="B510" s="90" t="s">
        <v>290</v>
      </c>
      <c r="C510" s="69" t="s">
        <v>147</v>
      </c>
      <c r="D510" s="14">
        <v>13001</v>
      </c>
      <c r="E510" s="14">
        <v>9679</v>
      </c>
      <c r="F510" s="14">
        <v>9679</v>
      </c>
      <c r="G510" s="14">
        <v>15521</v>
      </c>
    </row>
    <row r="511" spans="1:7" s="56" customFormat="1" ht="15" customHeight="1">
      <c r="A511" s="190"/>
      <c r="B511" s="92" t="s">
        <v>547</v>
      </c>
      <c r="C511" s="91" t="s">
        <v>446</v>
      </c>
      <c r="D511" s="1">
        <v>0</v>
      </c>
      <c r="E511" s="14">
        <v>1</v>
      </c>
      <c r="F511" s="14">
        <v>1</v>
      </c>
      <c r="G511" s="14">
        <v>381</v>
      </c>
    </row>
    <row r="512" spans="1:7" s="56" customFormat="1" ht="15" customHeight="1">
      <c r="A512" s="188"/>
      <c r="B512" s="58" t="s">
        <v>548</v>
      </c>
      <c r="C512" s="57" t="s">
        <v>447</v>
      </c>
      <c r="D512" s="7">
        <v>0</v>
      </c>
      <c r="E512" s="11">
        <v>1</v>
      </c>
      <c r="F512" s="11">
        <v>1</v>
      </c>
      <c r="G512" s="11">
        <v>6222</v>
      </c>
    </row>
    <row r="513" spans="1:7" s="56" customFormat="1" ht="15" customHeight="1">
      <c r="A513" s="190"/>
      <c r="B513" s="92" t="s">
        <v>549</v>
      </c>
      <c r="C513" s="91" t="s">
        <v>449</v>
      </c>
      <c r="D513" s="1">
        <v>0</v>
      </c>
      <c r="E513" s="14">
        <v>1</v>
      </c>
      <c r="F513" s="14">
        <v>1</v>
      </c>
      <c r="G513" s="14">
        <v>1</v>
      </c>
    </row>
    <row r="514" spans="1:7" ht="15" customHeight="1">
      <c r="A514" s="179"/>
      <c r="B514" s="90" t="s">
        <v>201</v>
      </c>
      <c r="C514" s="69" t="s">
        <v>450</v>
      </c>
      <c r="D514" s="14">
        <v>42</v>
      </c>
      <c r="E514" s="14">
        <v>42</v>
      </c>
      <c r="F514" s="14">
        <v>42</v>
      </c>
      <c r="G514" s="14">
        <v>42</v>
      </c>
    </row>
    <row r="515" spans="1:7" ht="15" customHeight="1">
      <c r="A515" s="179"/>
      <c r="B515" s="90" t="s">
        <v>202</v>
      </c>
      <c r="C515" s="69" t="s">
        <v>20</v>
      </c>
      <c r="D515" s="14">
        <v>314</v>
      </c>
      <c r="E515" s="14">
        <v>311</v>
      </c>
      <c r="F515" s="14">
        <v>311</v>
      </c>
      <c r="G515" s="14">
        <v>311</v>
      </c>
    </row>
    <row r="516" spans="1:7" s="56" customFormat="1" ht="15" customHeight="1">
      <c r="A516" s="190"/>
      <c r="B516" s="92" t="s">
        <v>687</v>
      </c>
      <c r="C516" s="91" t="s">
        <v>452</v>
      </c>
      <c r="D516" s="1">
        <v>0</v>
      </c>
      <c r="E516" s="14">
        <v>1</v>
      </c>
      <c r="F516" s="14">
        <v>1</v>
      </c>
      <c r="G516" s="14">
        <v>1</v>
      </c>
    </row>
    <row r="517" spans="1:7" s="56" customFormat="1" ht="15" customHeight="1">
      <c r="A517" s="190"/>
      <c r="B517" s="92" t="s">
        <v>632</v>
      </c>
      <c r="C517" s="91" t="s">
        <v>598</v>
      </c>
      <c r="D517" s="7">
        <v>0</v>
      </c>
      <c r="E517" s="11">
        <v>1</v>
      </c>
      <c r="F517" s="11">
        <v>1</v>
      </c>
      <c r="G517" s="11">
        <v>1</v>
      </c>
    </row>
    <row r="518" spans="1:7" ht="15" customHeight="1">
      <c r="A518" s="179" t="s">
        <v>17</v>
      </c>
      <c r="B518" s="90">
        <v>79</v>
      </c>
      <c r="C518" s="69" t="s">
        <v>246</v>
      </c>
      <c r="D518" s="11">
        <f t="shared" ref="D518:F518" si="75">SUM(D509:D517)</f>
        <v>22842</v>
      </c>
      <c r="E518" s="11">
        <f t="shared" si="75"/>
        <v>23465</v>
      </c>
      <c r="F518" s="11">
        <f t="shared" si="75"/>
        <v>23065</v>
      </c>
      <c r="G518" s="11">
        <v>30105</v>
      </c>
    </row>
    <row r="519" spans="1:7" ht="9" customHeight="1">
      <c r="A519" s="179"/>
      <c r="B519" s="90"/>
      <c r="C519" s="69"/>
      <c r="D519" s="14"/>
      <c r="E519" s="14"/>
      <c r="F519" s="14"/>
      <c r="G519" s="10"/>
    </row>
    <row r="520" spans="1:7" ht="14.1" customHeight="1">
      <c r="A520" s="179"/>
      <c r="B520" s="90">
        <v>80</v>
      </c>
      <c r="C520" s="69" t="s">
        <v>347</v>
      </c>
      <c r="D520" s="1"/>
      <c r="E520" s="14"/>
      <c r="F520" s="14"/>
      <c r="G520" s="10"/>
    </row>
    <row r="521" spans="1:7" ht="14.1" customHeight="1">
      <c r="A521" s="179"/>
      <c r="B521" s="90" t="s">
        <v>259</v>
      </c>
      <c r="C521" s="69" t="s">
        <v>53</v>
      </c>
      <c r="D521" s="14">
        <v>6907</v>
      </c>
      <c r="E521" s="14">
        <v>10588</v>
      </c>
      <c r="F521" s="14">
        <f>10588-1200</f>
        <v>9388</v>
      </c>
      <c r="G521" s="14">
        <v>5330</v>
      </c>
    </row>
    <row r="522" spans="1:7" ht="14.1" customHeight="1">
      <c r="A522" s="179"/>
      <c r="B522" s="90" t="s">
        <v>304</v>
      </c>
      <c r="C522" s="69" t="s">
        <v>147</v>
      </c>
      <c r="D522" s="14">
        <v>10461</v>
      </c>
      <c r="E522" s="14">
        <v>8771</v>
      </c>
      <c r="F522" s="14">
        <v>8771</v>
      </c>
      <c r="G522" s="14">
        <v>9660</v>
      </c>
    </row>
    <row r="523" spans="1:7" s="56" customFormat="1" ht="14.1" customHeight="1">
      <c r="A523" s="190"/>
      <c r="B523" s="92" t="s">
        <v>550</v>
      </c>
      <c r="C523" s="91" t="s">
        <v>446</v>
      </c>
      <c r="D523" s="1">
        <v>0</v>
      </c>
      <c r="E523" s="14">
        <v>1</v>
      </c>
      <c r="F523" s="14">
        <v>1</v>
      </c>
      <c r="G523" s="14">
        <v>267</v>
      </c>
    </row>
    <row r="524" spans="1:7" s="56" customFormat="1" ht="14.1" customHeight="1">
      <c r="A524" s="190"/>
      <c r="B524" s="92" t="s">
        <v>551</v>
      </c>
      <c r="C524" s="91" t="s">
        <v>447</v>
      </c>
      <c r="D524" s="1">
        <v>0</v>
      </c>
      <c r="E524" s="14">
        <v>1</v>
      </c>
      <c r="F524" s="14">
        <v>1</v>
      </c>
      <c r="G524" s="14">
        <v>4335</v>
      </c>
    </row>
    <row r="525" spans="1:7" s="56" customFormat="1" ht="14.1" customHeight="1">
      <c r="A525" s="190"/>
      <c r="B525" s="92" t="s">
        <v>552</v>
      </c>
      <c r="C525" s="91" t="s">
        <v>449</v>
      </c>
      <c r="D525" s="1">
        <v>0</v>
      </c>
      <c r="E525" s="14">
        <v>1</v>
      </c>
      <c r="F525" s="14">
        <v>1</v>
      </c>
      <c r="G525" s="14">
        <v>1</v>
      </c>
    </row>
    <row r="526" spans="1:7" ht="14.1" customHeight="1">
      <c r="A526" s="179"/>
      <c r="B526" s="90" t="s">
        <v>260</v>
      </c>
      <c r="C526" s="69" t="s">
        <v>450</v>
      </c>
      <c r="D526" s="14">
        <v>42</v>
      </c>
      <c r="E526" s="14">
        <v>42</v>
      </c>
      <c r="F526" s="14">
        <v>42</v>
      </c>
      <c r="G526" s="14">
        <v>42</v>
      </c>
    </row>
    <row r="527" spans="1:7" ht="14.1" customHeight="1">
      <c r="A527" s="179"/>
      <c r="B527" s="90" t="s">
        <v>261</v>
      </c>
      <c r="C527" s="69" t="s">
        <v>20</v>
      </c>
      <c r="D527" s="14">
        <v>313</v>
      </c>
      <c r="E527" s="14">
        <v>311</v>
      </c>
      <c r="F527" s="14">
        <v>311</v>
      </c>
      <c r="G527" s="14">
        <v>311</v>
      </c>
    </row>
    <row r="528" spans="1:7" s="56" customFormat="1" ht="14.1" customHeight="1">
      <c r="A528" s="190"/>
      <c r="B528" s="92" t="s">
        <v>688</v>
      </c>
      <c r="C528" s="91" t="s">
        <v>452</v>
      </c>
      <c r="D528" s="1">
        <v>0</v>
      </c>
      <c r="E528" s="14">
        <v>1</v>
      </c>
      <c r="F528" s="14">
        <v>1</v>
      </c>
      <c r="G528" s="14">
        <v>1</v>
      </c>
    </row>
    <row r="529" spans="1:7" s="56" customFormat="1" ht="14.1" customHeight="1">
      <c r="A529" s="190"/>
      <c r="B529" s="92" t="s">
        <v>633</v>
      </c>
      <c r="C529" s="91" t="s">
        <v>598</v>
      </c>
      <c r="D529" s="7">
        <v>0</v>
      </c>
      <c r="E529" s="11">
        <v>1</v>
      </c>
      <c r="F529" s="11">
        <v>1</v>
      </c>
      <c r="G529" s="11">
        <v>1</v>
      </c>
    </row>
    <row r="530" spans="1:7" ht="14.1" customHeight="1">
      <c r="A530" s="179" t="s">
        <v>17</v>
      </c>
      <c r="B530" s="90">
        <v>80</v>
      </c>
      <c r="C530" s="69" t="s">
        <v>347</v>
      </c>
      <c r="D530" s="11">
        <f t="shared" ref="D530:F530" si="76">SUM(D521:D529)</f>
        <v>17723</v>
      </c>
      <c r="E530" s="11">
        <f t="shared" si="76"/>
        <v>19717</v>
      </c>
      <c r="F530" s="11">
        <f t="shared" si="76"/>
        <v>18517</v>
      </c>
      <c r="G530" s="11">
        <v>19948</v>
      </c>
    </row>
    <row r="531" spans="1:7" ht="10.15" customHeight="1">
      <c r="A531" s="179"/>
      <c r="B531" s="90"/>
      <c r="C531" s="69"/>
      <c r="D531" s="14"/>
      <c r="E531" s="14"/>
      <c r="F531" s="14"/>
      <c r="G531" s="14"/>
    </row>
    <row r="532" spans="1:7" ht="14.1" customHeight="1">
      <c r="A532" s="179"/>
      <c r="B532" s="90">
        <v>81</v>
      </c>
      <c r="C532" s="69" t="s">
        <v>359</v>
      </c>
      <c r="D532" s="14"/>
      <c r="E532" s="14"/>
      <c r="F532" s="14"/>
      <c r="G532" s="14"/>
    </row>
    <row r="533" spans="1:7" ht="14.1" customHeight="1">
      <c r="A533" s="179"/>
      <c r="B533" s="90" t="s">
        <v>360</v>
      </c>
      <c r="C533" s="69" t="s">
        <v>53</v>
      </c>
      <c r="D533" s="14">
        <v>4497</v>
      </c>
      <c r="E533" s="14">
        <v>9053</v>
      </c>
      <c r="F533" s="14">
        <v>9053</v>
      </c>
      <c r="G533" s="14">
        <v>5952</v>
      </c>
    </row>
    <row r="534" spans="1:7" ht="14.1" customHeight="1">
      <c r="A534" s="179"/>
      <c r="B534" s="90" t="s">
        <v>361</v>
      </c>
      <c r="C534" s="69" t="s">
        <v>147</v>
      </c>
      <c r="D534" s="14">
        <v>2070</v>
      </c>
      <c r="E534" s="14">
        <v>7894</v>
      </c>
      <c r="F534" s="14">
        <v>7894</v>
      </c>
      <c r="G534" s="14">
        <v>6004</v>
      </c>
    </row>
    <row r="535" spans="1:7" s="56" customFormat="1" ht="14.1" customHeight="1">
      <c r="A535" s="190"/>
      <c r="B535" s="92" t="s">
        <v>553</v>
      </c>
      <c r="C535" s="91" t="s">
        <v>446</v>
      </c>
      <c r="D535" s="1">
        <v>0</v>
      </c>
      <c r="E535" s="14">
        <v>1</v>
      </c>
      <c r="F535" s="14">
        <v>1</v>
      </c>
      <c r="G535" s="14">
        <v>298</v>
      </c>
    </row>
    <row r="536" spans="1:7" s="56" customFormat="1" ht="14.1" customHeight="1">
      <c r="A536" s="190"/>
      <c r="B536" s="92" t="s">
        <v>554</v>
      </c>
      <c r="C536" s="91" t="s">
        <v>447</v>
      </c>
      <c r="D536" s="1">
        <v>0</v>
      </c>
      <c r="E536" s="14">
        <v>1</v>
      </c>
      <c r="F536" s="14">
        <v>1</v>
      </c>
      <c r="G536" s="14">
        <v>4851</v>
      </c>
    </row>
    <row r="537" spans="1:7" s="56" customFormat="1" ht="14.1" customHeight="1">
      <c r="A537" s="190"/>
      <c r="B537" s="92" t="s">
        <v>555</v>
      </c>
      <c r="C537" s="91" t="s">
        <v>449</v>
      </c>
      <c r="D537" s="1">
        <v>0</v>
      </c>
      <c r="E537" s="14">
        <v>1</v>
      </c>
      <c r="F537" s="14">
        <v>1</v>
      </c>
      <c r="G537" s="14">
        <v>1</v>
      </c>
    </row>
    <row r="538" spans="1:7" ht="14.1" customHeight="1">
      <c r="A538" s="179"/>
      <c r="B538" s="145" t="s">
        <v>362</v>
      </c>
      <c r="C538" s="142" t="s">
        <v>450</v>
      </c>
      <c r="D538" s="14">
        <v>192</v>
      </c>
      <c r="E538" s="14">
        <v>1</v>
      </c>
      <c r="F538" s="14">
        <v>1</v>
      </c>
      <c r="G538" s="14">
        <v>42</v>
      </c>
    </row>
    <row r="539" spans="1:7" ht="14.1" customHeight="1">
      <c r="A539" s="179"/>
      <c r="B539" s="145" t="s">
        <v>363</v>
      </c>
      <c r="C539" s="142" t="s">
        <v>20</v>
      </c>
      <c r="D539" s="14">
        <v>364</v>
      </c>
      <c r="E539" s="14">
        <v>311</v>
      </c>
      <c r="F539" s="14">
        <v>311</v>
      </c>
      <c r="G539" s="14">
        <v>311</v>
      </c>
    </row>
    <row r="540" spans="1:7" ht="14.1" customHeight="1">
      <c r="A540" s="179"/>
      <c r="B540" s="145" t="s">
        <v>556</v>
      </c>
      <c r="C540" s="142" t="s">
        <v>660</v>
      </c>
      <c r="D540" s="14">
        <v>600</v>
      </c>
      <c r="E540" s="14">
        <v>600</v>
      </c>
      <c r="F540" s="14">
        <v>600</v>
      </c>
      <c r="G540" s="14">
        <v>600</v>
      </c>
    </row>
    <row r="541" spans="1:7" s="56" customFormat="1" ht="14.1" customHeight="1">
      <c r="A541" s="190"/>
      <c r="B541" s="92" t="s">
        <v>659</v>
      </c>
      <c r="C541" s="91" t="s">
        <v>452</v>
      </c>
      <c r="D541" s="1">
        <v>0</v>
      </c>
      <c r="E541" s="14">
        <v>1</v>
      </c>
      <c r="F541" s="14">
        <v>1</v>
      </c>
      <c r="G541" s="14">
        <v>1</v>
      </c>
    </row>
    <row r="542" spans="1:7" s="56" customFormat="1" ht="14.1" customHeight="1">
      <c r="A542" s="190"/>
      <c r="B542" s="92" t="s">
        <v>634</v>
      </c>
      <c r="C542" s="91" t="s">
        <v>598</v>
      </c>
      <c r="D542" s="7">
        <v>0</v>
      </c>
      <c r="E542" s="11">
        <v>1</v>
      </c>
      <c r="F542" s="11">
        <v>1</v>
      </c>
      <c r="G542" s="11">
        <v>1</v>
      </c>
    </row>
    <row r="543" spans="1:7" ht="14.1" customHeight="1">
      <c r="A543" s="179" t="s">
        <v>17</v>
      </c>
      <c r="B543" s="90">
        <v>81</v>
      </c>
      <c r="C543" s="69" t="s">
        <v>359</v>
      </c>
      <c r="D543" s="11">
        <f t="shared" ref="D543:F543" si="77">SUM(D533:D542)</f>
        <v>7723</v>
      </c>
      <c r="E543" s="11">
        <f t="shared" si="77"/>
        <v>17864</v>
      </c>
      <c r="F543" s="11">
        <f t="shared" si="77"/>
        <v>17864</v>
      </c>
      <c r="G543" s="11">
        <v>18061</v>
      </c>
    </row>
    <row r="544" spans="1:7" ht="14.1" customHeight="1">
      <c r="A544" s="179" t="s">
        <v>17</v>
      </c>
      <c r="B544" s="90">
        <v>46</v>
      </c>
      <c r="C544" s="69" t="s">
        <v>370</v>
      </c>
      <c r="D544" s="9">
        <f t="shared" ref="D544:F544" si="78">D482+D470+D458+D446+D434+D422+D494+D506+D518+D530+D543</f>
        <v>250232</v>
      </c>
      <c r="E544" s="9">
        <f t="shared" si="78"/>
        <v>315018</v>
      </c>
      <c r="F544" s="9">
        <f t="shared" si="78"/>
        <v>308318</v>
      </c>
      <c r="G544" s="9">
        <v>328039</v>
      </c>
    </row>
    <row r="545" spans="1:7" ht="9" customHeight="1">
      <c r="A545" s="179"/>
      <c r="B545" s="90"/>
      <c r="C545" s="69"/>
      <c r="D545" s="35"/>
      <c r="E545" s="35"/>
      <c r="F545" s="35"/>
      <c r="G545" s="67"/>
    </row>
    <row r="546" spans="1:7" ht="14.1" customHeight="1">
      <c r="A546" s="179"/>
      <c r="B546" s="90">
        <v>47</v>
      </c>
      <c r="C546" s="69" t="s">
        <v>372</v>
      </c>
      <c r="D546" s="35"/>
      <c r="E546" s="35"/>
      <c r="F546" s="35"/>
      <c r="G546" s="67"/>
    </row>
    <row r="547" spans="1:7" ht="14.1" customHeight="1">
      <c r="A547" s="179"/>
      <c r="B547" s="90">
        <v>71</v>
      </c>
      <c r="C547" s="69" t="s">
        <v>247</v>
      </c>
      <c r="D547" s="35"/>
      <c r="E547" s="35"/>
      <c r="F547" s="35"/>
      <c r="G547" s="67"/>
    </row>
    <row r="548" spans="1:7" s="72" customFormat="1" ht="14.1" customHeight="1">
      <c r="A548" s="179"/>
      <c r="B548" s="90" t="s">
        <v>86</v>
      </c>
      <c r="C548" s="69" t="s">
        <v>53</v>
      </c>
      <c r="D548" s="71">
        <v>13443</v>
      </c>
      <c r="E548" s="14">
        <v>19200</v>
      </c>
      <c r="F548" s="71">
        <v>19200</v>
      </c>
      <c r="G548" s="14">
        <v>11558</v>
      </c>
    </row>
    <row r="549" spans="1:7" ht="14.1" customHeight="1">
      <c r="A549" s="179"/>
      <c r="B549" s="90" t="s">
        <v>291</v>
      </c>
      <c r="C549" s="69" t="s">
        <v>147</v>
      </c>
      <c r="D549" s="14">
        <v>12501</v>
      </c>
      <c r="E549" s="14">
        <v>13423</v>
      </c>
      <c r="F549" s="14">
        <v>13423</v>
      </c>
      <c r="G549" s="14">
        <v>13959</v>
      </c>
    </row>
    <row r="550" spans="1:7" s="56" customFormat="1" ht="14.1" customHeight="1">
      <c r="A550" s="190"/>
      <c r="B550" s="92" t="s">
        <v>557</v>
      </c>
      <c r="C550" s="91" t="s">
        <v>446</v>
      </c>
      <c r="D550" s="1">
        <v>0</v>
      </c>
      <c r="E550" s="14">
        <v>1</v>
      </c>
      <c r="F550" s="14">
        <v>1</v>
      </c>
      <c r="G550" s="14">
        <v>578</v>
      </c>
    </row>
    <row r="551" spans="1:7" s="56" customFormat="1" ht="14.1" customHeight="1">
      <c r="A551" s="190"/>
      <c r="B551" s="92" t="s">
        <v>558</v>
      </c>
      <c r="C551" s="91" t="s">
        <v>447</v>
      </c>
      <c r="D551" s="1">
        <v>0</v>
      </c>
      <c r="E551" s="14">
        <v>1</v>
      </c>
      <c r="F551" s="14">
        <v>1</v>
      </c>
      <c r="G551" s="14">
        <v>9458</v>
      </c>
    </row>
    <row r="552" spans="1:7" s="56" customFormat="1" ht="14.1" customHeight="1">
      <c r="A552" s="190"/>
      <c r="B552" s="92" t="s">
        <v>559</v>
      </c>
      <c r="C552" s="91" t="s">
        <v>449</v>
      </c>
      <c r="D552" s="1">
        <v>0</v>
      </c>
      <c r="E552" s="14">
        <v>1</v>
      </c>
      <c r="F552" s="14">
        <v>1</v>
      </c>
      <c r="G552" s="14">
        <v>1</v>
      </c>
    </row>
    <row r="553" spans="1:7" ht="14.1" customHeight="1">
      <c r="A553" s="179"/>
      <c r="B553" s="90" t="s">
        <v>87</v>
      </c>
      <c r="C553" s="69" t="s">
        <v>450</v>
      </c>
      <c r="D553" s="65">
        <v>42</v>
      </c>
      <c r="E553" s="14">
        <v>42</v>
      </c>
      <c r="F553" s="65">
        <v>42</v>
      </c>
      <c r="G553" s="14">
        <v>42</v>
      </c>
    </row>
    <row r="554" spans="1:7" ht="14.1" customHeight="1">
      <c r="A554" s="179"/>
      <c r="B554" s="90" t="s">
        <v>88</v>
      </c>
      <c r="C554" s="69" t="s">
        <v>20</v>
      </c>
      <c r="D554" s="65">
        <v>314</v>
      </c>
      <c r="E554" s="14">
        <v>311</v>
      </c>
      <c r="F554" s="65">
        <v>311</v>
      </c>
      <c r="G554" s="14">
        <v>311</v>
      </c>
    </row>
    <row r="555" spans="1:7" s="56" customFormat="1" ht="14.1" customHeight="1">
      <c r="A555" s="190"/>
      <c r="B555" s="92" t="s">
        <v>689</v>
      </c>
      <c r="C555" s="91" t="s">
        <v>452</v>
      </c>
      <c r="D555" s="1">
        <v>0</v>
      </c>
      <c r="E555" s="14">
        <v>1</v>
      </c>
      <c r="F555" s="14">
        <v>1</v>
      </c>
      <c r="G555" s="14">
        <v>1</v>
      </c>
    </row>
    <row r="556" spans="1:7" s="56" customFormat="1" ht="14.1" customHeight="1">
      <c r="A556" s="190"/>
      <c r="B556" s="92" t="s">
        <v>635</v>
      </c>
      <c r="C556" s="91" t="s">
        <v>598</v>
      </c>
      <c r="D556" s="7">
        <v>0</v>
      </c>
      <c r="E556" s="11">
        <v>1</v>
      </c>
      <c r="F556" s="11">
        <v>1</v>
      </c>
      <c r="G556" s="11">
        <v>1</v>
      </c>
    </row>
    <row r="557" spans="1:7" ht="14.1" customHeight="1">
      <c r="A557" s="179" t="s">
        <v>17</v>
      </c>
      <c r="B557" s="90">
        <v>71</v>
      </c>
      <c r="C557" s="69" t="s">
        <v>247</v>
      </c>
      <c r="D557" s="73">
        <f t="shared" ref="D557:F557" si="79">SUM(D548:D556)</f>
        <v>26300</v>
      </c>
      <c r="E557" s="73">
        <f t="shared" si="79"/>
        <v>32981</v>
      </c>
      <c r="F557" s="73">
        <f t="shared" si="79"/>
        <v>32981</v>
      </c>
      <c r="G557" s="73">
        <v>35909</v>
      </c>
    </row>
    <row r="558" spans="1:7">
      <c r="A558" s="179"/>
      <c r="B558" s="90"/>
      <c r="C558" s="69"/>
      <c r="D558" s="35"/>
      <c r="E558" s="35"/>
      <c r="F558" s="35"/>
      <c r="G558" s="67"/>
    </row>
    <row r="559" spans="1:7" ht="14.1" customHeight="1">
      <c r="A559" s="179"/>
      <c r="B559" s="90">
        <v>72</v>
      </c>
      <c r="C559" s="69" t="s">
        <v>248</v>
      </c>
      <c r="D559" s="35"/>
      <c r="E559" s="35"/>
      <c r="F559" s="35"/>
      <c r="G559" s="67"/>
    </row>
    <row r="560" spans="1:7" ht="14.1" customHeight="1">
      <c r="A560" s="179"/>
      <c r="B560" s="90" t="s">
        <v>89</v>
      </c>
      <c r="C560" s="69" t="s">
        <v>53</v>
      </c>
      <c r="D560" s="65">
        <v>8092</v>
      </c>
      <c r="E560" s="14">
        <v>10692</v>
      </c>
      <c r="F560" s="65">
        <f>10692-250</f>
        <v>10442</v>
      </c>
      <c r="G560" s="14">
        <v>6171</v>
      </c>
    </row>
    <row r="561" spans="1:7" ht="14.1" customHeight="1">
      <c r="A561" s="189"/>
      <c r="B561" s="97" t="s">
        <v>292</v>
      </c>
      <c r="C561" s="74" t="s">
        <v>147</v>
      </c>
      <c r="D561" s="11">
        <v>10380</v>
      </c>
      <c r="E561" s="11">
        <v>10314</v>
      </c>
      <c r="F561" s="11">
        <v>10314</v>
      </c>
      <c r="G561" s="11">
        <v>10854</v>
      </c>
    </row>
    <row r="562" spans="1:7" s="56" customFormat="1" ht="15" customHeight="1">
      <c r="A562" s="190"/>
      <c r="B562" s="92" t="s">
        <v>560</v>
      </c>
      <c r="C562" s="91" t="s">
        <v>446</v>
      </c>
      <c r="D562" s="1">
        <v>0</v>
      </c>
      <c r="E562" s="14">
        <v>1</v>
      </c>
      <c r="F562" s="14">
        <v>1</v>
      </c>
      <c r="G562" s="14">
        <v>309</v>
      </c>
    </row>
    <row r="563" spans="1:7" s="56" customFormat="1" ht="15" customHeight="1">
      <c r="A563" s="190"/>
      <c r="B563" s="92" t="s">
        <v>561</v>
      </c>
      <c r="C563" s="91" t="s">
        <v>447</v>
      </c>
      <c r="D563" s="1">
        <v>0</v>
      </c>
      <c r="E563" s="14">
        <v>1</v>
      </c>
      <c r="F563" s="14">
        <v>1</v>
      </c>
      <c r="G563" s="14">
        <v>5386</v>
      </c>
    </row>
    <row r="564" spans="1:7" s="56" customFormat="1" ht="15" customHeight="1">
      <c r="A564" s="190"/>
      <c r="B564" s="92" t="s">
        <v>562</v>
      </c>
      <c r="C564" s="91" t="s">
        <v>449</v>
      </c>
      <c r="D564" s="1">
        <v>0</v>
      </c>
      <c r="E564" s="14">
        <v>1</v>
      </c>
      <c r="F564" s="14">
        <v>1</v>
      </c>
      <c r="G564" s="14">
        <v>1</v>
      </c>
    </row>
    <row r="565" spans="1:7" ht="15" customHeight="1">
      <c r="A565" s="179"/>
      <c r="B565" s="90" t="s">
        <v>90</v>
      </c>
      <c r="C565" s="69" t="s">
        <v>450</v>
      </c>
      <c r="D565" s="65">
        <v>42</v>
      </c>
      <c r="E565" s="14">
        <v>42</v>
      </c>
      <c r="F565" s="65">
        <v>42</v>
      </c>
      <c r="G565" s="14">
        <v>42</v>
      </c>
    </row>
    <row r="566" spans="1:7" ht="15" customHeight="1">
      <c r="A566" s="179"/>
      <c r="B566" s="90" t="s">
        <v>91</v>
      </c>
      <c r="C566" s="69" t="s">
        <v>20</v>
      </c>
      <c r="D566" s="65">
        <v>314</v>
      </c>
      <c r="E566" s="14">
        <v>311</v>
      </c>
      <c r="F566" s="65">
        <v>311</v>
      </c>
      <c r="G566" s="14">
        <v>311</v>
      </c>
    </row>
    <row r="567" spans="1:7" s="56" customFormat="1" ht="15" customHeight="1">
      <c r="A567" s="190"/>
      <c r="B567" s="92" t="s">
        <v>690</v>
      </c>
      <c r="C567" s="91" t="s">
        <v>452</v>
      </c>
      <c r="D567" s="1">
        <v>0</v>
      </c>
      <c r="E567" s="14">
        <v>1</v>
      </c>
      <c r="F567" s="14">
        <v>1</v>
      </c>
      <c r="G567" s="14">
        <v>1</v>
      </c>
    </row>
    <row r="568" spans="1:7" s="56" customFormat="1" ht="15" customHeight="1">
      <c r="A568" s="190"/>
      <c r="B568" s="92" t="s">
        <v>636</v>
      </c>
      <c r="C568" s="91" t="s">
        <v>598</v>
      </c>
      <c r="D568" s="7">
        <v>0</v>
      </c>
      <c r="E568" s="11">
        <v>1</v>
      </c>
      <c r="F568" s="11">
        <v>1</v>
      </c>
      <c r="G568" s="11">
        <v>1</v>
      </c>
    </row>
    <row r="569" spans="1:7" ht="15" customHeight="1">
      <c r="A569" s="179" t="s">
        <v>17</v>
      </c>
      <c r="B569" s="90">
        <v>72</v>
      </c>
      <c r="C569" s="69" t="s">
        <v>248</v>
      </c>
      <c r="D569" s="73">
        <f t="shared" ref="D569:F569" si="80">SUM(D560:D568)</f>
        <v>18828</v>
      </c>
      <c r="E569" s="73">
        <f t="shared" si="80"/>
        <v>21364</v>
      </c>
      <c r="F569" s="73">
        <f t="shared" si="80"/>
        <v>21114</v>
      </c>
      <c r="G569" s="73">
        <v>23076</v>
      </c>
    </row>
    <row r="570" spans="1:7">
      <c r="A570" s="179"/>
      <c r="B570" s="90"/>
      <c r="C570" s="69"/>
      <c r="D570" s="35"/>
      <c r="E570" s="35"/>
      <c r="F570" s="35"/>
      <c r="G570" s="67"/>
    </row>
    <row r="571" spans="1:7" ht="14.1" customHeight="1">
      <c r="A571" s="179"/>
      <c r="B571" s="90">
        <v>73</v>
      </c>
      <c r="C571" s="69" t="s">
        <v>249</v>
      </c>
      <c r="D571" s="35"/>
      <c r="E571" s="35"/>
      <c r="F571" s="35"/>
      <c r="G571" s="67"/>
    </row>
    <row r="572" spans="1:7" ht="14.1" customHeight="1">
      <c r="A572" s="179"/>
      <c r="B572" s="90" t="s">
        <v>92</v>
      </c>
      <c r="C572" s="69" t="s">
        <v>53</v>
      </c>
      <c r="D572" s="65">
        <v>8736</v>
      </c>
      <c r="E572" s="14">
        <v>10580</v>
      </c>
      <c r="F572" s="65">
        <f>10580-800</f>
        <v>9780</v>
      </c>
      <c r="G572" s="14">
        <v>5628</v>
      </c>
    </row>
    <row r="573" spans="1:7" ht="14.1" customHeight="1">
      <c r="A573" s="179"/>
      <c r="B573" s="90" t="s">
        <v>293</v>
      </c>
      <c r="C573" s="69" t="s">
        <v>147</v>
      </c>
      <c r="D573" s="14">
        <v>6547</v>
      </c>
      <c r="E573" s="14">
        <v>6789</v>
      </c>
      <c r="F573" s="14">
        <v>6789</v>
      </c>
      <c r="G573" s="14">
        <v>7221</v>
      </c>
    </row>
    <row r="574" spans="1:7" s="56" customFormat="1" ht="14.1" customHeight="1">
      <c r="A574" s="190"/>
      <c r="B574" s="92" t="s">
        <v>563</v>
      </c>
      <c r="C574" s="91" t="s">
        <v>446</v>
      </c>
      <c r="D574" s="1">
        <v>0</v>
      </c>
      <c r="E574" s="14">
        <v>1</v>
      </c>
      <c r="F574" s="14">
        <v>1</v>
      </c>
      <c r="G574" s="14">
        <v>281</v>
      </c>
    </row>
    <row r="575" spans="1:7" s="56" customFormat="1" ht="14.1" customHeight="1">
      <c r="A575" s="190"/>
      <c r="B575" s="92" t="s">
        <v>564</v>
      </c>
      <c r="C575" s="91" t="s">
        <v>447</v>
      </c>
      <c r="D575" s="1">
        <v>0</v>
      </c>
      <c r="E575" s="14">
        <v>1</v>
      </c>
      <c r="F575" s="14">
        <v>1</v>
      </c>
      <c r="G575" s="14">
        <v>4348</v>
      </c>
    </row>
    <row r="576" spans="1:7" s="56" customFormat="1" ht="14.1" customHeight="1">
      <c r="A576" s="190"/>
      <c r="B576" s="92" t="s">
        <v>565</v>
      </c>
      <c r="C576" s="91" t="s">
        <v>449</v>
      </c>
      <c r="D576" s="1">
        <v>0</v>
      </c>
      <c r="E576" s="14">
        <v>1</v>
      </c>
      <c r="F576" s="14">
        <v>1</v>
      </c>
      <c r="G576" s="14">
        <v>1</v>
      </c>
    </row>
    <row r="577" spans="1:7" ht="14.1" customHeight="1">
      <c r="A577" s="179"/>
      <c r="B577" s="90" t="s">
        <v>93</v>
      </c>
      <c r="C577" s="69" t="s">
        <v>450</v>
      </c>
      <c r="D577" s="65">
        <v>42</v>
      </c>
      <c r="E577" s="14">
        <v>42</v>
      </c>
      <c r="F577" s="65">
        <v>42</v>
      </c>
      <c r="G577" s="14">
        <v>42</v>
      </c>
    </row>
    <row r="578" spans="1:7" ht="14.1" customHeight="1">
      <c r="A578" s="179"/>
      <c r="B578" s="90" t="s">
        <v>94</v>
      </c>
      <c r="C578" s="69" t="s">
        <v>20</v>
      </c>
      <c r="D578" s="65">
        <v>314</v>
      </c>
      <c r="E578" s="14">
        <v>311</v>
      </c>
      <c r="F578" s="65">
        <v>311</v>
      </c>
      <c r="G578" s="14">
        <v>311</v>
      </c>
    </row>
    <row r="579" spans="1:7" s="56" customFormat="1" ht="14.1" customHeight="1">
      <c r="A579" s="190"/>
      <c r="B579" s="92" t="s">
        <v>691</v>
      </c>
      <c r="C579" s="91" t="s">
        <v>452</v>
      </c>
      <c r="D579" s="1">
        <v>0</v>
      </c>
      <c r="E579" s="14">
        <v>1</v>
      </c>
      <c r="F579" s="14">
        <v>1</v>
      </c>
      <c r="G579" s="14">
        <v>1</v>
      </c>
    </row>
    <row r="580" spans="1:7" s="56" customFormat="1" ht="14.1" customHeight="1">
      <c r="A580" s="190"/>
      <c r="B580" s="92" t="s">
        <v>637</v>
      </c>
      <c r="C580" s="91" t="s">
        <v>598</v>
      </c>
      <c r="D580" s="7">
        <v>0</v>
      </c>
      <c r="E580" s="11">
        <v>1</v>
      </c>
      <c r="F580" s="11">
        <v>1</v>
      </c>
      <c r="G580" s="11">
        <v>1</v>
      </c>
    </row>
    <row r="581" spans="1:7" ht="14.1" customHeight="1">
      <c r="A581" s="179" t="s">
        <v>17</v>
      </c>
      <c r="B581" s="90">
        <v>73</v>
      </c>
      <c r="C581" s="69" t="s">
        <v>249</v>
      </c>
      <c r="D581" s="73">
        <f t="shared" ref="D581:F581" si="81">SUM(D572:D580)</f>
        <v>15639</v>
      </c>
      <c r="E581" s="73">
        <f t="shared" si="81"/>
        <v>17727</v>
      </c>
      <c r="F581" s="73">
        <f t="shared" si="81"/>
        <v>16927</v>
      </c>
      <c r="G581" s="73">
        <v>17834</v>
      </c>
    </row>
    <row r="582" spans="1:7">
      <c r="A582" s="179"/>
      <c r="B582" s="90"/>
      <c r="C582" s="69"/>
      <c r="D582" s="35"/>
      <c r="E582" s="35"/>
      <c r="G582" s="67"/>
    </row>
    <row r="583" spans="1:7" ht="14.1" customHeight="1">
      <c r="A583" s="179"/>
      <c r="B583" s="90">
        <v>74</v>
      </c>
      <c r="C583" s="69" t="s">
        <v>638</v>
      </c>
      <c r="D583" s="35"/>
      <c r="E583" s="35"/>
      <c r="F583" s="35"/>
      <c r="G583" s="67"/>
    </row>
    <row r="584" spans="1:7" ht="15" customHeight="1">
      <c r="A584" s="179"/>
      <c r="B584" s="90" t="s">
        <v>95</v>
      </c>
      <c r="C584" s="69" t="s">
        <v>53</v>
      </c>
      <c r="D584" s="65">
        <v>11285</v>
      </c>
      <c r="E584" s="14">
        <v>15534</v>
      </c>
      <c r="F584" s="65">
        <f>15534-300</f>
        <v>15234</v>
      </c>
      <c r="G584" s="14">
        <v>9392</v>
      </c>
    </row>
    <row r="585" spans="1:7" ht="15" customHeight="1">
      <c r="A585" s="179"/>
      <c r="B585" s="90" t="s">
        <v>294</v>
      </c>
      <c r="C585" s="69" t="s">
        <v>147</v>
      </c>
      <c r="D585" s="14">
        <v>10610</v>
      </c>
      <c r="E585" s="14">
        <v>10719</v>
      </c>
      <c r="F585" s="14">
        <v>10719</v>
      </c>
      <c r="G585" s="14">
        <v>12479</v>
      </c>
    </row>
    <row r="586" spans="1:7" s="56" customFormat="1" ht="15" customHeight="1">
      <c r="A586" s="190"/>
      <c r="B586" s="92" t="s">
        <v>566</v>
      </c>
      <c r="C586" s="91" t="s">
        <v>446</v>
      </c>
      <c r="D586" s="1">
        <v>0</v>
      </c>
      <c r="E586" s="14">
        <v>1</v>
      </c>
      <c r="F586" s="14">
        <v>1</v>
      </c>
      <c r="G586" s="14">
        <v>470</v>
      </c>
    </row>
    <row r="587" spans="1:7" s="56" customFormat="1" ht="15" customHeight="1">
      <c r="A587" s="190"/>
      <c r="B587" s="92" t="s">
        <v>567</v>
      </c>
      <c r="C587" s="91" t="s">
        <v>447</v>
      </c>
      <c r="D587" s="1">
        <v>0</v>
      </c>
      <c r="E587" s="14">
        <v>1</v>
      </c>
      <c r="F587" s="14">
        <v>1</v>
      </c>
      <c r="G587" s="14">
        <v>7689</v>
      </c>
    </row>
    <row r="588" spans="1:7" s="56" customFormat="1" ht="15" customHeight="1">
      <c r="A588" s="190"/>
      <c r="B588" s="92" t="s">
        <v>568</v>
      </c>
      <c r="C588" s="91" t="s">
        <v>449</v>
      </c>
      <c r="D588" s="1">
        <v>0</v>
      </c>
      <c r="E588" s="14">
        <v>1</v>
      </c>
      <c r="F588" s="14">
        <v>1</v>
      </c>
      <c r="G588" s="14">
        <v>1</v>
      </c>
    </row>
    <row r="589" spans="1:7" ht="15" customHeight="1">
      <c r="A589" s="179"/>
      <c r="B589" s="90" t="s">
        <v>96</v>
      </c>
      <c r="C589" s="69" t="s">
        <v>450</v>
      </c>
      <c r="D589" s="65">
        <v>42</v>
      </c>
      <c r="E589" s="14">
        <v>42</v>
      </c>
      <c r="F589" s="65">
        <v>42</v>
      </c>
      <c r="G589" s="14">
        <v>42</v>
      </c>
    </row>
    <row r="590" spans="1:7" ht="15" customHeight="1">
      <c r="A590" s="179"/>
      <c r="B590" s="90" t="s">
        <v>97</v>
      </c>
      <c r="C590" s="69" t="s">
        <v>20</v>
      </c>
      <c r="D590" s="65">
        <v>314</v>
      </c>
      <c r="E590" s="14">
        <v>311</v>
      </c>
      <c r="F590" s="65">
        <v>311</v>
      </c>
      <c r="G590" s="14">
        <v>311</v>
      </c>
    </row>
    <row r="591" spans="1:7" s="56" customFormat="1" ht="15" customHeight="1">
      <c r="A591" s="190"/>
      <c r="B591" s="92" t="s">
        <v>692</v>
      </c>
      <c r="C591" s="91" t="s">
        <v>452</v>
      </c>
      <c r="D591" s="1">
        <v>0</v>
      </c>
      <c r="E591" s="14">
        <v>1</v>
      </c>
      <c r="F591" s="14">
        <v>1</v>
      </c>
      <c r="G591" s="14">
        <v>1</v>
      </c>
    </row>
    <row r="592" spans="1:7" s="56" customFormat="1" ht="15" customHeight="1">
      <c r="A592" s="190"/>
      <c r="B592" s="92" t="s">
        <v>639</v>
      </c>
      <c r="C592" s="91" t="s">
        <v>598</v>
      </c>
      <c r="D592" s="7">
        <v>0</v>
      </c>
      <c r="E592" s="11">
        <v>1</v>
      </c>
      <c r="F592" s="11">
        <v>1</v>
      </c>
      <c r="G592" s="11">
        <v>1</v>
      </c>
    </row>
    <row r="593" spans="1:7" ht="14.1" customHeight="1">
      <c r="A593" s="179" t="s">
        <v>17</v>
      </c>
      <c r="B593" s="90">
        <v>74</v>
      </c>
      <c r="C593" s="69" t="s">
        <v>638</v>
      </c>
      <c r="D593" s="66">
        <f t="shared" ref="D593:F593" si="82">SUM(D584:D592)</f>
        <v>22251</v>
      </c>
      <c r="E593" s="66">
        <f t="shared" si="82"/>
        <v>26611</v>
      </c>
      <c r="F593" s="66">
        <f t="shared" si="82"/>
        <v>26311</v>
      </c>
      <c r="G593" s="66">
        <v>30386</v>
      </c>
    </row>
    <row r="594" spans="1:7" s="75" customFormat="1" ht="14.1" customHeight="1">
      <c r="A594" s="179" t="s">
        <v>17</v>
      </c>
      <c r="B594" s="90">
        <v>47</v>
      </c>
      <c r="C594" s="69" t="s">
        <v>372</v>
      </c>
      <c r="D594" s="66">
        <f t="shared" ref="D594:F594" si="83">D593+D581+D569+D557</f>
        <v>83018</v>
      </c>
      <c r="E594" s="11">
        <f t="shared" si="83"/>
        <v>98683</v>
      </c>
      <c r="F594" s="66">
        <f t="shared" si="83"/>
        <v>97333</v>
      </c>
      <c r="G594" s="11">
        <v>107205</v>
      </c>
    </row>
    <row r="595" spans="1:7">
      <c r="A595" s="179"/>
      <c r="B595" s="90"/>
      <c r="C595" s="69"/>
      <c r="D595" s="35"/>
      <c r="E595" s="35"/>
      <c r="F595" s="35"/>
      <c r="G595" s="67"/>
    </row>
    <row r="596" spans="1:7" ht="14.1" customHeight="1">
      <c r="A596" s="179"/>
      <c r="B596" s="90">
        <v>48</v>
      </c>
      <c r="C596" s="69" t="s">
        <v>374</v>
      </c>
      <c r="D596" s="35"/>
      <c r="E596" s="35"/>
      <c r="F596" s="35"/>
      <c r="G596" s="67"/>
    </row>
    <row r="597" spans="1:7" ht="14.1" customHeight="1">
      <c r="A597" s="179"/>
      <c r="B597" s="90">
        <v>71</v>
      </c>
      <c r="C597" s="69" t="s">
        <v>250</v>
      </c>
      <c r="D597" s="35"/>
      <c r="E597" s="35"/>
      <c r="F597" s="35"/>
      <c r="G597" s="67"/>
    </row>
    <row r="598" spans="1:7" ht="14.1" customHeight="1">
      <c r="A598" s="179"/>
      <c r="B598" s="90" t="s">
        <v>128</v>
      </c>
      <c r="C598" s="69" t="s">
        <v>53</v>
      </c>
      <c r="D598" s="65">
        <v>15028</v>
      </c>
      <c r="E598" s="14">
        <v>18755</v>
      </c>
      <c r="F598" s="65">
        <v>18755</v>
      </c>
      <c r="G598" s="14">
        <v>11557</v>
      </c>
    </row>
    <row r="599" spans="1:7" ht="14.1" customHeight="1">
      <c r="A599" s="179"/>
      <c r="B599" s="90" t="s">
        <v>295</v>
      </c>
      <c r="C599" s="69" t="s">
        <v>147</v>
      </c>
      <c r="D599" s="14">
        <v>11722</v>
      </c>
      <c r="E599" s="14">
        <v>11910</v>
      </c>
      <c r="F599" s="14">
        <v>11910</v>
      </c>
      <c r="G599" s="14">
        <v>13260</v>
      </c>
    </row>
    <row r="600" spans="1:7" s="56" customFormat="1" ht="14.1" customHeight="1">
      <c r="A600" s="190"/>
      <c r="B600" s="92" t="s">
        <v>569</v>
      </c>
      <c r="C600" s="91" t="s">
        <v>446</v>
      </c>
      <c r="D600" s="1">
        <v>0</v>
      </c>
      <c r="E600" s="14">
        <v>1</v>
      </c>
      <c r="F600" s="14">
        <v>1</v>
      </c>
      <c r="G600" s="14">
        <v>578</v>
      </c>
    </row>
    <row r="601" spans="1:7" s="56" customFormat="1" ht="14.1" customHeight="1">
      <c r="A601" s="190"/>
      <c r="B601" s="92" t="s">
        <v>570</v>
      </c>
      <c r="C601" s="91" t="s">
        <v>447</v>
      </c>
      <c r="D601" s="1">
        <v>0</v>
      </c>
      <c r="E601" s="14">
        <v>1</v>
      </c>
      <c r="F601" s="14">
        <v>1</v>
      </c>
      <c r="G601" s="14">
        <v>9462</v>
      </c>
    </row>
    <row r="602" spans="1:7" s="56" customFormat="1" ht="14.1" customHeight="1">
      <c r="A602" s="190"/>
      <c r="B602" s="92" t="s">
        <v>571</v>
      </c>
      <c r="C602" s="91" t="s">
        <v>449</v>
      </c>
      <c r="D602" s="1">
        <v>0</v>
      </c>
      <c r="E602" s="14">
        <v>1</v>
      </c>
      <c r="F602" s="14">
        <v>1</v>
      </c>
      <c r="G602" s="14">
        <v>1</v>
      </c>
    </row>
    <row r="603" spans="1:7" ht="14.1" customHeight="1">
      <c r="A603" s="179"/>
      <c r="B603" s="90" t="s">
        <v>129</v>
      </c>
      <c r="C603" s="69" t="s">
        <v>450</v>
      </c>
      <c r="D603" s="65">
        <v>42</v>
      </c>
      <c r="E603" s="14">
        <v>42</v>
      </c>
      <c r="F603" s="65">
        <v>42</v>
      </c>
      <c r="G603" s="14">
        <v>42</v>
      </c>
    </row>
    <row r="604" spans="1:7" ht="14.1" customHeight="1">
      <c r="A604" s="179"/>
      <c r="B604" s="90" t="s">
        <v>130</v>
      </c>
      <c r="C604" s="69" t="s">
        <v>20</v>
      </c>
      <c r="D604" s="65">
        <v>314</v>
      </c>
      <c r="E604" s="14">
        <v>311</v>
      </c>
      <c r="F604" s="65">
        <v>311</v>
      </c>
      <c r="G604" s="14">
        <v>311</v>
      </c>
    </row>
    <row r="605" spans="1:7" s="56" customFormat="1" ht="14.1" customHeight="1">
      <c r="A605" s="190"/>
      <c r="B605" s="92" t="s">
        <v>693</v>
      </c>
      <c r="C605" s="91" t="s">
        <v>452</v>
      </c>
      <c r="D605" s="1">
        <v>0</v>
      </c>
      <c r="E605" s="14">
        <v>1</v>
      </c>
      <c r="F605" s="14">
        <v>1</v>
      </c>
      <c r="G605" s="14">
        <v>1</v>
      </c>
    </row>
    <row r="606" spans="1:7" s="56" customFormat="1" ht="14.1" customHeight="1">
      <c r="A606" s="190"/>
      <c r="B606" s="92" t="s">
        <v>640</v>
      </c>
      <c r="C606" s="91" t="s">
        <v>598</v>
      </c>
      <c r="D606" s="7">
        <v>0</v>
      </c>
      <c r="E606" s="11">
        <v>1</v>
      </c>
      <c r="F606" s="11">
        <v>1</v>
      </c>
      <c r="G606" s="11">
        <v>1</v>
      </c>
    </row>
    <row r="607" spans="1:7" ht="14.1" customHeight="1">
      <c r="A607" s="189" t="s">
        <v>17</v>
      </c>
      <c r="B607" s="97">
        <v>71</v>
      </c>
      <c r="C607" s="74" t="s">
        <v>250</v>
      </c>
      <c r="D607" s="66">
        <f t="shared" ref="D607:F607" si="84">SUM(D598:D606)</f>
        <v>27106</v>
      </c>
      <c r="E607" s="66">
        <f t="shared" si="84"/>
        <v>31023</v>
      </c>
      <c r="F607" s="66">
        <f t="shared" si="84"/>
        <v>31023</v>
      </c>
      <c r="G607" s="66">
        <v>35213</v>
      </c>
    </row>
    <row r="608" spans="1:7">
      <c r="A608" s="179"/>
      <c r="B608" s="90"/>
      <c r="C608" s="69"/>
      <c r="D608" s="35"/>
      <c r="E608" s="35"/>
      <c r="F608" s="35"/>
      <c r="G608" s="67"/>
    </row>
    <row r="609" spans="1:7" ht="15" customHeight="1">
      <c r="A609" s="179"/>
      <c r="B609" s="90">
        <v>72</v>
      </c>
      <c r="C609" s="69" t="s">
        <v>251</v>
      </c>
      <c r="D609" s="35"/>
      <c r="E609" s="35"/>
      <c r="F609" s="35"/>
      <c r="G609" s="67"/>
    </row>
    <row r="610" spans="1:7" ht="13.9" customHeight="1">
      <c r="A610" s="179"/>
      <c r="B610" s="90" t="s">
        <v>131</v>
      </c>
      <c r="C610" s="69" t="s">
        <v>53</v>
      </c>
      <c r="D610" s="65">
        <f>18819-1</f>
        <v>18818</v>
      </c>
      <c r="E610" s="14">
        <v>23994</v>
      </c>
      <c r="F610" s="65">
        <f>23994-1300</f>
        <v>22694</v>
      </c>
      <c r="G610" s="14">
        <v>13268</v>
      </c>
    </row>
    <row r="611" spans="1:7" ht="13.9" customHeight="1">
      <c r="A611" s="179"/>
      <c r="B611" s="90" t="s">
        <v>296</v>
      </c>
      <c r="C611" s="69" t="s">
        <v>147</v>
      </c>
      <c r="D611" s="14">
        <f>15149-1</f>
        <v>15148</v>
      </c>
      <c r="E611" s="14">
        <v>15069</v>
      </c>
      <c r="F611" s="14">
        <v>15069</v>
      </c>
      <c r="G611" s="14">
        <v>16155</v>
      </c>
    </row>
    <row r="612" spans="1:7" s="56" customFormat="1" ht="14.65" customHeight="1">
      <c r="A612" s="190"/>
      <c r="B612" s="92" t="s">
        <v>572</v>
      </c>
      <c r="C612" s="91" t="s">
        <v>446</v>
      </c>
      <c r="D612" s="1">
        <v>0</v>
      </c>
      <c r="E612" s="14">
        <v>1</v>
      </c>
      <c r="F612" s="14">
        <v>1</v>
      </c>
      <c r="G612" s="14">
        <v>663</v>
      </c>
    </row>
    <row r="613" spans="1:7" s="56" customFormat="1" ht="14.65" customHeight="1">
      <c r="A613" s="190"/>
      <c r="B613" s="92" t="s">
        <v>573</v>
      </c>
      <c r="C613" s="91" t="s">
        <v>447</v>
      </c>
      <c r="D613" s="1">
        <v>0</v>
      </c>
      <c r="E613" s="14">
        <v>1</v>
      </c>
      <c r="F613" s="14">
        <v>1</v>
      </c>
      <c r="G613" s="14">
        <v>11035</v>
      </c>
    </row>
    <row r="614" spans="1:7" s="56" customFormat="1" ht="14.65" customHeight="1">
      <c r="A614" s="190"/>
      <c r="B614" s="92" t="s">
        <v>574</v>
      </c>
      <c r="C614" s="91" t="s">
        <v>449</v>
      </c>
      <c r="D614" s="1">
        <v>0</v>
      </c>
      <c r="E614" s="14">
        <v>1</v>
      </c>
      <c r="F614" s="14">
        <v>1</v>
      </c>
      <c r="G614" s="14">
        <v>1</v>
      </c>
    </row>
    <row r="615" spans="1:7" ht="13.9" customHeight="1">
      <c r="A615" s="179"/>
      <c r="B615" s="90" t="s">
        <v>132</v>
      </c>
      <c r="C615" s="69" t="s">
        <v>450</v>
      </c>
      <c r="D615" s="65">
        <v>42</v>
      </c>
      <c r="E615" s="14">
        <v>42</v>
      </c>
      <c r="F615" s="65">
        <v>42</v>
      </c>
      <c r="G615" s="14">
        <v>42</v>
      </c>
    </row>
    <row r="616" spans="1:7" ht="13.9" customHeight="1">
      <c r="A616" s="179"/>
      <c r="B616" s="90" t="s">
        <v>133</v>
      </c>
      <c r="C616" s="69" t="s">
        <v>20</v>
      </c>
      <c r="D616" s="65">
        <v>313</v>
      </c>
      <c r="E616" s="14">
        <v>311</v>
      </c>
      <c r="F616" s="65">
        <v>311</v>
      </c>
      <c r="G616" s="14">
        <v>311</v>
      </c>
    </row>
    <row r="617" spans="1:7" s="56" customFormat="1" ht="14.65" customHeight="1">
      <c r="A617" s="190"/>
      <c r="B617" s="92" t="s">
        <v>694</v>
      </c>
      <c r="C617" s="91" t="s">
        <v>452</v>
      </c>
      <c r="D617" s="1">
        <v>0</v>
      </c>
      <c r="E617" s="14">
        <v>1</v>
      </c>
      <c r="F617" s="14">
        <v>1</v>
      </c>
      <c r="G617" s="14">
        <v>1</v>
      </c>
    </row>
    <row r="618" spans="1:7" s="56" customFormat="1" ht="14.65" customHeight="1">
      <c r="A618" s="190"/>
      <c r="B618" s="92" t="s">
        <v>641</v>
      </c>
      <c r="C618" s="91" t="s">
        <v>598</v>
      </c>
      <c r="D618" s="7">
        <v>0</v>
      </c>
      <c r="E618" s="11">
        <v>1</v>
      </c>
      <c r="F618" s="11">
        <v>1</v>
      </c>
      <c r="G618" s="11">
        <v>1</v>
      </c>
    </row>
    <row r="619" spans="1:7" ht="15" customHeight="1">
      <c r="A619" s="179" t="s">
        <v>17</v>
      </c>
      <c r="B619" s="90">
        <v>72</v>
      </c>
      <c r="C619" s="69" t="s">
        <v>251</v>
      </c>
      <c r="D619" s="66">
        <f t="shared" ref="D619:F619" si="85">SUM(D610:D618)</f>
        <v>34321</v>
      </c>
      <c r="E619" s="66">
        <f t="shared" si="85"/>
        <v>39421</v>
      </c>
      <c r="F619" s="66">
        <f t="shared" si="85"/>
        <v>38121</v>
      </c>
      <c r="G619" s="66">
        <v>41477</v>
      </c>
    </row>
    <row r="620" spans="1:7" ht="10.15" customHeight="1">
      <c r="A620" s="179"/>
      <c r="B620" s="90"/>
      <c r="C620" s="69"/>
      <c r="D620" s="35"/>
      <c r="E620" s="35"/>
      <c r="F620" s="35"/>
      <c r="G620" s="67"/>
    </row>
    <row r="621" spans="1:7" ht="13.9" customHeight="1">
      <c r="A621" s="179"/>
      <c r="B621" s="90">
        <v>73</v>
      </c>
      <c r="C621" s="69" t="s">
        <v>252</v>
      </c>
      <c r="D621" s="35"/>
      <c r="E621" s="35"/>
      <c r="F621" s="35"/>
      <c r="G621" s="67"/>
    </row>
    <row r="622" spans="1:7" ht="13.9" customHeight="1">
      <c r="A622" s="179"/>
      <c r="B622" s="90" t="s">
        <v>134</v>
      </c>
      <c r="C622" s="69" t="s">
        <v>53</v>
      </c>
      <c r="D622" s="65">
        <v>12502</v>
      </c>
      <c r="E622" s="14">
        <v>14157</v>
      </c>
      <c r="F622" s="65">
        <f>14157-800</f>
        <v>13357</v>
      </c>
      <c r="G622" s="14">
        <v>8338</v>
      </c>
    </row>
    <row r="623" spans="1:7" ht="13.9" customHeight="1">
      <c r="A623" s="179"/>
      <c r="B623" s="90" t="s">
        <v>297</v>
      </c>
      <c r="C623" s="69" t="s">
        <v>147</v>
      </c>
      <c r="D623" s="14">
        <f>6247-1</f>
        <v>6246</v>
      </c>
      <c r="E623" s="14">
        <v>6062</v>
      </c>
      <c r="F623" s="14">
        <v>6062</v>
      </c>
      <c r="G623" s="14">
        <v>6026</v>
      </c>
    </row>
    <row r="624" spans="1:7" s="56" customFormat="1" ht="14.65" customHeight="1">
      <c r="A624" s="190"/>
      <c r="B624" s="92" t="s">
        <v>575</v>
      </c>
      <c r="C624" s="91" t="s">
        <v>446</v>
      </c>
      <c r="D624" s="1">
        <v>0</v>
      </c>
      <c r="E624" s="14">
        <v>1</v>
      </c>
      <c r="F624" s="14">
        <v>1</v>
      </c>
      <c r="G624" s="14">
        <v>417</v>
      </c>
    </row>
    <row r="625" spans="1:7" s="56" customFormat="1" ht="14.65" customHeight="1">
      <c r="A625" s="190"/>
      <c r="B625" s="92" t="s">
        <v>576</v>
      </c>
      <c r="C625" s="91" t="s">
        <v>447</v>
      </c>
      <c r="D625" s="1">
        <v>0</v>
      </c>
      <c r="E625" s="14">
        <v>1</v>
      </c>
      <c r="F625" s="14">
        <v>1</v>
      </c>
      <c r="G625" s="14">
        <v>6869</v>
      </c>
    </row>
    <row r="626" spans="1:7" s="56" customFormat="1" ht="14.65" customHeight="1">
      <c r="A626" s="190"/>
      <c r="B626" s="92" t="s">
        <v>577</v>
      </c>
      <c r="C626" s="91" t="s">
        <v>449</v>
      </c>
      <c r="D626" s="1">
        <v>0</v>
      </c>
      <c r="E626" s="14">
        <v>1</v>
      </c>
      <c r="F626" s="14">
        <v>1</v>
      </c>
      <c r="G626" s="14">
        <v>1</v>
      </c>
    </row>
    <row r="627" spans="1:7" ht="13.9" customHeight="1">
      <c r="A627" s="179"/>
      <c r="B627" s="90" t="s">
        <v>135</v>
      </c>
      <c r="C627" s="69" t="s">
        <v>450</v>
      </c>
      <c r="D627" s="65">
        <v>42</v>
      </c>
      <c r="E627" s="14">
        <v>42</v>
      </c>
      <c r="F627" s="65">
        <v>42</v>
      </c>
      <c r="G627" s="14">
        <v>42</v>
      </c>
    </row>
    <row r="628" spans="1:7" ht="13.9" customHeight="1">
      <c r="A628" s="179"/>
      <c r="B628" s="90" t="s">
        <v>136</v>
      </c>
      <c r="C628" s="69" t="s">
        <v>20</v>
      </c>
      <c r="D628" s="65">
        <v>314</v>
      </c>
      <c r="E628" s="14">
        <v>311</v>
      </c>
      <c r="F628" s="65">
        <v>311</v>
      </c>
      <c r="G628" s="14">
        <v>311</v>
      </c>
    </row>
    <row r="629" spans="1:7" s="56" customFormat="1" ht="14.65" customHeight="1">
      <c r="A629" s="190"/>
      <c r="B629" s="92" t="s">
        <v>695</v>
      </c>
      <c r="C629" s="91" t="s">
        <v>452</v>
      </c>
      <c r="D629" s="1">
        <v>0</v>
      </c>
      <c r="E629" s="14">
        <v>1</v>
      </c>
      <c r="F629" s="14">
        <v>1</v>
      </c>
      <c r="G629" s="14">
        <v>1</v>
      </c>
    </row>
    <row r="630" spans="1:7" s="56" customFormat="1" ht="14.65" customHeight="1">
      <c r="A630" s="190"/>
      <c r="B630" s="92" t="s">
        <v>642</v>
      </c>
      <c r="C630" s="91" t="s">
        <v>598</v>
      </c>
      <c r="D630" s="7">
        <v>0</v>
      </c>
      <c r="E630" s="11">
        <v>1</v>
      </c>
      <c r="F630" s="11">
        <v>1</v>
      </c>
      <c r="G630" s="11">
        <v>1</v>
      </c>
    </row>
    <row r="631" spans="1:7" ht="13.9" customHeight="1">
      <c r="A631" s="179" t="s">
        <v>17</v>
      </c>
      <c r="B631" s="90">
        <v>73</v>
      </c>
      <c r="C631" s="69" t="s">
        <v>252</v>
      </c>
      <c r="D631" s="73">
        <f t="shared" ref="D631:F631" si="86">SUM(D622:D630)</f>
        <v>19104</v>
      </c>
      <c r="E631" s="73">
        <f t="shared" si="86"/>
        <v>20577</v>
      </c>
      <c r="F631" s="73">
        <f t="shared" si="86"/>
        <v>19777</v>
      </c>
      <c r="G631" s="73">
        <v>22006</v>
      </c>
    </row>
    <row r="632" spans="1:7" ht="10.15" customHeight="1">
      <c r="A632" s="179"/>
      <c r="B632" s="90"/>
      <c r="C632" s="69"/>
      <c r="D632" s="35"/>
      <c r="E632" s="35"/>
      <c r="F632" s="35"/>
      <c r="G632" s="67"/>
    </row>
    <row r="633" spans="1:7" ht="13.9" customHeight="1">
      <c r="A633" s="179"/>
      <c r="B633" s="90">
        <v>74</v>
      </c>
      <c r="C633" s="69" t="s">
        <v>253</v>
      </c>
      <c r="D633" s="35"/>
      <c r="E633" s="35"/>
      <c r="F633" s="35"/>
      <c r="G633" s="67"/>
    </row>
    <row r="634" spans="1:7" ht="13.9" customHeight="1">
      <c r="A634" s="179"/>
      <c r="B634" s="90" t="s">
        <v>137</v>
      </c>
      <c r="C634" s="85" t="s">
        <v>53</v>
      </c>
      <c r="D634" s="65">
        <f>13337-1</f>
        <v>13336</v>
      </c>
      <c r="E634" s="14">
        <v>16831</v>
      </c>
      <c r="F634" s="65">
        <v>16831</v>
      </c>
      <c r="G634" s="14">
        <v>9989</v>
      </c>
    </row>
    <row r="635" spans="1:7" ht="13.9" customHeight="1">
      <c r="A635" s="179"/>
      <c r="B635" s="90" t="s">
        <v>298</v>
      </c>
      <c r="C635" s="85" t="s">
        <v>147</v>
      </c>
      <c r="D635" s="14">
        <v>15903</v>
      </c>
      <c r="E635" s="14">
        <v>15053</v>
      </c>
      <c r="F635" s="14">
        <v>15053</v>
      </c>
      <c r="G635" s="14">
        <v>16466</v>
      </c>
    </row>
    <row r="636" spans="1:7" s="56" customFormat="1" ht="14.65" customHeight="1">
      <c r="A636" s="190"/>
      <c r="B636" s="92" t="s">
        <v>578</v>
      </c>
      <c r="C636" s="91" t="s">
        <v>446</v>
      </c>
      <c r="D636" s="1">
        <v>0</v>
      </c>
      <c r="E636" s="14">
        <v>1</v>
      </c>
      <c r="F636" s="14">
        <v>1</v>
      </c>
      <c r="G636" s="14">
        <v>499</v>
      </c>
    </row>
    <row r="637" spans="1:7" s="56" customFormat="1" ht="14.65" customHeight="1">
      <c r="A637" s="190"/>
      <c r="B637" s="92" t="s">
        <v>579</v>
      </c>
      <c r="C637" s="91" t="s">
        <v>447</v>
      </c>
      <c r="D637" s="1">
        <v>0</v>
      </c>
      <c r="E637" s="14">
        <v>1</v>
      </c>
      <c r="F637" s="14">
        <v>1</v>
      </c>
      <c r="G637" s="14">
        <v>8264</v>
      </c>
    </row>
    <row r="638" spans="1:7" s="56" customFormat="1" ht="14.65" customHeight="1">
      <c r="A638" s="190"/>
      <c r="B638" s="92" t="s">
        <v>580</v>
      </c>
      <c r="C638" s="91" t="s">
        <v>449</v>
      </c>
      <c r="D638" s="1">
        <v>0</v>
      </c>
      <c r="E638" s="14">
        <v>1</v>
      </c>
      <c r="F638" s="14">
        <v>1</v>
      </c>
      <c r="G638" s="14">
        <v>1</v>
      </c>
    </row>
    <row r="639" spans="1:7" ht="13.9" customHeight="1">
      <c r="A639" s="179"/>
      <c r="B639" s="90" t="s">
        <v>138</v>
      </c>
      <c r="C639" s="85" t="s">
        <v>450</v>
      </c>
      <c r="D639" s="65">
        <v>42</v>
      </c>
      <c r="E639" s="14">
        <v>42</v>
      </c>
      <c r="F639" s="65">
        <v>42</v>
      </c>
      <c r="G639" s="14">
        <v>42</v>
      </c>
    </row>
    <row r="640" spans="1:7" ht="13.9" customHeight="1">
      <c r="A640" s="179"/>
      <c r="B640" s="90" t="s">
        <v>139</v>
      </c>
      <c r="C640" s="85" t="s">
        <v>20</v>
      </c>
      <c r="D640" s="65">
        <v>414</v>
      </c>
      <c r="E640" s="14">
        <v>311</v>
      </c>
      <c r="F640" s="65">
        <v>311</v>
      </c>
      <c r="G640" s="14">
        <v>311</v>
      </c>
    </row>
    <row r="641" spans="1:7" s="56" customFormat="1" ht="14.65" customHeight="1">
      <c r="A641" s="190"/>
      <c r="B641" s="92" t="s">
        <v>696</v>
      </c>
      <c r="C641" s="91" t="s">
        <v>452</v>
      </c>
      <c r="D641" s="1">
        <v>0</v>
      </c>
      <c r="E641" s="14">
        <v>1</v>
      </c>
      <c r="F641" s="14">
        <v>1</v>
      </c>
      <c r="G641" s="14">
        <v>1</v>
      </c>
    </row>
    <row r="642" spans="1:7" s="56" customFormat="1" ht="14.65" customHeight="1">
      <c r="A642" s="190"/>
      <c r="B642" s="92" t="s">
        <v>643</v>
      </c>
      <c r="C642" s="91" t="s">
        <v>598</v>
      </c>
      <c r="D642" s="7">
        <v>0</v>
      </c>
      <c r="E642" s="11">
        <v>1</v>
      </c>
      <c r="F642" s="11">
        <v>1</v>
      </c>
      <c r="G642" s="11">
        <v>1</v>
      </c>
    </row>
    <row r="643" spans="1:7" s="75" customFormat="1" ht="13.9" customHeight="1">
      <c r="A643" s="179" t="s">
        <v>17</v>
      </c>
      <c r="B643" s="90">
        <v>74</v>
      </c>
      <c r="C643" s="69" t="s">
        <v>253</v>
      </c>
      <c r="D643" s="73">
        <f t="shared" ref="D643:F643" si="87">SUM(D634:D642)</f>
        <v>29695</v>
      </c>
      <c r="E643" s="73">
        <f t="shared" si="87"/>
        <v>32242</v>
      </c>
      <c r="F643" s="73">
        <f t="shared" si="87"/>
        <v>32242</v>
      </c>
      <c r="G643" s="73">
        <v>35574</v>
      </c>
    </row>
    <row r="644" spans="1:7" ht="10.15" customHeight="1">
      <c r="A644" s="179"/>
      <c r="B644" s="90"/>
      <c r="C644" s="69"/>
      <c r="D644" s="35"/>
      <c r="E644" s="35"/>
      <c r="F644" s="35"/>
      <c r="G644" s="67"/>
    </row>
    <row r="645" spans="1:7" ht="13.9" customHeight="1">
      <c r="A645" s="179"/>
      <c r="B645" s="90">
        <v>75</v>
      </c>
      <c r="C645" s="69" t="s">
        <v>254</v>
      </c>
      <c r="D645" s="35"/>
      <c r="E645" s="35"/>
      <c r="F645" s="35"/>
      <c r="G645" s="67"/>
    </row>
    <row r="646" spans="1:7" ht="13.9" customHeight="1">
      <c r="A646" s="179"/>
      <c r="B646" s="90" t="s">
        <v>140</v>
      </c>
      <c r="C646" s="85" t="s">
        <v>53</v>
      </c>
      <c r="D646" s="65">
        <f>27343-1</f>
        <v>27342</v>
      </c>
      <c r="E646" s="14">
        <v>35108</v>
      </c>
      <c r="F646" s="65">
        <v>35108</v>
      </c>
      <c r="G646" s="14">
        <v>21518</v>
      </c>
    </row>
    <row r="647" spans="1:7" ht="13.9" customHeight="1">
      <c r="A647" s="179"/>
      <c r="B647" s="90" t="s">
        <v>311</v>
      </c>
      <c r="C647" s="85" t="s">
        <v>147</v>
      </c>
      <c r="D647" s="14">
        <v>17381</v>
      </c>
      <c r="E647" s="14">
        <v>18097</v>
      </c>
      <c r="F647" s="14">
        <v>18097</v>
      </c>
      <c r="G647" s="14">
        <v>18691</v>
      </c>
    </row>
    <row r="648" spans="1:7" s="56" customFormat="1" ht="14.65" customHeight="1">
      <c r="A648" s="190"/>
      <c r="B648" s="92" t="s">
        <v>581</v>
      </c>
      <c r="C648" s="91" t="s">
        <v>446</v>
      </c>
      <c r="D648" s="1">
        <v>0</v>
      </c>
      <c r="E648" s="14">
        <v>1</v>
      </c>
      <c r="F648" s="14">
        <v>1</v>
      </c>
      <c r="G648" s="14">
        <v>1076</v>
      </c>
    </row>
    <row r="649" spans="1:7" s="56" customFormat="1" ht="14.65" customHeight="1">
      <c r="A649" s="190"/>
      <c r="B649" s="92" t="s">
        <v>582</v>
      </c>
      <c r="C649" s="91" t="s">
        <v>447</v>
      </c>
      <c r="D649" s="1">
        <v>0</v>
      </c>
      <c r="E649" s="14">
        <v>1</v>
      </c>
      <c r="F649" s="14">
        <v>1</v>
      </c>
      <c r="G649" s="14">
        <v>17668</v>
      </c>
    </row>
    <row r="650" spans="1:7" s="56" customFormat="1" ht="14.65" customHeight="1">
      <c r="A650" s="190"/>
      <c r="B650" s="92" t="s">
        <v>583</v>
      </c>
      <c r="C650" s="91" t="s">
        <v>449</v>
      </c>
      <c r="D650" s="1">
        <v>0</v>
      </c>
      <c r="E650" s="14">
        <v>1</v>
      </c>
      <c r="F650" s="14">
        <v>1</v>
      </c>
      <c r="G650" s="14">
        <v>1</v>
      </c>
    </row>
    <row r="651" spans="1:7" ht="13.9" customHeight="1">
      <c r="A651" s="179"/>
      <c r="B651" s="90" t="s">
        <v>141</v>
      </c>
      <c r="C651" s="85" t="s">
        <v>450</v>
      </c>
      <c r="D651" s="65">
        <v>42</v>
      </c>
      <c r="E651" s="14">
        <v>42</v>
      </c>
      <c r="F651" s="65">
        <v>42</v>
      </c>
      <c r="G651" s="14">
        <v>42</v>
      </c>
    </row>
    <row r="652" spans="1:7" ht="13.9" customHeight="1">
      <c r="A652" s="179"/>
      <c r="B652" s="90" t="s">
        <v>142</v>
      </c>
      <c r="C652" s="85" t="s">
        <v>20</v>
      </c>
      <c r="D652" s="65">
        <v>514</v>
      </c>
      <c r="E652" s="14">
        <v>311</v>
      </c>
      <c r="F652" s="65">
        <v>311</v>
      </c>
      <c r="G652" s="14">
        <v>311</v>
      </c>
    </row>
    <row r="653" spans="1:7" s="56" customFormat="1" ht="14.65" customHeight="1">
      <c r="A653" s="190"/>
      <c r="B653" s="92" t="s">
        <v>697</v>
      </c>
      <c r="C653" s="91" t="s">
        <v>452</v>
      </c>
      <c r="D653" s="1">
        <v>0</v>
      </c>
      <c r="E653" s="14">
        <v>1</v>
      </c>
      <c r="F653" s="14">
        <v>1</v>
      </c>
      <c r="G653" s="14">
        <v>1</v>
      </c>
    </row>
    <row r="654" spans="1:7" s="56" customFormat="1" ht="14.65" customHeight="1">
      <c r="A654" s="190"/>
      <c r="B654" s="92" t="s">
        <v>644</v>
      </c>
      <c r="C654" s="91" t="s">
        <v>598</v>
      </c>
      <c r="D654" s="7">
        <v>0</v>
      </c>
      <c r="E654" s="11">
        <v>1</v>
      </c>
      <c r="F654" s="11">
        <v>1</v>
      </c>
      <c r="G654" s="11">
        <v>1</v>
      </c>
    </row>
    <row r="655" spans="1:7" ht="13.9" customHeight="1">
      <c r="A655" s="189" t="s">
        <v>17</v>
      </c>
      <c r="B655" s="97">
        <v>75</v>
      </c>
      <c r="C655" s="74" t="s">
        <v>254</v>
      </c>
      <c r="D655" s="73">
        <f t="shared" ref="D655:F655" si="88">SUM(D646:D654)</f>
        <v>45279</v>
      </c>
      <c r="E655" s="73">
        <f t="shared" si="88"/>
        <v>53563</v>
      </c>
      <c r="F655" s="73">
        <f t="shared" si="88"/>
        <v>53563</v>
      </c>
      <c r="G655" s="73">
        <v>59309</v>
      </c>
    </row>
    <row r="656" spans="1:7" ht="10.15" customHeight="1">
      <c r="A656" s="179"/>
      <c r="B656" s="90"/>
      <c r="C656" s="69"/>
      <c r="D656" s="35"/>
      <c r="E656" s="35"/>
      <c r="F656" s="35"/>
      <c r="G656" s="67"/>
    </row>
    <row r="657" spans="1:7" ht="15" customHeight="1">
      <c r="A657" s="179"/>
      <c r="B657" s="90">
        <v>76</v>
      </c>
      <c r="C657" s="69" t="s">
        <v>255</v>
      </c>
      <c r="D657" s="35"/>
      <c r="E657" s="35"/>
      <c r="F657" s="35"/>
      <c r="G657" s="67"/>
    </row>
    <row r="658" spans="1:7" ht="15" customHeight="1">
      <c r="A658" s="179"/>
      <c r="B658" s="90" t="s">
        <v>143</v>
      </c>
      <c r="C658" s="85" t="s">
        <v>53</v>
      </c>
      <c r="D658" s="65">
        <v>16710</v>
      </c>
      <c r="E658" s="14">
        <v>35310</v>
      </c>
      <c r="F658" s="65">
        <f>35310-6490</f>
        <v>28820</v>
      </c>
      <c r="G658" s="14">
        <v>11178</v>
      </c>
    </row>
    <row r="659" spans="1:7" ht="15" customHeight="1">
      <c r="A659" s="179"/>
      <c r="B659" s="90" t="s">
        <v>299</v>
      </c>
      <c r="C659" s="85" t="s">
        <v>147</v>
      </c>
      <c r="D659" s="14">
        <v>13951</v>
      </c>
      <c r="E659" s="14">
        <v>28414</v>
      </c>
      <c r="F659" s="14">
        <f>28414-12742</f>
        <v>15672</v>
      </c>
      <c r="G659" s="14">
        <v>15087</v>
      </c>
    </row>
    <row r="660" spans="1:7" s="56" customFormat="1" ht="15" customHeight="1">
      <c r="A660" s="190"/>
      <c r="B660" s="92" t="s">
        <v>584</v>
      </c>
      <c r="C660" s="91" t="s">
        <v>446</v>
      </c>
      <c r="D660" s="1">
        <v>0</v>
      </c>
      <c r="E660" s="14">
        <v>1</v>
      </c>
      <c r="F660" s="14">
        <v>1</v>
      </c>
      <c r="G660" s="14">
        <v>559</v>
      </c>
    </row>
    <row r="661" spans="1:7" s="56" customFormat="1" ht="15" customHeight="1">
      <c r="A661" s="190"/>
      <c r="B661" s="92" t="s">
        <v>585</v>
      </c>
      <c r="C661" s="91" t="s">
        <v>447</v>
      </c>
      <c r="D661" s="1">
        <v>0</v>
      </c>
      <c r="E661" s="14">
        <v>1</v>
      </c>
      <c r="F661" s="14">
        <v>1</v>
      </c>
      <c r="G661" s="14">
        <v>9163</v>
      </c>
    </row>
    <row r="662" spans="1:7" s="56" customFormat="1" ht="15" customHeight="1">
      <c r="A662" s="190"/>
      <c r="B662" s="92" t="s">
        <v>586</v>
      </c>
      <c r="C662" s="91" t="s">
        <v>449</v>
      </c>
      <c r="D662" s="1">
        <v>0</v>
      </c>
      <c r="E662" s="14">
        <v>1</v>
      </c>
      <c r="F662" s="14">
        <v>1</v>
      </c>
      <c r="G662" s="14">
        <v>1</v>
      </c>
    </row>
    <row r="663" spans="1:7" ht="15" customHeight="1">
      <c r="A663" s="179"/>
      <c r="B663" s="90" t="s">
        <v>144</v>
      </c>
      <c r="C663" s="85" t="s">
        <v>450</v>
      </c>
      <c r="D663" s="65">
        <v>42</v>
      </c>
      <c r="E663" s="14">
        <v>42</v>
      </c>
      <c r="F663" s="65">
        <v>42</v>
      </c>
      <c r="G663" s="14">
        <v>42</v>
      </c>
    </row>
    <row r="664" spans="1:7" ht="15" customHeight="1">
      <c r="A664" s="179"/>
      <c r="B664" s="90" t="s">
        <v>145</v>
      </c>
      <c r="C664" s="85" t="s">
        <v>20</v>
      </c>
      <c r="D664" s="65">
        <v>301</v>
      </c>
      <c r="E664" s="14">
        <v>311</v>
      </c>
      <c r="F664" s="65">
        <v>311</v>
      </c>
      <c r="G664" s="14">
        <v>311</v>
      </c>
    </row>
    <row r="665" spans="1:7" s="56" customFormat="1" ht="15" customHeight="1">
      <c r="A665" s="190"/>
      <c r="B665" s="92" t="s">
        <v>650</v>
      </c>
      <c r="C665" s="91" t="s">
        <v>452</v>
      </c>
      <c r="D665" s="1">
        <v>0</v>
      </c>
      <c r="E665" s="14">
        <v>1</v>
      </c>
      <c r="F665" s="14">
        <v>1</v>
      </c>
      <c r="G665" s="14">
        <v>1</v>
      </c>
    </row>
    <row r="666" spans="1:7" s="56" customFormat="1" ht="15" customHeight="1">
      <c r="A666" s="190"/>
      <c r="B666" s="92" t="s">
        <v>645</v>
      </c>
      <c r="C666" s="91" t="s">
        <v>598</v>
      </c>
      <c r="D666" s="7">
        <v>0</v>
      </c>
      <c r="E666" s="11">
        <v>1</v>
      </c>
      <c r="F666" s="11">
        <v>1</v>
      </c>
      <c r="G666" s="11">
        <v>1</v>
      </c>
    </row>
    <row r="667" spans="1:7" ht="15" customHeight="1">
      <c r="A667" s="179" t="s">
        <v>17</v>
      </c>
      <c r="B667" s="90">
        <v>76</v>
      </c>
      <c r="C667" s="69" t="s">
        <v>255</v>
      </c>
      <c r="D667" s="73">
        <f t="shared" ref="D667:F667" si="89">SUM(D658:D666)</f>
        <v>31004</v>
      </c>
      <c r="E667" s="73">
        <f t="shared" si="89"/>
        <v>64082</v>
      </c>
      <c r="F667" s="73">
        <f t="shared" si="89"/>
        <v>44850</v>
      </c>
      <c r="G667" s="73">
        <v>36343</v>
      </c>
    </row>
    <row r="668" spans="1:7" ht="10.15" customHeight="1">
      <c r="A668" s="179"/>
      <c r="B668" s="90"/>
      <c r="C668" s="69"/>
      <c r="D668" s="88"/>
      <c r="E668" s="17"/>
      <c r="F668" s="88"/>
      <c r="G668" s="13"/>
    </row>
    <row r="669" spans="1:7" ht="14.1" customHeight="1">
      <c r="A669" s="179"/>
      <c r="B669" s="90">
        <v>78</v>
      </c>
      <c r="C669" s="69" t="s">
        <v>256</v>
      </c>
      <c r="D669" s="35"/>
      <c r="E669" s="14"/>
      <c r="F669" s="35"/>
      <c r="G669" s="10"/>
    </row>
    <row r="670" spans="1:7" ht="14.1" customHeight="1">
      <c r="A670" s="179"/>
      <c r="B670" s="90" t="s">
        <v>170</v>
      </c>
      <c r="C670" s="85" t="s">
        <v>53</v>
      </c>
      <c r="D670" s="14">
        <f>20849-1</f>
        <v>20848</v>
      </c>
      <c r="E670" s="14">
        <v>28524</v>
      </c>
      <c r="F670" s="14">
        <f>28524-3000</f>
        <v>25524</v>
      </c>
      <c r="G670" s="14">
        <v>14994</v>
      </c>
    </row>
    <row r="671" spans="1:7" ht="14.1" customHeight="1">
      <c r="A671" s="179"/>
      <c r="B671" s="90" t="s">
        <v>300</v>
      </c>
      <c r="C671" s="85" t="s">
        <v>147</v>
      </c>
      <c r="D671" s="14">
        <v>18069</v>
      </c>
      <c r="E671" s="14">
        <v>19151</v>
      </c>
      <c r="F671" s="14">
        <v>19151</v>
      </c>
      <c r="G671" s="14">
        <v>19754</v>
      </c>
    </row>
    <row r="672" spans="1:7" s="56" customFormat="1" ht="14.1" customHeight="1">
      <c r="A672" s="190"/>
      <c r="B672" s="92" t="s">
        <v>587</v>
      </c>
      <c r="C672" s="91" t="s">
        <v>446</v>
      </c>
      <c r="D672" s="1">
        <v>0</v>
      </c>
      <c r="E672" s="14">
        <v>1</v>
      </c>
      <c r="F672" s="14">
        <v>1</v>
      </c>
      <c r="G672" s="14">
        <v>750</v>
      </c>
    </row>
    <row r="673" spans="1:7" s="56" customFormat="1" ht="14.1" customHeight="1">
      <c r="A673" s="190"/>
      <c r="B673" s="92" t="s">
        <v>588</v>
      </c>
      <c r="C673" s="91" t="s">
        <v>447</v>
      </c>
      <c r="D673" s="1">
        <v>0</v>
      </c>
      <c r="E673" s="14">
        <v>1</v>
      </c>
      <c r="F673" s="14">
        <v>1</v>
      </c>
      <c r="G673" s="14">
        <v>12187</v>
      </c>
    </row>
    <row r="674" spans="1:7" s="56" customFormat="1" ht="14.1" customHeight="1">
      <c r="A674" s="190"/>
      <c r="B674" s="92" t="s">
        <v>589</v>
      </c>
      <c r="C674" s="91" t="s">
        <v>449</v>
      </c>
      <c r="D674" s="1">
        <v>0</v>
      </c>
      <c r="E674" s="14">
        <v>1</v>
      </c>
      <c r="F674" s="14">
        <v>1</v>
      </c>
      <c r="G674" s="14">
        <v>1</v>
      </c>
    </row>
    <row r="675" spans="1:7" ht="14.1" customHeight="1">
      <c r="A675" s="179"/>
      <c r="B675" s="90" t="s">
        <v>171</v>
      </c>
      <c r="C675" s="85" t="s">
        <v>450</v>
      </c>
      <c r="D675" s="14">
        <v>42</v>
      </c>
      <c r="E675" s="14">
        <v>42</v>
      </c>
      <c r="F675" s="14">
        <v>42</v>
      </c>
      <c r="G675" s="14">
        <v>42</v>
      </c>
    </row>
    <row r="676" spans="1:7" ht="14.1" customHeight="1">
      <c r="A676" s="179"/>
      <c r="B676" s="90" t="s">
        <v>172</v>
      </c>
      <c r="C676" s="85" t="s">
        <v>20</v>
      </c>
      <c r="D676" s="14">
        <v>314</v>
      </c>
      <c r="E676" s="14">
        <v>311</v>
      </c>
      <c r="F676" s="14">
        <v>311</v>
      </c>
      <c r="G676" s="14">
        <v>311</v>
      </c>
    </row>
    <row r="677" spans="1:7" s="56" customFormat="1" ht="14.1" customHeight="1">
      <c r="A677" s="190"/>
      <c r="B677" s="92" t="s">
        <v>648</v>
      </c>
      <c r="C677" s="91" t="s">
        <v>452</v>
      </c>
      <c r="D677" s="1">
        <v>0</v>
      </c>
      <c r="E677" s="14">
        <v>1</v>
      </c>
      <c r="F677" s="14">
        <v>1</v>
      </c>
      <c r="G677" s="14">
        <v>1</v>
      </c>
    </row>
    <row r="678" spans="1:7" s="56" customFormat="1" ht="14.1" customHeight="1">
      <c r="A678" s="190"/>
      <c r="B678" s="92" t="s">
        <v>646</v>
      </c>
      <c r="C678" s="91" t="s">
        <v>598</v>
      </c>
      <c r="D678" s="7">
        <v>0</v>
      </c>
      <c r="E678" s="11">
        <v>1</v>
      </c>
      <c r="F678" s="11">
        <v>1</v>
      </c>
      <c r="G678" s="11">
        <v>1</v>
      </c>
    </row>
    <row r="679" spans="1:7" ht="14.1" customHeight="1">
      <c r="A679" s="179" t="s">
        <v>17</v>
      </c>
      <c r="B679" s="90">
        <v>78</v>
      </c>
      <c r="C679" s="69" t="s">
        <v>256</v>
      </c>
      <c r="D679" s="9">
        <f t="shared" ref="D679:F679" si="90">SUM(D670:D678)</f>
        <v>39273</v>
      </c>
      <c r="E679" s="9">
        <f t="shared" si="90"/>
        <v>48033</v>
      </c>
      <c r="F679" s="9">
        <f t="shared" si="90"/>
        <v>45033</v>
      </c>
      <c r="G679" s="9">
        <v>48041</v>
      </c>
    </row>
    <row r="680" spans="1:7" ht="9.9499999999999993" customHeight="1">
      <c r="A680" s="179"/>
      <c r="B680" s="90"/>
      <c r="C680" s="69"/>
      <c r="D680" s="14"/>
      <c r="E680" s="14"/>
      <c r="F680" s="14"/>
      <c r="G680" s="10"/>
    </row>
    <row r="681" spans="1:7" ht="14.1" customHeight="1">
      <c r="A681" s="179"/>
      <c r="B681" s="90">
        <v>79</v>
      </c>
      <c r="C681" s="69" t="s">
        <v>257</v>
      </c>
      <c r="D681" s="35"/>
      <c r="E681" s="14"/>
      <c r="F681" s="35"/>
      <c r="G681" s="10"/>
    </row>
    <row r="682" spans="1:7" ht="14.1" customHeight="1">
      <c r="A682" s="179"/>
      <c r="B682" s="90" t="s">
        <v>210</v>
      </c>
      <c r="C682" s="69" t="s">
        <v>53</v>
      </c>
      <c r="D682" s="14">
        <v>9860</v>
      </c>
      <c r="E682" s="14">
        <v>13963</v>
      </c>
      <c r="F682" s="14">
        <v>13963</v>
      </c>
      <c r="G682" s="14">
        <v>8912</v>
      </c>
    </row>
    <row r="683" spans="1:7" ht="14.1" customHeight="1">
      <c r="A683" s="179"/>
      <c r="B683" s="90" t="s">
        <v>301</v>
      </c>
      <c r="C683" s="69" t="s">
        <v>147</v>
      </c>
      <c r="D683" s="14">
        <v>6511</v>
      </c>
      <c r="E683" s="14">
        <v>6976</v>
      </c>
      <c r="F683" s="14">
        <v>6976</v>
      </c>
      <c r="G683" s="14">
        <v>7534</v>
      </c>
    </row>
    <row r="684" spans="1:7" s="56" customFormat="1" ht="14.1" customHeight="1">
      <c r="A684" s="190"/>
      <c r="B684" s="92" t="s">
        <v>590</v>
      </c>
      <c r="C684" s="91" t="s">
        <v>446</v>
      </c>
      <c r="D684" s="1">
        <v>0</v>
      </c>
      <c r="E684" s="14">
        <v>1</v>
      </c>
      <c r="F684" s="14">
        <v>1</v>
      </c>
      <c r="G684" s="14">
        <v>446</v>
      </c>
    </row>
    <row r="685" spans="1:7" s="56" customFormat="1" ht="14.1" customHeight="1">
      <c r="A685" s="190"/>
      <c r="B685" s="92" t="s">
        <v>591</v>
      </c>
      <c r="C685" s="91" t="s">
        <v>447</v>
      </c>
      <c r="D685" s="1">
        <v>0</v>
      </c>
      <c r="E685" s="14">
        <v>1</v>
      </c>
      <c r="F685" s="14">
        <v>1</v>
      </c>
      <c r="G685" s="14">
        <v>7268</v>
      </c>
    </row>
    <row r="686" spans="1:7" s="56" customFormat="1" ht="14.1" customHeight="1">
      <c r="A686" s="190"/>
      <c r="B686" s="92" t="s">
        <v>592</v>
      </c>
      <c r="C686" s="91" t="s">
        <v>449</v>
      </c>
      <c r="D686" s="1">
        <v>0</v>
      </c>
      <c r="E686" s="14">
        <v>1</v>
      </c>
      <c r="F686" s="14">
        <v>1</v>
      </c>
      <c r="G686" s="14">
        <v>1</v>
      </c>
    </row>
    <row r="687" spans="1:7" ht="14.1" customHeight="1">
      <c r="A687" s="179"/>
      <c r="B687" s="90" t="s">
        <v>208</v>
      </c>
      <c r="C687" s="69" t="s">
        <v>450</v>
      </c>
      <c r="D687" s="14">
        <v>42</v>
      </c>
      <c r="E687" s="14">
        <v>42</v>
      </c>
      <c r="F687" s="14">
        <v>42</v>
      </c>
      <c r="G687" s="14">
        <v>42</v>
      </c>
    </row>
    <row r="688" spans="1:7" ht="14.1" customHeight="1">
      <c r="A688" s="179"/>
      <c r="B688" s="90" t="s">
        <v>209</v>
      </c>
      <c r="C688" s="69" t="s">
        <v>20</v>
      </c>
      <c r="D688" s="14">
        <v>552</v>
      </c>
      <c r="E688" s="14">
        <v>309</v>
      </c>
      <c r="F688" s="14">
        <v>309</v>
      </c>
      <c r="G688" s="14">
        <v>309</v>
      </c>
    </row>
    <row r="689" spans="1:7" ht="14.1" customHeight="1">
      <c r="A689" s="179"/>
      <c r="B689" s="90" t="s">
        <v>661</v>
      </c>
      <c r="C689" s="69" t="s">
        <v>662</v>
      </c>
      <c r="D689" s="14">
        <v>209</v>
      </c>
      <c r="E689" s="14">
        <v>879</v>
      </c>
      <c r="F689" s="14">
        <f>879+329</f>
        <v>1208</v>
      </c>
      <c r="G689" s="14">
        <v>879</v>
      </c>
    </row>
    <row r="690" spans="1:7" s="56" customFormat="1" ht="14.1" customHeight="1">
      <c r="A690" s="190"/>
      <c r="B690" s="92" t="s">
        <v>649</v>
      </c>
      <c r="C690" s="91" t="s">
        <v>452</v>
      </c>
      <c r="D690" s="1">
        <v>0</v>
      </c>
      <c r="E690" s="14">
        <v>1</v>
      </c>
      <c r="F690" s="14">
        <v>1</v>
      </c>
      <c r="G690" s="14">
        <v>1</v>
      </c>
    </row>
    <row r="691" spans="1:7" s="56" customFormat="1" ht="14.1" customHeight="1">
      <c r="A691" s="190"/>
      <c r="B691" s="92" t="s">
        <v>647</v>
      </c>
      <c r="C691" s="91" t="s">
        <v>598</v>
      </c>
      <c r="D691" s="7">
        <v>0</v>
      </c>
      <c r="E691" s="11">
        <v>1</v>
      </c>
      <c r="F691" s="11">
        <v>1</v>
      </c>
      <c r="G691" s="11">
        <v>1</v>
      </c>
    </row>
    <row r="692" spans="1:7" ht="14.1" customHeight="1">
      <c r="A692" s="179" t="s">
        <v>17</v>
      </c>
      <c r="B692" s="90">
        <v>79</v>
      </c>
      <c r="C692" s="69" t="s">
        <v>257</v>
      </c>
      <c r="D692" s="11">
        <f t="shared" ref="D692:F692" si="91">SUM(D682:D691)</f>
        <v>17174</v>
      </c>
      <c r="E692" s="11">
        <f t="shared" si="91"/>
        <v>22174</v>
      </c>
      <c r="F692" s="11">
        <f t="shared" si="91"/>
        <v>22503</v>
      </c>
      <c r="G692" s="11">
        <v>25393</v>
      </c>
    </row>
    <row r="693" spans="1:7" s="75" customFormat="1" ht="14.1" customHeight="1">
      <c r="A693" s="179" t="s">
        <v>17</v>
      </c>
      <c r="B693" s="90">
        <v>48</v>
      </c>
      <c r="C693" s="69" t="s">
        <v>374</v>
      </c>
      <c r="D693" s="9">
        <f t="shared" ref="D693:F693" si="92">D667+D655+D643+D631+D619+D607+D679+D692</f>
        <v>242956</v>
      </c>
      <c r="E693" s="9">
        <f t="shared" si="92"/>
        <v>311115</v>
      </c>
      <c r="F693" s="9">
        <f t="shared" si="92"/>
        <v>287112</v>
      </c>
      <c r="G693" s="9">
        <v>303356</v>
      </c>
    </row>
    <row r="694" spans="1:7" ht="14.1" customHeight="1">
      <c r="A694" s="179" t="s">
        <v>17</v>
      </c>
      <c r="B694" s="95">
        <v>1.0009999999999999</v>
      </c>
      <c r="C694" s="96" t="s">
        <v>152</v>
      </c>
      <c r="D694" s="66">
        <f t="shared" ref="D694:F694" si="93">D693+D594+D544+D409+D273</f>
        <v>860875</v>
      </c>
      <c r="E694" s="66">
        <f t="shared" si="93"/>
        <v>1284941</v>
      </c>
      <c r="F694" s="66">
        <f t="shared" si="93"/>
        <v>1281238</v>
      </c>
      <c r="G694" s="66">
        <v>1385942</v>
      </c>
    </row>
    <row r="695" spans="1:7" ht="11.1" customHeight="1">
      <c r="A695" s="179"/>
      <c r="B695" s="95"/>
      <c r="C695" s="96"/>
      <c r="D695" s="65"/>
      <c r="E695" s="19"/>
      <c r="F695" s="65"/>
      <c r="G695" s="19"/>
    </row>
    <row r="696" spans="1:7" ht="14.1" customHeight="1">
      <c r="A696" s="179"/>
      <c r="B696" s="151">
        <v>1.8</v>
      </c>
      <c r="C696" s="96" t="s">
        <v>44</v>
      </c>
      <c r="D696" s="65"/>
      <c r="E696" s="65"/>
      <c r="F696" s="65"/>
      <c r="G696" s="65"/>
    </row>
    <row r="697" spans="1:7" ht="14.1" customHeight="1">
      <c r="A697" s="179"/>
      <c r="B697" s="112">
        <v>36</v>
      </c>
      <c r="C697" s="69" t="s">
        <v>21</v>
      </c>
      <c r="D697" s="65"/>
      <c r="E697" s="65"/>
      <c r="F697" s="65"/>
      <c r="G697" s="65"/>
    </row>
    <row r="698" spans="1:7" ht="14.1" customHeight="1">
      <c r="A698" s="179"/>
      <c r="B698" s="70" t="s">
        <v>46</v>
      </c>
      <c r="C698" s="85" t="s">
        <v>356</v>
      </c>
      <c r="D698" s="66">
        <v>30221</v>
      </c>
      <c r="E698" s="7">
        <v>0</v>
      </c>
      <c r="F698" s="15">
        <v>0</v>
      </c>
      <c r="G698" s="7">
        <v>0</v>
      </c>
    </row>
    <row r="699" spans="1:7" ht="14.1" customHeight="1">
      <c r="A699" s="179" t="s">
        <v>17</v>
      </c>
      <c r="B699" s="112">
        <v>36</v>
      </c>
      <c r="C699" s="69" t="s">
        <v>21</v>
      </c>
      <c r="D699" s="66">
        <f t="shared" ref="D699:F699" si="94">SUM(D698:D698)</f>
        <v>30221</v>
      </c>
      <c r="E699" s="15">
        <f t="shared" si="94"/>
        <v>0</v>
      </c>
      <c r="F699" s="15">
        <f t="shared" si="94"/>
        <v>0</v>
      </c>
      <c r="G699" s="7">
        <v>0</v>
      </c>
    </row>
    <row r="700" spans="1:7" ht="9.9499999999999993" customHeight="1">
      <c r="A700" s="179"/>
      <c r="B700" s="112"/>
      <c r="C700" s="69"/>
      <c r="D700" s="65"/>
      <c r="E700" s="65"/>
      <c r="F700" s="65"/>
      <c r="G700" s="65"/>
    </row>
    <row r="701" spans="1:7" ht="14.1" customHeight="1">
      <c r="A701" s="179"/>
      <c r="B701" s="112">
        <v>60</v>
      </c>
      <c r="C701" s="69" t="s">
        <v>651</v>
      </c>
      <c r="D701" s="65"/>
      <c r="E701" s="65"/>
      <c r="F701" s="65"/>
      <c r="G701" s="65"/>
    </row>
    <row r="702" spans="1:7" ht="14.1" customHeight="1">
      <c r="A702" s="179"/>
      <c r="B702" s="112" t="s">
        <v>654</v>
      </c>
      <c r="C702" s="69" t="s">
        <v>652</v>
      </c>
      <c r="D702" s="1">
        <v>0</v>
      </c>
      <c r="E702" s="14">
        <v>24737</v>
      </c>
      <c r="F702" s="14">
        <v>24737</v>
      </c>
      <c r="G702" s="14">
        <v>22855</v>
      </c>
    </row>
    <row r="703" spans="1:7" ht="14.1" customHeight="1">
      <c r="A703" s="179" t="s">
        <v>17</v>
      </c>
      <c r="B703" s="112">
        <v>60</v>
      </c>
      <c r="C703" s="69" t="s">
        <v>651</v>
      </c>
      <c r="D703" s="8">
        <f t="shared" ref="D703:F703" si="95">D702</f>
        <v>0</v>
      </c>
      <c r="E703" s="9">
        <f t="shared" si="95"/>
        <v>24737</v>
      </c>
      <c r="F703" s="9">
        <f t="shared" si="95"/>
        <v>24737</v>
      </c>
      <c r="G703" s="73">
        <v>22855</v>
      </c>
    </row>
    <row r="704" spans="1:7" ht="14.1" customHeight="1">
      <c r="A704" s="189" t="s">
        <v>17</v>
      </c>
      <c r="B704" s="136">
        <v>1.8</v>
      </c>
      <c r="C704" s="98" t="s">
        <v>44</v>
      </c>
      <c r="D704" s="66">
        <f t="shared" ref="D704:F704" si="96">D699+D703</f>
        <v>30221</v>
      </c>
      <c r="E704" s="66">
        <f t="shared" si="96"/>
        <v>24737</v>
      </c>
      <c r="F704" s="66">
        <f t="shared" si="96"/>
        <v>24737</v>
      </c>
      <c r="G704" s="66">
        <v>22855</v>
      </c>
    </row>
    <row r="705" spans="1:7" s="75" customFormat="1" ht="14.1" customHeight="1">
      <c r="A705" s="179" t="s">
        <v>17</v>
      </c>
      <c r="B705" s="112">
        <v>1</v>
      </c>
      <c r="C705" s="69" t="s">
        <v>45</v>
      </c>
      <c r="D705" s="66">
        <f t="shared" ref="D705:F705" si="97">D704+D694</f>
        <v>891096</v>
      </c>
      <c r="E705" s="66">
        <f t="shared" si="97"/>
        <v>1309678</v>
      </c>
      <c r="F705" s="66">
        <f t="shared" si="97"/>
        <v>1305975</v>
      </c>
      <c r="G705" s="66">
        <v>1408797</v>
      </c>
    </row>
    <row r="706" spans="1:7" ht="14.1" customHeight="1">
      <c r="A706" s="179" t="s">
        <v>17</v>
      </c>
      <c r="B706" s="99">
        <v>2501</v>
      </c>
      <c r="C706" s="96" t="s">
        <v>3</v>
      </c>
      <c r="D706" s="66">
        <f t="shared" ref="D706:F706" si="98">SUM(D705)</f>
        <v>891096</v>
      </c>
      <c r="E706" s="66">
        <f t="shared" si="98"/>
        <v>1309678</v>
      </c>
      <c r="F706" s="66">
        <f t="shared" si="98"/>
        <v>1305975</v>
      </c>
      <c r="G706" s="66">
        <v>1408797</v>
      </c>
    </row>
    <row r="707" spans="1:7">
      <c r="A707" s="179"/>
      <c r="B707" s="99"/>
      <c r="C707" s="96"/>
      <c r="D707" s="65"/>
      <c r="E707" s="14"/>
      <c r="F707" s="65"/>
      <c r="G707" s="14"/>
    </row>
    <row r="708" spans="1:7" ht="15" customHeight="1">
      <c r="A708" s="179" t="s">
        <v>19</v>
      </c>
      <c r="B708" s="99">
        <v>2505</v>
      </c>
      <c r="C708" s="96" t="s">
        <v>4</v>
      </c>
      <c r="D708" s="65"/>
      <c r="E708" s="65"/>
      <c r="F708" s="65"/>
      <c r="G708" s="65"/>
    </row>
    <row r="709" spans="1:7" ht="15" customHeight="1">
      <c r="A709" s="179"/>
      <c r="B709" s="112">
        <v>1</v>
      </c>
      <c r="C709" s="69" t="s">
        <v>47</v>
      </c>
      <c r="D709" s="65"/>
      <c r="E709" s="65"/>
      <c r="F709" s="65"/>
      <c r="G709" s="65"/>
    </row>
    <row r="710" spans="1:7" ht="15" customHeight="1">
      <c r="A710" s="179"/>
      <c r="B710" s="151">
        <v>1.702</v>
      </c>
      <c r="C710" s="96" t="s">
        <v>176</v>
      </c>
      <c r="D710" s="65"/>
      <c r="E710" s="65"/>
      <c r="F710" s="65"/>
      <c r="G710" s="65"/>
    </row>
    <row r="711" spans="1:7" ht="15" customHeight="1">
      <c r="A711" s="179"/>
      <c r="B711" s="90">
        <v>37</v>
      </c>
      <c r="C711" s="69" t="s">
        <v>203</v>
      </c>
      <c r="D711" s="19"/>
      <c r="E711" s="19"/>
      <c r="F711" s="19"/>
      <c r="G711" s="14"/>
    </row>
    <row r="712" spans="1:7" ht="28.9" customHeight="1">
      <c r="A712" s="179"/>
      <c r="B712" s="70" t="s">
        <v>192</v>
      </c>
      <c r="C712" s="85" t="s">
        <v>342</v>
      </c>
      <c r="D712" s="19">
        <v>166213</v>
      </c>
      <c r="E712" s="19">
        <v>365667</v>
      </c>
      <c r="F712" s="19">
        <f>365667-182376</f>
        <v>183291</v>
      </c>
      <c r="G712" s="19">
        <v>469230</v>
      </c>
    </row>
    <row r="713" spans="1:7" ht="28.9" customHeight="1">
      <c r="A713" s="179"/>
      <c r="B713" s="70" t="s">
        <v>193</v>
      </c>
      <c r="C713" s="85" t="s">
        <v>343</v>
      </c>
      <c r="D713" s="19">
        <v>10000</v>
      </c>
      <c r="E713" s="19">
        <v>11000</v>
      </c>
      <c r="F713" s="19">
        <v>11000</v>
      </c>
      <c r="G713" s="19">
        <v>6300</v>
      </c>
    </row>
    <row r="714" spans="1:7" ht="28.9" customHeight="1">
      <c r="A714" s="179"/>
      <c r="B714" s="70" t="s">
        <v>366</v>
      </c>
      <c r="C714" s="85" t="s">
        <v>367</v>
      </c>
      <c r="D714" s="19">
        <v>7163</v>
      </c>
      <c r="E714" s="19">
        <v>7161</v>
      </c>
      <c r="F714" s="19">
        <v>7161</v>
      </c>
      <c r="G714" s="19">
        <v>42397</v>
      </c>
    </row>
    <row r="715" spans="1:7">
      <c r="A715" s="179"/>
      <c r="B715" s="70" t="s">
        <v>388</v>
      </c>
      <c r="C715" s="85" t="s">
        <v>389</v>
      </c>
      <c r="D715" s="19">
        <v>600</v>
      </c>
      <c r="E715" s="19">
        <v>600</v>
      </c>
      <c r="F715" s="19">
        <v>600</v>
      </c>
      <c r="G715" s="19">
        <v>2500</v>
      </c>
    </row>
    <row r="716" spans="1:7" ht="25.5">
      <c r="A716" s="192"/>
      <c r="B716" s="155" t="s">
        <v>807</v>
      </c>
      <c r="C716" s="142" t="s">
        <v>808</v>
      </c>
      <c r="D716" s="6">
        <v>0</v>
      </c>
      <c r="E716" s="6">
        <v>0</v>
      </c>
      <c r="F716" s="19">
        <v>13500</v>
      </c>
      <c r="G716" s="19">
        <v>34560</v>
      </c>
    </row>
    <row r="717" spans="1:7" ht="13.5" customHeight="1">
      <c r="A717" s="192"/>
      <c r="B717" s="155" t="s">
        <v>809</v>
      </c>
      <c r="C717" s="142" t="s">
        <v>810</v>
      </c>
      <c r="D717" s="6">
        <v>0</v>
      </c>
      <c r="E717" s="6">
        <v>0</v>
      </c>
      <c r="F717" s="19">
        <v>1500</v>
      </c>
      <c r="G717" s="19">
        <v>2500</v>
      </c>
    </row>
    <row r="718" spans="1:7" ht="15" customHeight="1">
      <c r="A718" s="179" t="s">
        <v>17</v>
      </c>
      <c r="B718" s="90">
        <v>37</v>
      </c>
      <c r="C718" s="69" t="s">
        <v>203</v>
      </c>
      <c r="D718" s="20">
        <f>SUM(D712:D717)</f>
        <v>183976</v>
      </c>
      <c r="E718" s="20">
        <f>SUM(E712:E717)</f>
        <v>384428</v>
      </c>
      <c r="F718" s="20">
        <f t="shared" ref="F718" si="99">SUM(F712:F717)</f>
        <v>217052</v>
      </c>
      <c r="G718" s="20">
        <v>557487</v>
      </c>
    </row>
    <row r="719" spans="1:7" ht="15" customHeight="1">
      <c r="A719" s="179" t="s">
        <v>17</v>
      </c>
      <c r="B719" s="151">
        <v>1.702</v>
      </c>
      <c r="C719" s="96" t="s">
        <v>176</v>
      </c>
      <c r="D719" s="16">
        <f t="shared" ref="D719:F719" si="100">D718</f>
        <v>183976</v>
      </c>
      <c r="E719" s="16">
        <f>E718</f>
        <v>384428</v>
      </c>
      <c r="F719" s="16">
        <f t="shared" si="100"/>
        <v>217052</v>
      </c>
      <c r="G719" s="16">
        <v>557487</v>
      </c>
    </row>
    <row r="720" spans="1:7" ht="15" customHeight="1">
      <c r="A720" s="179"/>
      <c r="B720" s="151"/>
      <c r="C720" s="96"/>
      <c r="D720" s="19"/>
      <c r="E720" s="19"/>
      <c r="F720" s="19"/>
      <c r="G720" s="19"/>
    </row>
    <row r="721" spans="1:7" s="68" customFormat="1">
      <c r="A721" s="190"/>
      <c r="B721" s="133" t="s">
        <v>430</v>
      </c>
      <c r="C721" s="134" t="s">
        <v>420</v>
      </c>
      <c r="D721" s="14"/>
      <c r="E721" s="14"/>
      <c r="F721" s="14"/>
      <c r="G721" s="14"/>
    </row>
    <row r="722" spans="1:7" ht="15" customHeight="1">
      <c r="A722" s="179"/>
      <c r="B722" s="90">
        <v>37</v>
      </c>
      <c r="C722" s="69" t="s">
        <v>203</v>
      </c>
      <c r="D722" s="6"/>
      <c r="E722" s="19"/>
      <c r="F722" s="19"/>
      <c r="G722" s="10"/>
    </row>
    <row r="723" spans="1:7" ht="28.9" customHeight="1">
      <c r="A723" s="179"/>
      <c r="B723" s="70" t="s">
        <v>366</v>
      </c>
      <c r="C723" s="85" t="s">
        <v>342</v>
      </c>
      <c r="D723" s="6">
        <v>0</v>
      </c>
      <c r="E723" s="19">
        <v>1</v>
      </c>
      <c r="F723" s="19">
        <v>1</v>
      </c>
      <c r="G723" s="19">
        <v>22728</v>
      </c>
    </row>
    <row r="724" spans="1:7" ht="28.9" customHeight="1">
      <c r="A724" s="179"/>
      <c r="B724" s="70" t="s">
        <v>428</v>
      </c>
      <c r="C724" s="85" t="s">
        <v>367</v>
      </c>
      <c r="D724" s="6">
        <v>0</v>
      </c>
      <c r="E724" s="19">
        <v>1</v>
      </c>
      <c r="F724" s="19">
        <v>1</v>
      </c>
      <c r="G724" s="19">
        <v>2054</v>
      </c>
    </row>
    <row r="725" spans="1:7" ht="28.9" customHeight="1">
      <c r="A725" s="192"/>
      <c r="B725" s="155" t="s">
        <v>807</v>
      </c>
      <c r="C725" s="142" t="s">
        <v>808</v>
      </c>
      <c r="D725" s="6">
        <v>0</v>
      </c>
      <c r="E725" s="6">
        <v>0</v>
      </c>
      <c r="F725" s="19">
        <v>1</v>
      </c>
      <c r="G725" s="19">
        <v>1674</v>
      </c>
    </row>
    <row r="726" spans="1:7" ht="28.9" customHeight="1">
      <c r="A726" s="179"/>
      <c r="B726" s="70" t="s">
        <v>809</v>
      </c>
      <c r="C726" s="85" t="s">
        <v>343</v>
      </c>
      <c r="D726" s="6">
        <v>0</v>
      </c>
      <c r="E726" s="6">
        <v>0</v>
      </c>
      <c r="F726" s="6">
        <v>0</v>
      </c>
      <c r="G726" s="19">
        <v>400</v>
      </c>
    </row>
    <row r="727" spans="1:7" ht="15" customHeight="1">
      <c r="A727" s="179" t="s">
        <v>17</v>
      </c>
      <c r="B727" s="90">
        <v>37</v>
      </c>
      <c r="C727" s="69" t="s">
        <v>203</v>
      </c>
      <c r="D727" s="18">
        <f>SUM(D723:D726)</f>
        <v>0</v>
      </c>
      <c r="E727" s="20">
        <f t="shared" ref="E727:F727" si="101">SUM(E723:E726)</f>
        <v>2</v>
      </c>
      <c r="F727" s="20">
        <f t="shared" si="101"/>
        <v>3</v>
      </c>
      <c r="G727" s="20">
        <v>26856</v>
      </c>
    </row>
    <row r="728" spans="1:7">
      <c r="A728" s="179" t="s">
        <v>17</v>
      </c>
      <c r="B728" s="133" t="s">
        <v>430</v>
      </c>
      <c r="C728" s="134" t="s">
        <v>420</v>
      </c>
      <c r="D728" s="18">
        <f t="shared" ref="D728:F728" si="102">D727</f>
        <v>0</v>
      </c>
      <c r="E728" s="20">
        <f t="shared" si="102"/>
        <v>2</v>
      </c>
      <c r="F728" s="20">
        <f t="shared" si="102"/>
        <v>3</v>
      </c>
      <c r="G728" s="20">
        <v>26856</v>
      </c>
    </row>
    <row r="729" spans="1:7" ht="15" customHeight="1">
      <c r="A729" s="179"/>
      <c r="B729" s="151"/>
      <c r="C729" s="96"/>
      <c r="D729" s="19"/>
      <c r="E729" s="19"/>
      <c r="F729" s="19"/>
      <c r="G729" s="19"/>
    </row>
    <row r="730" spans="1:7" s="68" customFormat="1">
      <c r="A730" s="190"/>
      <c r="B730" s="133" t="s">
        <v>431</v>
      </c>
      <c r="C730" s="134" t="s">
        <v>424</v>
      </c>
      <c r="D730" s="14"/>
      <c r="E730" s="14"/>
      <c r="F730" s="14"/>
      <c r="G730" s="14"/>
    </row>
    <row r="731" spans="1:7" ht="15" customHeight="1">
      <c r="A731" s="179"/>
      <c r="B731" s="90">
        <v>37</v>
      </c>
      <c r="C731" s="69" t="s">
        <v>203</v>
      </c>
      <c r="D731" s="6"/>
      <c r="E731" s="19"/>
      <c r="F731" s="19"/>
      <c r="G731" s="10"/>
    </row>
    <row r="732" spans="1:7" ht="28.9" customHeight="1">
      <c r="A732" s="179"/>
      <c r="B732" s="70" t="s">
        <v>428</v>
      </c>
      <c r="C732" s="85" t="s">
        <v>342</v>
      </c>
      <c r="D732" s="6">
        <v>0</v>
      </c>
      <c r="E732" s="19">
        <v>1</v>
      </c>
      <c r="F732" s="19">
        <v>1</v>
      </c>
      <c r="G732" s="19">
        <v>241213</v>
      </c>
    </row>
    <row r="733" spans="1:7" ht="28.9" customHeight="1">
      <c r="A733" s="179"/>
      <c r="B733" s="70" t="s">
        <v>432</v>
      </c>
      <c r="C733" s="85" t="s">
        <v>367</v>
      </c>
      <c r="D733" s="6">
        <v>0</v>
      </c>
      <c r="E733" s="19">
        <v>1</v>
      </c>
      <c r="F733" s="19">
        <v>1</v>
      </c>
      <c r="G733" s="19">
        <v>21795</v>
      </c>
    </row>
    <row r="734" spans="1:7" ht="28.9" customHeight="1">
      <c r="A734" s="192"/>
      <c r="B734" s="155" t="s">
        <v>807</v>
      </c>
      <c r="C734" s="142" t="s">
        <v>808</v>
      </c>
      <c r="D734" s="6">
        <v>0</v>
      </c>
      <c r="E734" s="6">
        <v>0</v>
      </c>
      <c r="F734" s="19">
        <v>1</v>
      </c>
      <c r="G734" s="19">
        <v>17766</v>
      </c>
    </row>
    <row r="735" spans="1:7" ht="28.9" customHeight="1">
      <c r="A735" s="179"/>
      <c r="B735" s="70" t="s">
        <v>809</v>
      </c>
      <c r="C735" s="85" t="s">
        <v>343</v>
      </c>
      <c r="D735" s="6">
        <v>0</v>
      </c>
      <c r="E735" s="6">
        <v>0</v>
      </c>
      <c r="F735" s="6">
        <v>0</v>
      </c>
      <c r="G735" s="19">
        <v>3300</v>
      </c>
    </row>
    <row r="736" spans="1:7" ht="15" customHeight="1">
      <c r="A736" s="179" t="s">
        <v>17</v>
      </c>
      <c r="B736" s="90">
        <v>37</v>
      </c>
      <c r="C736" s="69" t="s">
        <v>203</v>
      </c>
      <c r="D736" s="18">
        <f>SUM(D732:D735)</f>
        <v>0</v>
      </c>
      <c r="E736" s="20">
        <f t="shared" ref="E736:F736" si="103">SUM(E732:E735)</f>
        <v>2</v>
      </c>
      <c r="F736" s="20">
        <f t="shared" si="103"/>
        <v>3</v>
      </c>
      <c r="G736" s="20">
        <v>284074</v>
      </c>
    </row>
    <row r="737" spans="1:7" s="68" customFormat="1">
      <c r="A737" s="179" t="s">
        <v>17</v>
      </c>
      <c r="B737" s="133" t="s">
        <v>431</v>
      </c>
      <c r="C737" s="134" t="s">
        <v>424</v>
      </c>
      <c r="D737" s="8">
        <f t="shared" ref="D737:F737" si="104">D736</f>
        <v>0</v>
      </c>
      <c r="E737" s="9">
        <f t="shared" si="104"/>
        <v>2</v>
      </c>
      <c r="F737" s="9">
        <f t="shared" si="104"/>
        <v>3</v>
      </c>
      <c r="G737" s="9">
        <v>284074</v>
      </c>
    </row>
    <row r="738" spans="1:7" ht="15" customHeight="1">
      <c r="A738" s="189" t="s">
        <v>17</v>
      </c>
      <c r="B738" s="76">
        <v>1</v>
      </c>
      <c r="C738" s="74" t="s">
        <v>47</v>
      </c>
      <c r="D738" s="16">
        <f t="shared" ref="D738:E738" si="105">D719+D728+D737</f>
        <v>183976</v>
      </c>
      <c r="E738" s="16">
        <f t="shared" si="105"/>
        <v>384432</v>
      </c>
      <c r="F738" s="16">
        <f>F719+F728+F737</f>
        <v>217058</v>
      </c>
      <c r="G738" s="16">
        <v>868417</v>
      </c>
    </row>
    <row r="739" spans="1:7" ht="15" customHeight="1">
      <c r="A739" s="179"/>
      <c r="B739" s="112"/>
      <c r="C739" s="69"/>
      <c r="D739" s="35"/>
      <c r="E739" s="19"/>
      <c r="F739" s="35"/>
      <c r="G739" s="5"/>
    </row>
    <row r="740" spans="1:7" ht="15" customHeight="1">
      <c r="A740" s="179"/>
      <c r="B740" s="112">
        <v>60</v>
      </c>
      <c r="C740" s="69" t="s">
        <v>48</v>
      </c>
      <c r="D740" s="35"/>
      <c r="E740" s="35"/>
      <c r="F740" s="35"/>
      <c r="G740" s="67"/>
    </row>
    <row r="741" spans="1:7" ht="15" customHeight="1">
      <c r="A741" s="179"/>
      <c r="B741" s="151">
        <v>60.703000000000003</v>
      </c>
      <c r="C741" s="96" t="s">
        <v>49</v>
      </c>
      <c r="D741" s="35"/>
      <c r="E741" s="35"/>
      <c r="F741" s="35"/>
      <c r="G741" s="67"/>
    </row>
    <row r="742" spans="1:7" ht="15" customHeight="1">
      <c r="A742" s="179"/>
      <c r="B742" s="141">
        <v>34</v>
      </c>
      <c r="C742" s="69" t="s">
        <v>179</v>
      </c>
      <c r="D742" s="19"/>
      <c r="E742" s="19"/>
      <c r="F742" s="19"/>
      <c r="G742" s="10"/>
    </row>
    <row r="743" spans="1:7" ht="15" customHeight="1">
      <c r="A743" s="179"/>
      <c r="B743" s="141" t="s">
        <v>901</v>
      </c>
      <c r="C743" s="69" t="s">
        <v>652</v>
      </c>
      <c r="D743" s="6">
        <v>0</v>
      </c>
      <c r="E743" s="6">
        <v>0</v>
      </c>
      <c r="F743" s="6">
        <v>0</v>
      </c>
      <c r="G743" s="14">
        <v>33000</v>
      </c>
    </row>
    <row r="744" spans="1:7" ht="28.15" customHeight="1">
      <c r="A744" s="179"/>
      <c r="B744" s="90" t="s">
        <v>194</v>
      </c>
      <c r="C744" s="85" t="s">
        <v>655</v>
      </c>
      <c r="D744" s="19">
        <v>223383</v>
      </c>
      <c r="E744" s="19">
        <v>347998</v>
      </c>
      <c r="F744" s="19">
        <f>347998-23383</f>
        <v>324615</v>
      </c>
      <c r="G744" s="14">
        <v>354000</v>
      </c>
    </row>
    <row r="745" spans="1:7" ht="28.15" customHeight="1">
      <c r="A745" s="179"/>
      <c r="B745" s="90" t="s">
        <v>195</v>
      </c>
      <c r="C745" s="85" t="s">
        <v>656</v>
      </c>
      <c r="D745" s="19">
        <v>72500</v>
      </c>
      <c r="E745" s="19">
        <v>65000</v>
      </c>
      <c r="F745" s="19">
        <v>65000</v>
      </c>
      <c r="G745" s="14">
        <v>47250</v>
      </c>
    </row>
    <row r="746" spans="1:7">
      <c r="A746" s="179"/>
      <c r="B746" s="90" t="s">
        <v>364</v>
      </c>
      <c r="C746" s="85" t="s">
        <v>365</v>
      </c>
      <c r="D746" s="19">
        <v>1516</v>
      </c>
      <c r="E746" s="19">
        <v>5000</v>
      </c>
      <c r="F746" s="19">
        <v>5000</v>
      </c>
      <c r="G746" s="19">
        <v>3540</v>
      </c>
    </row>
    <row r="747" spans="1:7">
      <c r="A747" s="179"/>
      <c r="B747" s="90" t="s">
        <v>433</v>
      </c>
      <c r="C747" s="127" t="s">
        <v>657</v>
      </c>
      <c r="D747" s="6">
        <v>0</v>
      </c>
      <c r="E747" s="19">
        <v>46667</v>
      </c>
      <c r="F747" s="19">
        <f>46667-8696</f>
        <v>37971</v>
      </c>
      <c r="G747" s="19">
        <v>67200</v>
      </c>
    </row>
    <row r="748" spans="1:7">
      <c r="A748" s="179"/>
      <c r="B748" s="90" t="s">
        <v>442</v>
      </c>
      <c r="C748" s="127" t="s">
        <v>797</v>
      </c>
      <c r="D748" s="6">
        <v>0</v>
      </c>
      <c r="E748" s="19">
        <v>9000</v>
      </c>
      <c r="F748" s="6">
        <v>0</v>
      </c>
      <c r="G748" s="19">
        <v>16000</v>
      </c>
    </row>
    <row r="749" spans="1:7" s="72" customFormat="1">
      <c r="A749" s="179"/>
      <c r="B749" s="90" t="s">
        <v>443</v>
      </c>
      <c r="C749" s="127" t="s">
        <v>658</v>
      </c>
      <c r="D749" s="6">
        <v>0</v>
      </c>
      <c r="E749" s="19">
        <v>1</v>
      </c>
      <c r="F749" s="19">
        <v>1</v>
      </c>
      <c r="G749" s="19">
        <v>1</v>
      </c>
    </row>
    <row r="750" spans="1:7">
      <c r="A750" s="179"/>
      <c r="B750" s="90" t="s">
        <v>705</v>
      </c>
      <c r="C750" s="127" t="s">
        <v>919</v>
      </c>
      <c r="D750" s="15">
        <v>0</v>
      </c>
      <c r="E750" s="16">
        <v>5000</v>
      </c>
      <c r="F750" s="16">
        <v>5000</v>
      </c>
      <c r="G750" s="16">
        <v>5000</v>
      </c>
    </row>
    <row r="751" spans="1:7">
      <c r="A751" s="179" t="s">
        <v>17</v>
      </c>
      <c r="B751" s="141">
        <v>34</v>
      </c>
      <c r="C751" s="69" t="s">
        <v>179</v>
      </c>
      <c r="D751" s="16">
        <f>SUM(D743:D750)</f>
        <v>297399</v>
      </c>
      <c r="E751" s="16">
        <f t="shared" ref="E751:F751" si="106">SUM(E743:E750)</f>
        <v>478666</v>
      </c>
      <c r="F751" s="16">
        <f t="shared" si="106"/>
        <v>437587</v>
      </c>
      <c r="G751" s="16">
        <v>525991</v>
      </c>
    </row>
    <row r="752" spans="1:7" ht="15" customHeight="1">
      <c r="A752" s="179" t="s">
        <v>17</v>
      </c>
      <c r="B752" s="151">
        <v>60.703000000000003</v>
      </c>
      <c r="C752" s="96" t="s">
        <v>49</v>
      </c>
      <c r="D752" s="16">
        <f t="shared" ref="D752:F752" si="107">D751</f>
        <v>297399</v>
      </c>
      <c r="E752" s="16">
        <f t="shared" si="107"/>
        <v>478666</v>
      </c>
      <c r="F752" s="16">
        <f t="shared" si="107"/>
        <v>437587</v>
      </c>
      <c r="G752" s="16">
        <v>525991</v>
      </c>
    </row>
    <row r="753" spans="1:7" ht="15" customHeight="1">
      <c r="A753" s="179"/>
      <c r="B753" s="151"/>
      <c r="C753" s="96"/>
      <c r="D753" s="19"/>
      <c r="E753" s="19"/>
      <c r="F753" s="19"/>
      <c r="G753" s="19"/>
    </row>
    <row r="754" spans="1:7" s="68" customFormat="1">
      <c r="A754" s="190"/>
      <c r="B754" s="133" t="s">
        <v>440</v>
      </c>
      <c r="C754" s="134" t="s">
        <v>420</v>
      </c>
      <c r="D754" s="14"/>
      <c r="E754" s="14"/>
      <c r="F754" s="14"/>
      <c r="G754" s="14"/>
    </row>
    <row r="755" spans="1:7">
      <c r="A755" s="179"/>
      <c r="B755" s="141">
        <v>34</v>
      </c>
      <c r="C755" s="69" t="s">
        <v>179</v>
      </c>
      <c r="D755" s="19"/>
      <c r="E755" s="19"/>
      <c r="F755" s="19"/>
      <c r="G755" s="14"/>
    </row>
    <row r="756" spans="1:7" ht="25.5">
      <c r="A756" s="179"/>
      <c r="B756" s="90" t="s">
        <v>364</v>
      </c>
      <c r="C756" s="85" t="s">
        <v>655</v>
      </c>
      <c r="D756" s="6">
        <v>0</v>
      </c>
      <c r="E756" s="19">
        <v>1</v>
      </c>
      <c r="F756" s="19">
        <v>1</v>
      </c>
      <c r="G756" s="1">
        <v>0</v>
      </c>
    </row>
    <row r="757" spans="1:7" ht="28.15" customHeight="1">
      <c r="A757" s="179"/>
      <c r="B757" s="90" t="s">
        <v>433</v>
      </c>
      <c r="C757" s="85" t="s">
        <v>656</v>
      </c>
      <c r="D757" s="6">
        <v>0</v>
      </c>
      <c r="E757" s="6">
        <v>0</v>
      </c>
      <c r="F757" s="6">
        <v>0</v>
      </c>
      <c r="G757" s="14">
        <v>3000</v>
      </c>
    </row>
    <row r="758" spans="1:7">
      <c r="A758" s="179" t="s">
        <v>17</v>
      </c>
      <c r="B758" s="141">
        <v>34</v>
      </c>
      <c r="C758" s="69" t="s">
        <v>179</v>
      </c>
      <c r="D758" s="18">
        <f>SUM(D756:D757)</f>
        <v>0</v>
      </c>
      <c r="E758" s="20">
        <f t="shared" ref="E758:F758" si="108">SUM(E756:E757)</f>
        <v>1</v>
      </c>
      <c r="F758" s="20">
        <f t="shared" si="108"/>
        <v>1</v>
      </c>
      <c r="G758" s="20">
        <v>3000</v>
      </c>
    </row>
    <row r="759" spans="1:7" s="68" customFormat="1">
      <c r="A759" s="190" t="s">
        <v>17</v>
      </c>
      <c r="B759" s="133" t="s">
        <v>440</v>
      </c>
      <c r="C759" s="134" t="s">
        <v>420</v>
      </c>
      <c r="D759" s="8">
        <f t="shared" ref="D759:F759" si="109">D758</f>
        <v>0</v>
      </c>
      <c r="E759" s="9">
        <f t="shared" si="109"/>
        <v>1</v>
      </c>
      <c r="F759" s="9">
        <f t="shared" si="109"/>
        <v>1</v>
      </c>
      <c r="G759" s="9">
        <v>3000</v>
      </c>
    </row>
    <row r="760" spans="1:7" ht="15" customHeight="1">
      <c r="A760" s="179"/>
      <c r="B760" s="151"/>
      <c r="C760" s="96"/>
      <c r="D760" s="19"/>
      <c r="E760" s="19"/>
      <c r="F760" s="19"/>
      <c r="G760" s="19"/>
    </row>
    <row r="761" spans="1:7" s="68" customFormat="1">
      <c r="A761" s="190"/>
      <c r="B761" s="133" t="s">
        <v>441</v>
      </c>
      <c r="C761" s="134" t="s">
        <v>424</v>
      </c>
      <c r="D761" s="14"/>
      <c r="E761" s="14"/>
      <c r="F761" s="14"/>
      <c r="G761" s="14"/>
    </row>
    <row r="762" spans="1:7">
      <c r="A762" s="179"/>
      <c r="B762" s="141">
        <v>34</v>
      </c>
      <c r="C762" s="69" t="s">
        <v>179</v>
      </c>
      <c r="D762" s="19"/>
      <c r="E762" s="19"/>
      <c r="F762" s="19"/>
      <c r="G762" s="14"/>
    </row>
    <row r="763" spans="1:7" ht="25.5">
      <c r="A763" s="179"/>
      <c r="B763" s="90" t="s">
        <v>442</v>
      </c>
      <c r="C763" s="85" t="s">
        <v>655</v>
      </c>
      <c r="D763" s="6">
        <v>0</v>
      </c>
      <c r="E763" s="19">
        <v>1</v>
      </c>
      <c r="F763" s="19">
        <v>1</v>
      </c>
      <c r="G763" s="1">
        <v>0</v>
      </c>
    </row>
    <row r="764" spans="1:7" ht="28.15" customHeight="1">
      <c r="A764" s="179"/>
      <c r="B764" s="90" t="s">
        <v>443</v>
      </c>
      <c r="C764" s="85" t="s">
        <v>656</v>
      </c>
      <c r="D764" s="6">
        <v>0</v>
      </c>
      <c r="E764" s="6">
        <v>0</v>
      </c>
      <c r="F764" s="6">
        <v>0</v>
      </c>
      <c r="G764" s="14">
        <v>24750</v>
      </c>
    </row>
    <row r="765" spans="1:7">
      <c r="A765" s="179" t="s">
        <v>17</v>
      </c>
      <c r="B765" s="141">
        <v>34</v>
      </c>
      <c r="C765" s="69" t="s">
        <v>179</v>
      </c>
      <c r="D765" s="18">
        <f>SUM(D763:D764)</f>
        <v>0</v>
      </c>
      <c r="E765" s="20">
        <f t="shared" ref="E765:F765" si="110">SUM(E763:E764)</f>
        <v>1</v>
      </c>
      <c r="F765" s="20">
        <f t="shared" si="110"/>
        <v>1</v>
      </c>
      <c r="G765" s="20">
        <v>24750</v>
      </c>
    </row>
    <row r="766" spans="1:7" s="68" customFormat="1">
      <c r="A766" s="179" t="s">
        <v>17</v>
      </c>
      <c r="B766" s="133" t="s">
        <v>441</v>
      </c>
      <c r="C766" s="134" t="s">
        <v>424</v>
      </c>
      <c r="D766" s="8">
        <f t="shared" ref="D766:F766" si="111">D765</f>
        <v>0</v>
      </c>
      <c r="E766" s="9">
        <f t="shared" si="111"/>
        <v>1</v>
      </c>
      <c r="F766" s="9">
        <f t="shared" si="111"/>
        <v>1</v>
      </c>
      <c r="G766" s="9">
        <v>24750</v>
      </c>
    </row>
    <row r="767" spans="1:7" ht="15" customHeight="1">
      <c r="A767" s="179" t="s">
        <v>17</v>
      </c>
      <c r="B767" s="112">
        <v>60</v>
      </c>
      <c r="C767" s="69" t="s">
        <v>48</v>
      </c>
      <c r="D767" s="11">
        <f t="shared" ref="D767:F767" si="112">D752+D759+D766</f>
        <v>297399</v>
      </c>
      <c r="E767" s="11">
        <f t="shared" si="112"/>
        <v>478668</v>
      </c>
      <c r="F767" s="11">
        <f t="shared" si="112"/>
        <v>437589</v>
      </c>
      <c r="G767" s="11">
        <v>553741</v>
      </c>
    </row>
    <row r="768" spans="1:7" ht="15" customHeight="1">
      <c r="A768" s="179" t="s">
        <v>17</v>
      </c>
      <c r="B768" s="99">
        <v>2505</v>
      </c>
      <c r="C768" s="96" t="s">
        <v>4</v>
      </c>
      <c r="D768" s="66">
        <f t="shared" ref="D768:F768" si="113">D767+D738</f>
        <v>481375</v>
      </c>
      <c r="E768" s="66">
        <f t="shared" si="113"/>
        <v>863100</v>
      </c>
      <c r="F768" s="66">
        <f t="shared" si="113"/>
        <v>654647</v>
      </c>
      <c r="G768" s="66">
        <v>1422158</v>
      </c>
    </row>
    <row r="769" spans="1:7" ht="15" customHeight="1">
      <c r="A769" s="179"/>
      <c r="B769" s="99"/>
      <c r="C769" s="69"/>
      <c r="D769" s="65"/>
      <c r="E769" s="65"/>
      <c r="F769" s="65"/>
      <c r="G769" s="65"/>
    </row>
    <row r="770" spans="1:7" ht="15" customHeight="1">
      <c r="A770" s="179" t="s">
        <v>19</v>
      </c>
      <c r="B770" s="99">
        <v>2515</v>
      </c>
      <c r="C770" s="96" t="s">
        <v>5</v>
      </c>
      <c r="D770" s="65"/>
      <c r="E770" s="65"/>
      <c r="F770" s="65"/>
      <c r="G770" s="65"/>
    </row>
    <row r="771" spans="1:7" ht="15" customHeight="1">
      <c r="A771" s="179"/>
      <c r="B771" s="95">
        <v>3.0000000000000001E-3</v>
      </c>
      <c r="C771" s="96" t="s">
        <v>50</v>
      </c>
      <c r="D771" s="65"/>
      <c r="E771" s="65"/>
      <c r="F771" s="65"/>
      <c r="G771" s="65"/>
    </row>
    <row r="772" spans="1:7" ht="15" customHeight="1">
      <c r="A772" s="179"/>
      <c r="B772" s="90">
        <v>60</v>
      </c>
      <c r="C772" s="69" t="s">
        <v>204</v>
      </c>
      <c r="D772" s="65"/>
      <c r="E772" s="65"/>
      <c r="F772" s="65"/>
      <c r="G772" s="65"/>
    </row>
    <row r="773" spans="1:7" s="36" customFormat="1">
      <c r="A773" s="179"/>
      <c r="B773" s="70" t="s">
        <v>51</v>
      </c>
      <c r="C773" s="69" t="s">
        <v>653</v>
      </c>
      <c r="D773" s="65">
        <f>56423+1</f>
        <v>56424</v>
      </c>
      <c r="E773" s="1">
        <v>0</v>
      </c>
      <c r="F773" s="3">
        <v>0</v>
      </c>
      <c r="G773" s="1">
        <v>0</v>
      </c>
    </row>
    <row r="774" spans="1:7" s="36" customFormat="1">
      <c r="A774" s="179"/>
      <c r="B774" s="70" t="s">
        <v>654</v>
      </c>
      <c r="C774" s="69" t="s">
        <v>652</v>
      </c>
      <c r="D774" s="15">
        <v>0</v>
      </c>
      <c r="E774" s="11">
        <v>65952</v>
      </c>
      <c r="F774" s="11">
        <v>65952</v>
      </c>
      <c r="G774" s="11">
        <v>64868</v>
      </c>
    </row>
    <row r="775" spans="1:7" ht="13.9" customHeight="1">
      <c r="A775" s="179" t="s">
        <v>17</v>
      </c>
      <c r="B775" s="90">
        <v>60</v>
      </c>
      <c r="C775" s="69" t="s">
        <v>204</v>
      </c>
      <c r="D775" s="11">
        <f t="shared" ref="D775:F775" si="114">SUM(D773:D774)</f>
        <v>56424</v>
      </c>
      <c r="E775" s="11">
        <f t="shared" si="114"/>
        <v>65952</v>
      </c>
      <c r="F775" s="11">
        <f t="shared" si="114"/>
        <v>65952</v>
      </c>
      <c r="G775" s="11">
        <v>64868</v>
      </c>
    </row>
    <row r="776" spans="1:7" ht="14.65" customHeight="1">
      <c r="A776" s="179" t="s">
        <v>17</v>
      </c>
      <c r="B776" s="95">
        <v>3.0000000000000001E-3</v>
      </c>
      <c r="C776" s="96" t="s">
        <v>50</v>
      </c>
      <c r="D776" s="73">
        <f t="shared" ref="D776:F776" si="115">D775</f>
        <v>56424</v>
      </c>
      <c r="E776" s="9">
        <f t="shared" si="115"/>
        <v>65952</v>
      </c>
      <c r="F776" s="73">
        <f t="shared" si="115"/>
        <v>65952</v>
      </c>
      <c r="G776" s="9">
        <v>64868</v>
      </c>
    </row>
    <row r="777" spans="1:7" ht="9" customHeight="1">
      <c r="A777" s="179"/>
      <c r="B777" s="95"/>
      <c r="C777" s="96"/>
      <c r="D777" s="65"/>
      <c r="E777" s="14"/>
      <c r="F777" s="65"/>
      <c r="G777" s="14"/>
    </row>
    <row r="778" spans="1:7" ht="15" customHeight="1">
      <c r="A778" s="179"/>
      <c r="B778" s="95">
        <v>0.10100000000000001</v>
      </c>
      <c r="C778" s="96" t="s">
        <v>52</v>
      </c>
      <c r="D778" s="65"/>
      <c r="E778" s="65"/>
      <c r="F778" s="65"/>
      <c r="G778" s="65"/>
    </row>
    <row r="779" spans="1:7" ht="15" customHeight="1">
      <c r="A779" s="179"/>
      <c r="B779" s="112">
        <v>34</v>
      </c>
      <c r="C779" s="69" t="s">
        <v>266</v>
      </c>
      <c r="D779" s="19"/>
      <c r="E779" s="19"/>
      <c r="F779" s="19"/>
      <c r="G779" s="19"/>
    </row>
    <row r="780" spans="1:7" ht="27.95" customHeight="1">
      <c r="A780" s="189"/>
      <c r="B780" s="76" t="s">
        <v>194</v>
      </c>
      <c r="C780" s="135" t="s">
        <v>305</v>
      </c>
      <c r="D780" s="16">
        <v>72000</v>
      </c>
      <c r="E780" s="16">
        <v>251998</v>
      </c>
      <c r="F780" s="16">
        <f>251998-191998</f>
        <v>60000</v>
      </c>
      <c r="G780" s="16">
        <v>154167</v>
      </c>
    </row>
    <row r="781" spans="1:7" ht="27.95" customHeight="1">
      <c r="A781" s="179"/>
      <c r="B781" s="112" t="s">
        <v>195</v>
      </c>
      <c r="C781" s="69" t="s">
        <v>306</v>
      </c>
      <c r="D781" s="19">
        <v>7999</v>
      </c>
      <c r="E781" s="19">
        <v>9000</v>
      </c>
      <c r="F781" s="19">
        <v>9000</v>
      </c>
      <c r="G781" s="19">
        <v>6300</v>
      </c>
    </row>
    <row r="782" spans="1:7">
      <c r="A782" s="179"/>
      <c r="B782" s="112" t="s">
        <v>364</v>
      </c>
      <c r="C782" s="69" t="s">
        <v>390</v>
      </c>
      <c r="D782" s="19">
        <v>1000</v>
      </c>
      <c r="E782" s="6">
        <v>0</v>
      </c>
      <c r="F782" s="6">
        <v>0</v>
      </c>
      <c r="G782" s="6">
        <v>0</v>
      </c>
    </row>
    <row r="783" spans="1:7" ht="15" customHeight="1">
      <c r="A783" s="179" t="s">
        <v>17</v>
      </c>
      <c r="B783" s="112">
        <v>34</v>
      </c>
      <c r="C783" s="69" t="s">
        <v>266</v>
      </c>
      <c r="D783" s="20">
        <f t="shared" ref="D783:F783" si="116">SUM(D780:D782)</f>
        <v>80999</v>
      </c>
      <c r="E783" s="20">
        <f t="shared" si="116"/>
        <v>260998</v>
      </c>
      <c r="F783" s="20">
        <f t="shared" si="116"/>
        <v>69000</v>
      </c>
      <c r="G783" s="20">
        <v>160467</v>
      </c>
    </row>
    <row r="784" spans="1:7" ht="9.9499999999999993" customHeight="1">
      <c r="A784" s="179"/>
      <c r="B784" s="112"/>
      <c r="C784" s="69"/>
      <c r="D784" s="29"/>
      <c r="E784" s="29"/>
      <c r="F784" s="29"/>
      <c r="G784" s="29"/>
    </row>
    <row r="785" spans="1:7" ht="14.1" customHeight="1">
      <c r="A785" s="192"/>
      <c r="B785" s="156">
        <v>35</v>
      </c>
      <c r="C785" s="142" t="s">
        <v>811</v>
      </c>
      <c r="D785" s="19"/>
      <c r="E785" s="19"/>
      <c r="F785" s="19"/>
      <c r="G785" s="19"/>
    </row>
    <row r="786" spans="1:7" ht="14.1" customHeight="1">
      <c r="A786" s="192"/>
      <c r="B786" s="156" t="s">
        <v>812</v>
      </c>
      <c r="C786" s="142" t="s">
        <v>813</v>
      </c>
      <c r="D786" s="6">
        <v>0</v>
      </c>
      <c r="E786" s="6">
        <v>0</v>
      </c>
      <c r="F786" s="19">
        <v>1000</v>
      </c>
      <c r="G786" s="6">
        <v>0</v>
      </c>
    </row>
    <row r="787" spans="1:7" ht="14.1" customHeight="1">
      <c r="A787" s="192" t="s">
        <v>17</v>
      </c>
      <c r="B787" s="156">
        <v>35</v>
      </c>
      <c r="C787" s="142" t="s">
        <v>811</v>
      </c>
      <c r="D787" s="18">
        <f>D786</f>
        <v>0</v>
      </c>
      <c r="E787" s="18">
        <f t="shared" ref="E787:F787" si="117">E786</f>
        <v>0</v>
      </c>
      <c r="F787" s="20">
        <f t="shared" si="117"/>
        <v>1000</v>
      </c>
      <c r="G787" s="18">
        <v>0</v>
      </c>
    </row>
    <row r="788" spans="1:7" ht="9.9499999999999993" customHeight="1">
      <c r="A788" s="179"/>
      <c r="B788" s="112"/>
      <c r="C788" s="69"/>
      <c r="D788" s="19"/>
      <c r="E788" s="19"/>
      <c r="F788" s="19"/>
      <c r="G788" s="19"/>
    </row>
    <row r="789" spans="1:7" ht="14.1" customHeight="1">
      <c r="A789" s="192"/>
      <c r="B789" s="156">
        <v>36</v>
      </c>
      <c r="C789" s="142" t="s">
        <v>390</v>
      </c>
      <c r="D789" s="19"/>
      <c r="E789" s="19"/>
      <c r="F789" s="19"/>
      <c r="G789" s="19"/>
    </row>
    <row r="790" spans="1:7" ht="14.1" customHeight="1">
      <c r="A790" s="192"/>
      <c r="B790" s="156" t="s">
        <v>814</v>
      </c>
      <c r="C790" s="142" t="s">
        <v>813</v>
      </c>
      <c r="D790" s="6">
        <v>0</v>
      </c>
      <c r="E790" s="6">
        <v>0</v>
      </c>
      <c r="F790" s="19">
        <v>1000</v>
      </c>
      <c r="G790" s="19">
        <v>1000</v>
      </c>
    </row>
    <row r="791" spans="1:7" ht="14.1" customHeight="1">
      <c r="A791" s="192" t="s">
        <v>17</v>
      </c>
      <c r="B791" s="156">
        <v>36</v>
      </c>
      <c r="C791" s="142" t="s">
        <v>390</v>
      </c>
      <c r="D791" s="18">
        <f>D790</f>
        <v>0</v>
      </c>
      <c r="E791" s="18">
        <f t="shared" ref="E791:F791" si="118">E790</f>
        <v>0</v>
      </c>
      <c r="F791" s="20">
        <f t="shared" si="118"/>
        <v>1000</v>
      </c>
      <c r="G791" s="20">
        <v>1000</v>
      </c>
    </row>
    <row r="792" spans="1:7" ht="14.1" customHeight="1">
      <c r="A792" s="179" t="s">
        <v>17</v>
      </c>
      <c r="B792" s="95">
        <v>0.10100000000000001</v>
      </c>
      <c r="C792" s="96" t="s">
        <v>52</v>
      </c>
      <c r="D792" s="9">
        <f>D783+D787+D791</f>
        <v>80999</v>
      </c>
      <c r="E792" s="9">
        <f t="shared" ref="E792:F792" si="119">E783+E787+E791</f>
        <v>260998</v>
      </c>
      <c r="F792" s="9">
        <f t="shared" si="119"/>
        <v>71000</v>
      </c>
      <c r="G792" s="9">
        <v>161467</v>
      </c>
    </row>
    <row r="793" spans="1:7" ht="9" customHeight="1">
      <c r="A793" s="179"/>
      <c r="B793" s="95"/>
      <c r="C793" s="96"/>
      <c r="D793" s="14"/>
      <c r="E793" s="14"/>
      <c r="F793" s="14"/>
      <c r="G793" s="14"/>
    </row>
    <row r="794" spans="1:7" ht="14.1" customHeight="1">
      <c r="A794" s="179"/>
      <c r="B794" s="95">
        <v>0.10199999999999999</v>
      </c>
      <c r="C794" s="96" t="s">
        <v>219</v>
      </c>
      <c r="D794" s="14"/>
      <c r="E794" s="14"/>
      <c r="F794" s="14"/>
      <c r="G794" s="10"/>
    </row>
    <row r="795" spans="1:7" ht="14.1" customHeight="1">
      <c r="A795" s="179"/>
      <c r="B795" s="110">
        <v>36</v>
      </c>
      <c r="C795" s="69" t="s">
        <v>220</v>
      </c>
      <c r="D795" s="14"/>
      <c r="E795" s="14"/>
      <c r="F795" s="14"/>
      <c r="G795" s="10"/>
    </row>
    <row r="796" spans="1:7" ht="14.1" customHeight="1">
      <c r="A796" s="179"/>
      <c r="B796" s="111" t="s">
        <v>190</v>
      </c>
      <c r="C796" s="85" t="s">
        <v>227</v>
      </c>
      <c r="D796" s="1">
        <v>0</v>
      </c>
      <c r="E796" s="14">
        <v>1</v>
      </c>
      <c r="F796" s="14">
        <v>1</v>
      </c>
      <c r="G796" s="1">
        <v>0</v>
      </c>
    </row>
    <row r="797" spans="1:7" ht="14.1" customHeight="1">
      <c r="A797" s="179" t="s">
        <v>17</v>
      </c>
      <c r="B797" s="110">
        <v>36</v>
      </c>
      <c r="C797" s="69" t="s">
        <v>220</v>
      </c>
      <c r="D797" s="8">
        <f>D796</f>
        <v>0</v>
      </c>
      <c r="E797" s="9">
        <f t="shared" ref="E797:F797" si="120">E796</f>
        <v>1</v>
      </c>
      <c r="F797" s="9">
        <f t="shared" si="120"/>
        <v>1</v>
      </c>
      <c r="G797" s="8">
        <v>0</v>
      </c>
    </row>
    <row r="798" spans="1:7" ht="9.9499999999999993" customHeight="1">
      <c r="A798" s="179"/>
      <c r="B798" s="110"/>
      <c r="C798" s="69"/>
      <c r="D798" s="14"/>
      <c r="E798" s="14"/>
      <c r="F798" s="14"/>
      <c r="G798" s="14"/>
    </row>
    <row r="799" spans="1:7" ht="27.95" customHeight="1">
      <c r="A799" s="179"/>
      <c r="B799" s="110">
        <v>40</v>
      </c>
      <c r="C799" s="157" t="s">
        <v>852</v>
      </c>
      <c r="D799" s="14"/>
      <c r="E799" s="14"/>
      <c r="F799" s="14"/>
      <c r="G799" s="10"/>
    </row>
    <row r="800" spans="1:7">
      <c r="A800" s="179"/>
      <c r="B800" s="111" t="s">
        <v>854</v>
      </c>
      <c r="C800" s="157" t="s">
        <v>853</v>
      </c>
      <c r="D800" s="1">
        <v>0</v>
      </c>
      <c r="E800" s="1">
        <v>0</v>
      </c>
      <c r="F800" s="1">
        <v>0</v>
      </c>
      <c r="G800" s="14">
        <v>41200</v>
      </c>
    </row>
    <row r="801" spans="1:7" ht="27.95" customHeight="1">
      <c r="A801" s="179" t="s">
        <v>17</v>
      </c>
      <c r="B801" s="110">
        <v>40</v>
      </c>
      <c r="C801" s="157" t="s">
        <v>852</v>
      </c>
      <c r="D801" s="8">
        <f>D800</f>
        <v>0</v>
      </c>
      <c r="E801" s="8">
        <f t="shared" ref="E801:F801" si="121">E800</f>
        <v>0</v>
      </c>
      <c r="F801" s="8">
        <f t="shared" si="121"/>
        <v>0</v>
      </c>
      <c r="G801" s="9">
        <v>41200</v>
      </c>
    </row>
    <row r="802" spans="1:7" ht="9.9499999999999993" customHeight="1">
      <c r="A802" s="179"/>
      <c r="B802" s="110"/>
      <c r="C802" s="69"/>
      <c r="D802" s="14"/>
      <c r="E802" s="14"/>
      <c r="F802" s="14"/>
      <c r="G802" s="14"/>
    </row>
    <row r="803" spans="1:7" ht="14.1" customHeight="1">
      <c r="A803" s="179"/>
      <c r="B803" s="110">
        <v>45</v>
      </c>
      <c r="C803" s="69" t="s">
        <v>368</v>
      </c>
      <c r="D803" s="14"/>
      <c r="E803" s="14"/>
      <c r="F803" s="14"/>
      <c r="G803" s="10"/>
    </row>
    <row r="804" spans="1:7" ht="14.1" customHeight="1">
      <c r="A804" s="179"/>
      <c r="B804" s="110" t="s">
        <v>314</v>
      </c>
      <c r="C804" s="69" t="s">
        <v>315</v>
      </c>
      <c r="D804" s="14">
        <v>500</v>
      </c>
      <c r="E804" s="1">
        <v>0</v>
      </c>
      <c r="F804" s="1">
        <v>0</v>
      </c>
      <c r="G804" s="1">
        <v>0</v>
      </c>
    </row>
    <row r="805" spans="1:7" ht="14.1" customHeight="1">
      <c r="A805" s="179"/>
      <c r="B805" s="110" t="s">
        <v>334</v>
      </c>
      <c r="C805" s="69" t="s">
        <v>335</v>
      </c>
      <c r="D805" s="11">
        <v>2570</v>
      </c>
      <c r="E805" s="7">
        <v>0</v>
      </c>
      <c r="F805" s="7">
        <v>0</v>
      </c>
      <c r="G805" s="7">
        <v>0</v>
      </c>
    </row>
    <row r="806" spans="1:7" s="75" customFormat="1" ht="14.1" customHeight="1">
      <c r="A806" s="179" t="s">
        <v>17</v>
      </c>
      <c r="B806" s="110">
        <v>45</v>
      </c>
      <c r="C806" s="69" t="s">
        <v>368</v>
      </c>
      <c r="D806" s="11">
        <f t="shared" ref="D806:F806" si="122">SUM(D804:D805)</f>
        <v>3070</v>
      </c>
      <c r="E806" s="7">
        <f t="shared" si="122"/>
        <v>0</v>
      </c>
      <c r="F806" s="7">
        <f t="shared" si="122"/>
        <v>0</v>
      </c>
      <c r="G806" s="7">
        <v>0</v>
      </c>
    </row>
    <row r="807" spans="1:7">
      <c r="A807" s="179"/>
      <c r="B807" s="110"/>
      <c r="C807" s="69"/>
      <c r="D807" s="14"/>
      <c r="E807" s="14"/>
      <c r="F807" s="14"/>
      <c r="G807" s="10"/>
    </row>
    <row r="808" spans="1:7" ht="14.1" customHeight="1">
      <c r="A808" s="179"/>
      <c r="B808" s="110">
        <v>46</v>
      </c>
      <c r="C808" s="69" t="s">
        <v>370</v>
      </c>
      <c r="D808" s="14"/>
      <c r="E808" s="14"/>
      <c r="F808" s="14"/>
      <c r="G808" s="10"/>
    </row>
    <row r="809" spans="1:7" ht="14.1" customHeight="1">
      <c r="A809" s="179"/>
      <c r="B809" s="110" t="s">
        <v>316</v>
      </c>
      <c r="C809" s="69" t="s">
        <v>315</v>
      </c>
      <c r="D809" s="11">
        <v>1972</v>
      </c>
      <c r="E809" s="7">
        <v>0</v>
      </c>
      <c r="F809" s="7">
        <v>0</v>
      </c>
      <c r="G809" s="7">
        <v>0</v>
      </c>
    </row>
    <row r="810" spans="1:7" ht="14.1" customHeight="1">
      <c r="A810" s="179" t="s">
        <v>17</v>
      </c>
      <c r="B810" s="110">
        <v>46</v>
      </c>
      <c r="C810" s="69" t="s">
        <v>370</v>
      </c>
      <c r="D810" s="11">
        <f t="shared" ref="D810:F810" si="123">D809</f>
        <v>1972</v>
      </c>
      <c r="E810" s="7">
        <f t="shared" si="123"/>
        <v>0</v>
      </c>
      <c r="F810" s="7">
        <f t="shared" si="123"/>
        <v>0</v>
      </c>
      <c r="G810" s="7">
        <v>0</v>
      </c>
    </row>
    <row r="811" spans="1:7">
      <c r="A811" s="179"/>
      <c r="B811" s="110"/>
      <c r="C811" s="69"/>
      <c r="D811" s="14"/>
      <c r="E811" s="14"/>
      <c r="F811" s="14"/>
      <c r="G811" s="10"/>
    </row>
    <row r="812" spans="1:7" ht="14.1" customHeight="1">
      <c r="A812" s="179"/>
      <c r="B812" s="110">
        <v>47</v>
      </c>
      <c r="C812" s="69" t="s">
        <v>372</v>
      </c>
      <c r="D812" s="14"/>
      <c r="E812" s="14"/>
      <c r="F812" s="14"/>
      <c r="G812" s="10"/>
    </row>
    <row r="813" spans="1:7" ht="14.1" customHeight="1">
      <c r="A813" s="179"/>
      <c r="B813" s="110" t="s">
        <v>317</v>
      </c>
      <c r="C813" s="69" t="s">
        <v>315</v>
      </c>
      <c r="D813" s="11">
        <f>966-1</f>
        <v>965</v>
      </c>
      <c r="E813" s="7">
        <v>0</v>
      </c>
      <c r="F813" s="7">
        <v>0</v>
      </c>
      <c r="G813" s="7">
        <v>0</v>
      </c>
    </row>
    <row r="814" spans="1:7" ht="14.1" customHeight="1">
      <c r="A814" s="179" t="s">
        <v>17</v>
      </c>
      <c r="B814" s="110">
        <v>47</v>
      </c>
      <c r="C814" s="69" t="s">
        <v>372</v>
      </c>
      <c r="D814" s="11">
        <f t="shared" ref="D814:F814" si="124">D813</f>
        <v>965</v>
      </c>
      <c r="E814" s="7">
        <f t="shared" si="124"/>
        <v>0</v>
      </c>
      <c r="F814" s="7">
        <f t="shared" si="124"/>
        <v>0</v>
      </c>
      <c r="G814" s="7">
        <v>0</v>
      </c>
    </row>
    <row r="815" spans="1:7">
      <c r="A815" s="179"/>
      <c r="B815" s="110"/>
      <c r="C815" s="69"/>
      <c r="D815" s="14"/>
      <c r="E815" s="14"/>
      <c r="F815" s="14"/>
      <c r="G815" s="10"/>
    </row>
    <row r="816" spans="1:7" ht="14.1" customHeight="1">
      <c r="A816" s="179"/>
      <c r="B816" s="110">
        <v>48</v>
      </c>
      <c r="C816" s="69" t="s">
        <v>374</v>
      </c>
      <c r="D816" s="14"/>
      <c r="E816" s="14"/>
      <c r="F816" s="14"/>
      <c r="G816" s="10"/>
    </row>
    <row r="817" spans="1:7" ht="14.1" customHeight="1">
      <c r="A817" s="179"/>
      <c r="B817" s="110" t="s">
        <v>318</v>
      </c>
      <c r="C817" s="69" t="s">
        <v>315</v>
      </c>
      <c r="D817" s="11">
        <v>1970</v>
      </c>
      <c r="E817" s="7">
        <v>0</v>
      </c>
      <c r="F817" s="7">
        <v>0</v>
      </c>
      <c r="G817" s="7">
        <v>0</v>
      </c>
    </row>
    <row r="818" spans="1:7" ht="14.1" customHeight="1">
      <c r="A818" s="179" t="s">
        <v>17</v>
      </c>
      <c r="B818" s="110">
        <v>48</v>
      </c>
      <c r="C818" s="69" t="s">
        <v>374</v>
      </c>
      <c r="D818" s="11">
        <f t="shared" ref="D818:F818" si="125">D817</f>
        <v>1970</v>
      </c>
      <c r="E818" s="7">
        <f t="shared" si="125"/>
        <v>0</v>
      </c>
      <c r="F818" s="7">
        <f t="shared" si="125"/>
        <v>0</v>
      </c>
      <c r="G818" s="7">
        <v>0</v>
      </c>
    </row>
    <row r="819" spans="1:7" ht="14.1" customHeight="1">
      <c r="A819" s="179" t="s">
        <v>17</v>
      </c>
      <c r="B819" s="95">
        <v>0.10199999999999999</v>
      </c>
      <c r="C819" s="96" t="s">
        <v>219</v>
      </c>
      <c r="D819" s="11">
        <f>D797+D801+D806+D810+D814+D818</f>
        <v>7977</v>
      </c>
      <c r="E819" s="11">
        <f t="shared" ref="E819:F819" si="126">E797+E801+E806+E810+E814+E818</f>
        <v>1</v>
      </c>
      <c r="F819" s="11">
        <f t="shared" si="126"/>
        <v>1</v>
      </c>
      <c r="G819" s="11">
        <v>41200</v>
      </c>
    </row>
    <row r="820" spans="1:7">
      <c r="A820" s="179"/>
      <c r="B820" s="95"/>
      <c r="C820" s="96"/>
      <c r="D820" s="14"/>
      <c r="E820" s="14"/>
      <c r="F820" s="14"/>
      <c r="G820" s="14"/>
    </row>
    <row r="821" spans="1:7" s="68" customFormat="1" ht="15.6" customHeight="1">
      <c r="A821" s="190"/>
      <c r="B821" s="133" t="s">
        <v>419</v>
      </c>
      <c r="C821" s="134" t="s">
        <v>420</v>
      </c>
      <c r="D821" s="14"/>
      <c r="E821" s="14"/>
      <c r="F821" s="14"/>
      <c r="G821" s="14"/>
    </row>
    <row r="822" spans="1:7" ht="15" customHeight="1">
      <c r="A822" s="189"/>
      <c r="B822" s="76">
        <v>34</v>
      </c>
      <c r="C822" s="74" t="s">
        <v>266</v>
      </c>
      <c r="D822" s="15"/>
      <c r="E822" s="16"/>
      <c r="F822" s="15"/>
      <c r="G822" s="203"/>
    </row>
    <row r="823" spans="1:7" ht="25.5">
      <c r="A823" s="179"/>
      <c r="B823" s="112" t="s">
        <v>364</v>
      </c>
      <c r="C823" s="85" t="s">
        <v>305</v>
      </c>
      <c r="D823" s="6">
        <v>0</v>
      </c>
      <c r="E823" s="19">
        <v>1</v>
      </c>
      <c r="F823" s="19">
        <v>1</v>
      </c>
      <c r="G823" s="19">
        <v>11667</v>
      </c>
    </row>
    <row r="824" spans="1:7" ht="28.9" customHeight="1">
      <c r="A824" s="179"/>
      <c r="B824" s="112" t="s">
        <v>433</v>
      </c>
      <c r="C824" s="69" t="s">
        <v>306</v>
      </c>
      <c r="D824" s="6">
        <v>0</v>
      </c>
      <c r="E824" s="6">
        <v>0</v>
      </c>
      <c r="F824" s="6">
        <v>0</v>
      </c>
      <c r="G824" s="19">
        <v>400</v>
      </c>
    </row>
    <row r="825" spans="1:7" ht="15" customHeight="1">
      <c r="A825" s="179" t="s">
        <v>17</v>
      </c>
      <c r="B825" s="112">
        <v>34</v>
      </c>
      <c r="C825" s="69" t="s">
        <v>266</v>
      </c>
      <c r="D825" s="18">
        <f>SUM(D823:D824)</f>
        <v>0</v>
      </c>
      <c r="E825" s="20">
        <f t="shared" ref="E825:F825" si="127">SUM(E823:E824)</f>
        <v>1</v>
      </c>
      <c r="F825" s="20">
        <f t="shared" si="127"/>
        <v>1</v>
      </c>
      <c r="G825" s="20">
        <v>12067</v>
      </c>
    </row>
    <row r="826" spans="1:7" ht="12" customHeight="1">
      <c r="A826" s="179"/>
      <c r="B826" s="112"/>
      <c r="C826" s="69"/>
      <c r="D826" s="6"/>
      <c r="E826" s="6"/>
      <c r="F826" s="6"/>
      <c r="G826" s="19"/>
    </row>
    <row r="827" spans="1:7" ht="15" customHeight="1">
      <c r="A827" s="179"/>
      <c r="B827" s="110">
        <v>36</v>
      </c>
      <c r="C827" s="69" t="s">
        <v>220</v>
      </c>
      <c r="D827" s="14"/>
      <c r="E827" s="14"/>
      <c r="F827" s="14"/>
      <c r="G827" s="14"/>
    </row>
    <row r="828" spans="1:7" ht="15" customHeight="1">
      <c r="A828" s="179"/>
      <c r="B828" s="111" t="s">
        <v>434</v>
      </c>
      <c r="C828" s="85" t="s">
        <v>227</v>
      </c>
      <c r="D828" s="1">
        <v>0</v>
      </c>
      <c r="E828" s="14">
        <v>1</v>
      </c>
      <c r="F828" s="14">
        <v>1</v>
      </c>
      <c r="G828" s="1">
        <v>0</v>
      </c>
    </row>
    <row r="829" spans="1:7" ht="15" customHeight="1">
      <c r="A829" s="179" t="s">
        <v>17</v>
      </c>
      <c r="B829" s="110">
        <v>36</v>
      </c>
      <c r="C829" s="69" t="s">
        <v>220</v>
      </c>
      <c r="D829" s="8">
        <f t="shared" ref="D829:F829" si="128">D828</f>
        <v>0</v>
      </c>
      <c r="E829" s="9">
        <f t="shared" si="128"/>
        <v>1</v>
      </c>
      <c r="F829" s="9">
        <f t="shared" si="128"/>
        <v>1</v>
      </c>
      <c r="G829" s="8">
        <v>0</v>
      </c>
    </row>
    <row r="830" spans="1:7" s="68" customFormat="1" ht="17.649999999999999" customHeight="1">
      <c r="A830" s="190" t="s">
        <v>17</v>
      </c>
      <c r="B830" s="133" t="s">
        <v>419</v>
      </c>
      <c r="C830" s="134" t="s">
        <v>420</v>
      </c>
      <c r="D830" s="8">
        <f t="shared" ref="D830:F830" si="129">D825+D829</f>
        <v>0</v>
      </c>
      <c r="E830" s="9">
        <f t="shared" si="129"/>
        <v>2</v>
      </c>
      <c r="F830" s="9">
        <f t="shared" si="129"/>
        <v>2</v>
      </c>
      <c r="G830" s="9">
        <v>12067</v>
      </c>
    </row>
    <row r="831" spans="1:7" ht="11.65" customHeight="1">
      <c r="A831" s="179"/>
      <c r="B831" s="95"/>
      <c r="C831" s="96"/>
      <c r="D831" s="14"/>
      <c r="E831" s="14"/>
      <c r="F831" s="14"/>
      <c r="G831" s="14"/>
    </row>
    <row r="832" spans="1:7" s="68" customFormat="1">
      <c r="A832" s="190"/>
      <c r="B832" s="133" t="s">
        <v>423</v>
      </c>
      <c r="C832" s="134" t="s">
        <v>424</v>
      </c>
      <c r="D832" s="14"/>
      <c r="E832" s="14"/>
      <c r="F832" s="14"/>
      <c r="G832" s="14"/>
    </row>
    <row r="833" spans="1:7" ht="15" customHeight="1">
      <c r="A833" s="179"/>
      <c r="B833" s="112">
        <v>34</v>
      </c>
      <c r="C833" s="69" t="s">
        <v>266</v>
      </c>
      <c r="D833" s="6"/>
      <c r="E833" s="19"/>
      <c r="F833" s="6"/>
      <c r="G833" s="5"/>
    </row>
    <row r="834" spans="1:7" ht="25.5">
      <c r="A834" s="179"/>
      <c r="B834" s="112" t="s">
        <v>364</v>
      </c>
      <c r="C834" s="85" t="s">
        <v>305</v>
      </c>
      <c r="D834" s="6">
        <v>0</v>
      </c>
      <c r="E834" s="19">
        <v>1</v>
      </c>
      <c r="F834" s="19">
        <v>1</v>
      </c>
      <c r="G834" s="19">
        <v>84167</v>
      </c>
    </row>
    <row r="835" spans="1:7" ht="28.9" customHeight="1">
      <c r="A835" s="179"/>
      <c r="B835" s="112" t="s">
        <v>433</v>
      </c>
      <c r="C835" s="69" t="s">
        <v>306</v>
      </c>
      <c r="D835" s="6">
        <v>0</v>
      </c>
      <c r="E835" s="6">
        <v>0</v>
      </c>
      <c r="F835" s="6">
        <v>0</v>
      </c>
      <c r="G835" s="19">
        <v>3300</v>
      </c>
    </row>
    <row r="836" spans="1:7" ht="15" customHeight="1">
      <c r="A836" s="179" t="s">
        <v>17</v>
      </c>
      <c r="B836" s="112">
        <v>34</v>
      </c>
      <c r="C836" s="69" t="s">
        <v>266</v>
      </c>
      <c r="D836" s="18">
        <f>SUM(D834:D835)</f>
        <v>0</v>
      </c>
      <c r="E836" s="20">
        <f t="shared" ref="E836:F836" si="130">SUM(E834:E835)</f>
        <v>1</v>
      </c>
      <c r="F836" s="20">
        <f t="shared" si="130"/>
        <v>1</v>
      </c>
      <c r="G836" s="20">
        <v>87467</v>
      </c>
    </row>
    <row r="837" spans="1:7" ht="11.65" customHeight="1">
      <c r="A837" s="179"/>
      <c r="B837" s="112"/>
      <c r="C837" s="69"/>
      <c r="D837" s="31"/>
      <c r="E837" s="31"/>
      <c r="F837" s="31"/>
      <c r="G837" s="29"/>
    </row>
    <row r="838" spans="1:7" ht="15" customHeight="1">
      <c r="A838" s="179"/>
      <c r="B838" s="110">
        <v>36</v>
      </c>
      <c r="C838" s="69" t="s">
        <v>220</v>
      </c>
      <c r="D838" s="14"/>
      <c r="E838" s="14"/>
      <c r="F838" s="14"/>
      <c r="G838" s="14"/>
    </row>
    <row r="839" spans="1:7" ht="15" customHeight="1">
      <c r="A839" s="179"/>
      <c r="B839" s="111" t="s">
        <v>435</v>
      </c>
      <c r="C839" s="85" t="s">
        <v>227</v>
      </c>
      <c r="D839" s="1">
        <v>0</v>
      </c>
      <c r="E839" s="14">
        <v>1</v>
      </c>
      <c r="F839" s="14">
        <v>1</v>
      </c>
      <c r="G839" s="1">
        <v>0</v>
      </c>
    </row>
    <row r="840" spans="1:7" ht="15" customHeight="1">
      <c r="A840" s="179" t="s">
        <v>17</v>
      </c>
      <c r="B840" s="110">
        <v>36</v>
      </c>
      <c r="C840" s="69" t="s">
        <v>220</v>
      </c>
      <c r="D840" s="8">
        <f t="shared" ref="D840:F840" si="131">D839</f>
        <v>0</v>
      </c>
      <c r="E840" s="9">
        <f t="shared" si="131"/>
        <v>1</v>
      </c>
      <c r="F840" s="9">
        <f t="shared" si="131"/>
        <v>1</v>
      </c>
      <c r="G840" s="8">
        <v>0</v>
      </c>
    </row>
    <row r="841" spans="1:7" s="68" customFormat="1">
      <c r="A841" s="179" t="s">
        <v>17</v>
      </c>
      <c r="B841" s="133" t="s">
        <v>423</v>
      </c>
      <c r="C841" s="134" t="s">
        <v>424</v>
      </c>
      <c r="D841" s="8">
        <f t="shared" ref="D841:F841" si="132">D836+D840</f>
        <v>0</v>
      </c>
      <c r="E841" s="9">
        <f t="shared" si="132"/>
        <v>2</v>
      </c>
      <c r="F841" s="9">
        <f t="shared" si="132"/>
        <v>2</v>
      </c>
      <c r="G841" s="9">
        <v>87467</v>
      </c>
    </row>
    <row r="842" spans="1:7" s="75" customFormat="1" ht="15" customHeight="1">
      <c r="A842" s="179" t="s">
        <v>17</v>
      </c>
      <c r="B842" s="99">
        <v>2515</v>
      </c>
      <c r="C842" s="96" t="s">
        <v>5</v>
      </c>
      <c r="D842" s="73">
        <f t="shared" ref="D842:F842" si="133">D792+D776+D819+D830+D841</f>
        <v>145400</v>
      </c>
      <c r="E842" s="73">
        <f t="shared" si="133"/>
        <v>326955</v>
      </c>
      <c r="F842" s="73">
        <f t="shared" si="133"/>
        <v>136957</v>
      </c>
      <c r="G842" s="73">
        <v>367069</v>
      </c>
    </row>
    <row r="843" spans="1:7" s="72" customFormat="1" ht="15" customHeight="1">
      <c r="A843" s="179"/>
      <c r="B843" s="99"/>
      <c r="C843" s="96"/>
      <c r="D843" s="89"/>
      <c r="E843" s="89"/>
      <c r="F843" s="89"/>
      <c r="G843" s="89"/>
    </row>
    <row r="844" spans="1:7" s="72" customFormat="1" ht="15" customHeight="1">
      <c r="A844" s="162" t="s">
        <v>19</v>
      </c>
      <c r="B844" s="131">
        <v>2575</v>
      </c>
      <c r="C844" s="132" t="s">
        <v>815</v>
      </c>
      <c r="D844" s="89"/>
      <c r="E844" s="89"/>
      <c r="F844" s="89"/>
      <c r="G844" s="89"/>
    </row>
    <row r="845" spans="1:7" s="72" customFormat="1" ht="15" customHeight="1">
      <c r="A845" s="162"/>
      <c r="B845" s="158">
        <v>6</v>
      </c>
      <c r="C845" s="159" t="s">
        <v>816</v>
      </c>
      <c r="D845" s="89"/>
      <c r="E845" s="89"/>
      <c r="F845" s="89"/>
      <c r="G845" s="89"/>
    </row>
    <row r="846" spans="1:7" s="72" customFormat="1" ht="15" customHeight="1">
      <c r="A846" s="162"/>
      <c r="B846" s="160">
        <v>6.101</v>
      </c>
      <c r="C846" s="132" t="s">
        <v>817</v>
      </c>
      <c r="D846" s="89"/>
      <c r="E846" s="89"/>
      <c r="F846" s="89"/>
      <c r="G846" s="89"/>
    </row>
    <row r="847" spans="1:7" s="72" customFormat="1" ht="15" customHeight="1">
      <c r="A847" s="162"/>
      <c r="B847" s="161">
        <v>60</v>
      </c>
      <c r="C847" s="159" t="s">
        <v>818</v>
      </c>
      <c r="D847" s="89"/>
      <c r="E847" s="89"/>
      <c r="F847" s="89"/>
      <c r="G847" s="89"/>
    </row>
    <row r="848" spans="1:7" s="72" customFormat="1" ht="15" customHeight="1">
      <c r="A848" s="162"/>
      <c r="B848" s="100" t="s">
        <v>819</v>
      </c>
      <c r="C848" s="162" t="s">
        <v>820</v>
      </c>
      <c r="D848" s="6">
        <v>0</v>
      </c>
      <c r="E848" s="6">
        <v>0</v>
      </c>
      <c r="F848" s="71">
        <v>216758</v>
      </c>
      <c r="G848" s="1">
        <v>0</v>
      </c>
    </row>
    <row r="849" spans="1:7" s="72" customFormat="1" ht="15" customHeight="1">
      <c r="A849" s="162"/>
      <c r="B849" s="100" t="s">
        <v>821</v>
      </c>
      <c r="C849" s="162" t="s">
        <v>822</v>
      </c>
      <c r="D849" s="6">
        <v>0</v>
      </c>
      <c r="E849" s="6">
        <v>0</v>
      </c>
      <c r="F849" s="71">
        <v>19508</v>
      </c>
      <c r="G849" s="1">
        <v>0</v>
      </c>
    </row>
    <row r="850" spans="1:7" s="72" customFormat="1" ht="15" customHeight="1">
      <c r="A850" s="162" t="s">
        <v>17</v>
      </c>
      <c r="B850" s="161">
        <v>60</v>
      </c>
      <c r="C850" s="159" t="s">
        <v>818</v>
      </c>
      <c r="D850" s="18">
        <f>SUM(D848:D849)</f>
        <v>0</v>
      </c>
      <c r="E850" s="18">
        <f t="shared" ref="E850:F850" si="134">SUM(E848:E849)</f>
        <v>0</v>
      </c>
      <c r="F850" s="73">
        <f t="shared" si="134"/>
        <v>236266</v>
      </c>
      <c r="G850" s="18">
        <v>0</v>
      </c>
    </row>
    <row r="851" spans="1:7" s="72" customFormat="1" ht="15" customHeight="1">
      <c r="A851" s="162" t="s">
        <v>17</v>
      </c>
      <c r="B851" s="160">
        <v>6.101</v>
      </c>
      <c r="C851" s="132" t="s">
        <v>817</v>
      </c>
      <c r="D851" s="18">
        <f>D850</f>
        <v>0</v>
      </c>
      <c r="E851" s="18">
        <f t="shared" ref="E851:F853" si="135">E850</f>
        <v>0</v>
      </c>
      <c r="F851" s="73">
        <f t="shared" si="135"/>
        <v>236266</v>
      </c>
      <c r="G851" s="18">
        <v>0</v>
      </c>
    </row>
    <row r="852" spans="1:7" s="72" customFormat="1" ht="15" customHeight="1">
      <c r="A852" s="162" t="s">
        <v>17</v>
      </c>
      <c r="B852" s="158">
        <v>6</v>
      </c>
      <c r="C852" s="159" t="s">
        <v>816</v>
      </c>
      <c r="D852" s="18">
        <f>D851</f>
        <v>0</v>
      </c>
      <c r="E852" s="18">
        <f t="shared" si="135"/>
        <v>0</v>
      </c>
      <c r="F852" s="73">
        <f t="shared" si="135"/>
        <v>236266</v>
      </c>
      <c r="G852" s="18">
        <v>0</v>
      </c>
    </row>
    <row r="853" spans="1:7" s="72" customFormat="1" ht="15" customHeight="1">
      <c r="A853" s="162" t="s">
        <v>17</v>
      </c>
      <c r="B853" s="131">
        <v>2575</v>
      </c>
      <c r="C853" s="132" t="s">
        <v>815</v>
      </c>
      <c r="D853" s="18">
        <f>D852</f>
        <v>0</v>
      </c>
      <c r="E853" s="18">
        <f t="shared" si="135"/>
        <v>0</v>
      </c>
      <c r="F853" s="73">
        <f t="shared" si="135"/>
        <v>236266</v>
      </c>
      <c r="G853" s="18">
        <v>0</v>
      </c>
    </row>
    <row r="854" spans="1:7">
      <c r="A854" s="179"/>
      <c r="B854" s="99"/>
      <c r="C854" s="69"/>
      <c r="D854" s="35"/>
      <c r="E854" s="35"/>
      <c r="F854" s="35"/>
      <c r="G854" s="67"/>
    </row>
    <row r="855" spans="1:7" ht="14.85" customHeight="1">
      <c r="A855" s="179" t="s">
        <v>19</v>
      </c>
      <c r="B855" s="99">
        <v>3054</v>
      </c>
      <c r="C855" s="96" t="s">
        <v>7</v>
      </c>
      <c r="D855" s="35"/>
      <c r="E855" s="35"/>
      <c r="F855" s="35"/>
      <c r="G855" s="67"/>
    </row>
    <row r="856" spans="1:7" ht="14.85" customHeight="1">
      <c r="A856" s="179"/>
      <c r="B856" s="112">
        <v>4</v>
      </c>
      <c r="C856" s="69" t="s">
        <v>54</v>
      </c>
      <c r="D856" s="35"/>
      <c r="E856" s="35"/>
      <c r="F856" s="35"/>
      <c r="G856" s="67"/>
    </row>
    <row r="857" spans="1:7" ht="14.85" customHeight="1">
      <c r="A857" s="179"/>
      <c r="B857" s="163">
        <v>4.1050000000000004</v>
      </c>
      <c r="C857" s="164" t="s">
        <v>146</v>
      </c>
      <c r="D857" s="35"/>
      <c r="E857" s="35"/>
      <c r="F857" s="35"/>
      <c r="G857" s="67"/>
    </row>
    <row r="858" spans="1:7" ht="14.85" customHeight="1">
      <c r="A858" s="179"/>
      <c r="B858" s="165">
        <v>60</v>
      </c>
      <c r="C858" s="83" t="s">
        <v>173</v>
      </c>
      <c r="D858" s="35"/>
      <c r="E858" s="35"/>
      <c r="F858" s="35"/>
      <c r="G858" s="67"/>
    </row>
    <row r="859" spans="1:7" ht="25.5">
      <c r="A859" s="179"/>
      <c r="B859" s="166">
        <v>81</v>
      </c>
      <c r="C859" s="69" t="s">
        <v>369</v>
      </c>
      <c r="D859" s="35"/>
      <c r="E859" s="35"/>
      <c r="F859" s="35"/>
      <c r="G859" s="67"/>
    </row>
    <row r="860" spans="1:7" ht="14.85" customHeight="1">
      <c r="A860" s="179"/>
      <c r="B860" s="167" t="s">
        <v>148</v>
      </c>
      <c r="C860" s="83" t="s">
        <v>147</v>
      </c>
      <c r="D860" s="71">
        <f>32857+1</f>
        <v>32858</v>
      </c>
      <c r="E860" s="14">
        <v>19074</v>
      </c>
      <c r="F860" s="71">
        <v>19074</v>
      </c>
      <c r="G860" s="14">
        <v>34713</v>
      </c>
    </row>
    <row r="861" spans="1:7" ht="10.9" customHeight="1">
      <c r="A861" s="179"/>
      <c r="B861" s="167"/>
      <c r="C861" s="83"/>
      <c r="D861" s="35"/>
      <c r="E861" s="35"/>
      <c r="F861" s="35"/>
      <c r="G861" s="67"/>
    </row>
    <row r="862" spans="1:7" ht="27" customHeight="1">
      <c r="A862" s="179"/>
      <c r="B862" s="166">
        <v>82</v>
      </c>
      <c r="C862" s="69" t="s">
        <v>371</v>
      </c>
      <c r="D862" s="89"/>
      <c r="E862" s="89"/>
      <c r="F862" s="89"/>
      <c r="G862" s="101"/>
    </row>
    <row r="863" spans="1:7" ht="14.85" customHeight="1">
      <c r="A863" s="189"/>
      <c r="B863" s="137" t="s">
        <v>149</v>
      </c>
      <c r="C863" s="138" t="s">
        <v>147</v>
      </c>
      <c r="D863" s="66">
        <f>10984+1</f>
        <v>10985</v>
      </c>
      <c r="E863" s="11">
        <v>8510</v>
      </c>
      <c r="F863" s="66">
        <v>8510</v>
      </c>
      <c r="G863" s="11">
        <v>3661</v>
      </c>
    </row>
    <row r="864" spans="1:7" ht="10.9" customHeight="1">
      <c r="A864" s="179"/>
      <c r="B864" s="167"/>
      <c r="C864" s="83"/>
      <c r="D864" s="35"/>
      <c r="E864" s="14"/>
      <c r="F864" s="35"/>
      <c r="G864" s="10"/>
    </row>
    <row r="865" spans="1:7" ht="27" customHeight="1">
      <c r="A865" s="179"/>
      <c r="B865" s="166">
        <v>83</v>
      </c>
      <c r="C865" s="69" t="s">
        <v>373</v>
      </c>
      <c r="D865" s="35"/>
      <c r="E865" s="35"/>
      <c r="F865" s="35"/>
      <c r="G865" s="67"/>
    </row>
    <row r="866" spans="1:7" ht="14.85" customHeight="1">
      <c r="A866" s="179"/>
      <c r="B866" s="167" t="s">
        <v>150</v>
      </c>
      <c r="C866" s="83" t="s">
        <v>147</v>
      </c>
      <c r="D866" s="71">
        <v>3434</v>
      </c>
      <c r="E866" s="14">
        <v>4115</v>
      </c>
      <c r="F866" s="71">
        <v>4115</v>
      </c>
      <c r="G866" s="14">
        <v>6227</v>
      </c>
    </row>
    <row r="867" spans="1:7" ht="10.9" customHeight="1">
      <c r="A867" s="179"/>
      <c r="B867" s="167"/>
      <c r="C867" s="83"/>
      <c r="D867" s="35"/>
      <c r="E867" s="35"/>
      <c r="F867" s="35"/>
      <c r="G867" s="67"/>
    </row>
    <row r="868" spans="1:7" ht="27" customHeight="1">
      <c r="A868" s="179"/>
      <c r="B868" s="166">
        <v>84</v>
      </c>
      <c r="C868" s="69" t="s">
        <v>375</v>
      </c>
      <c r="D868" s="35"/>
      <c r="E868" s="35"/>
      <c r="F868" s="35"/>
      <c r="G868" s="67"/>
    </row>
    <row r="869" spans="1:7" ht="15" customHeight="1">
      <c r="A869" s="179"/>
      <c r="B869" s="167" t="s">
        <v>151</v>
      </c>
      <c r="C869" s="83" t="s">
        <v>147</v>
      </c>
      <c r="D869" s="65">
        <f>11862+1</f>
        <v>11863</v>
      </c>
      <c r="E869" s="14">
        <v>13351</v>
      </c>
      <c r="F869" s="65">
        <v>13351</v>
      </c>
      <c r="G869" s="14">
        <v>12768</v>
      </c>
    </row>
    <row r="870" spans="1:7" ht="15" customHeight="1">
      <c r="A870" s="179"/>
      <c r="B870" s="167"/>
      <c r="C870" s="83"/>
      <c r="D870" s="35"/>
      <c r="E870" s="14"/>
      <c r="F870" s="35"/>
      <c r="G870" s="14"/>
    </row>
    <row r="871" spans="1:7" ht="25.5">
      <c r="A871" s="179"/>
      <c r="B871" s="166">
        <v>85</v>
      </c>
      <c r="C871" s="69" t="s">
        <v>386</v>
      </c>
      <c r="D871" s="35"/>
      <c r="E871" s="14"/>
      <c r="F871" s="35"/>
      <c r="G871" s="14"/>
    </row>
    <row r="872" spans="1:7" ht="15" customHeight="1">
      <c r="A872" s="179"/>
      <c r="B872" s="167" t="s">
        <v>444</v>
      </c>
      <c r="C872" s="83" t="s">
        <v>147</v>
      </c>
      <c r="D872" s="1">
        <v>0</v>
      </c>
      <c r="E872" s="14">
        <v>3852</v>
      </c>
      <c r="F872" s="14">
        <v>3852</v>
      </c>
      <c r="G872" s="1">
        <v>0</v>
      </c>
    </row>
    <row r="873" spans="1:7" ht="15" customHeight="1">
      <c r="A873" s="179"/>
      <c r="B873" s="167"/>
      <c r="C873" s="83"/>
      <c r="D873" s="35"/>
      <c r="E873" s="14"/>
      <c r="F873" s="35"/>
      <c r="G873" s="14"/>
    </row>
    <row r="874" spans="1:7" ht="25.5">
      <c r="A874" s="179"/>
      <c r="B874" s="166">
        <v>86</v>
      </c>
      <c r="C874" s="69" t="s">
        <v>387</v>
      </c>
      <c r="D874" s="35"/>
      <c r="E874" s="14"/>
      <c r="F874" s="35"/>
      <c r="G874" s="14"/>
    </row>
    <row r="875" spans="1:7" ht="15" customHeight="1">
      <c r="A875" s="179"/>
      <c r="B875" s="167" t="s">
        <v>445</v>
      </c>
      <c r="C875" s="83" t="s">
        <v>147</v>
      </c>
      <c r="D875" s="7">
        <v>0</v>
      </c>
      <c r="E875" s="11">
        <v>3074</v>
      </c>
      <c r="F875" s="11">
        <v>3074</v>
      </c>
      <c r="G875" s="11">
        <v>1452</v>
      </c>
    </row>
    <row r="876" spans="1:7" ht="15" customHeight="1">
      <c r="A876" s="179" t="s">
        <v>17</v>
      </c>
      <c r="B876" s="165">
        <v>60</v>
      </c>
      <c r="C876" s="83" t="s">
        <v>173</v>
      </c>
      <c r="D876" s="66">
        <f t="shared" ref="D876:F876" si="136">SUM(D860:D875)</f>
        <v>59140</v>
      </c>
      <c r="E876" s="66">
        <f t="shared" si="136"/>
        <v>51976</v>
      </c>
      <c r="F876" s="66">
        <f t="shared" si="136"/>
        <v>51976</v>
      </c>
      <c r="G876" s="66">
        <v>58821</v>
      </c>
    </row>
    <row r="877" spans="1:7" ht="15" customHeight="1">
      <c r="A877" s="179" t="s">
        <v>17</v>
      </c>
      <c r="B877" s="163">
        <v>4.1050000000000004</v>
      </c>
      <c r="C877" s="164" t="s">
        <v>146</v>
      </c>
      <c r="D877" s="73">
        <f t="shared" ref="D877:F877" si="137">D876</f>
        <v>59140</v>
      </c>
      <c r="E877" s="73">
        <f t="shared" si="137"/>
        <v>51976</v>
      </c>
      <c r="F877" s="73">
        <f t="shared" si="137"/>
        <v>51976</v>
      </c>
      <c r="G877" s="73">
        <v>58821</v>
      </c>
    </row>
    <row r="878" spans="1:7" ht="10.15" customHeight="1">
      <c r="A878" s="190"/>
      <c r="B878" s="168"/>
      <c r="C878" s="134"/>
      <c r="D878" s="35"/>
      <c r="E878" s="14"/>
      <c r="F878" s="1"/>
      <c r="G878" s="10"/>
    </row>
    <row r="879" spans="1:7" ht="13.9" customHeight="1">
      <c r="A879" s="179"/>
      <c r="B879" s="95">
        <v>4.3369999999999997</v>
      </c>
      <c r="C879" s="96" t="s">
        <v>55</v>
      </c>
      <c r="D879" s="35"/>
      <c r="E879" s="35"/>
      <c r="F879" s="35"/>
      <c r="G879" s="67"/>
    </row>
    <row r="880" spans="1:7" ht="13.9" customHeight="1">
      <c r="A880" s="179"/>
      <c r="B880" s="112">
        <v>36</v>
      </c>
      <c r="C880" s="69" t="s">
        <v>21</v>
      </c>
      <c r="D880" s="35"/>
      <c r="E880" s="35"/>
      <c r="F880" s="35"/>
      <c r="G880" s="67"/>
    </row>
    <row r="881" spans="1:7" ht="13.9" customHeight="1">
      <c r="A881" s="179"/>
      <c r="B881" s="112">
        <v>45</v>
      </c>
      <c r="C881" s="69" t="s">
        <v>368</v>
      </c>
      <c r="D881" s="35"/>
      <c r="E881" s="35"/>
      <c r="F881" s="35"/>
      <c r="G881" s="67"/>
    </row>
    <row r="882" spans="1:7" ht="15" customHeight="1">
      <c r="A882" s="179"/>
      <c r="B882" s="70" t="s">
        <v>39</v>
      </c>
      <c r="C882" s="69" t="s">
        <v>56</v>
      </c>
      <c r="D882" s="19">
        <v>5856</v>
      </c>
      <c r="E882" s="1">
        <v>0</v>
      </c>
      <c r="F882" s="1">
        <v>0</v>
      </c>
      <c r="G882" s="1">
        <v>0</v>
      </c>
    </row>
    <row r="883" spans="1:7">
      <c r="A883" s="179"/>
      <c r="B883" s="155" t="s">
        <v>262</v>
      </c>
      <c r="C883" s="142" t="s">
        <v>263</v>
      </c>
      <c r="D883" s="19">
        <v>23750</v>
      </c>
      <c r="E883" s="14">
        <v>23750</v>
      </c>
      <c r="F883" s="14">
        <v>23750</v>
      </c>
      <c r="G883" s="14">
        <v>20000</v>
      </c>
    </row>
    <row r="884" spans="1:7" ht="13.9" customHeight="1">
      <c r="A884" s="179"/>
      <c r="B884" s="155" t="s">
        <v>319</v>
      </c>
      <c r="C884" s="142" t="s">
        <v>320</v>
      </c>
      <c r="D884" s="16">
        <f>978-1</f>
        <v>977</v>
      </c>
      <c r="E884" s="7">
        <v>0</v>
      </c>
      <c r="F884" s="7">
        <v>0</v>
      </c>
      <c r="G884" s="7">
        <v>0</v>
      </c>
    </row>
    <row r="885" spans="1:7" ht="13.9" customHeight="1">
      <c r="A885" s="179" t="s">
        <v>17</v>
      </c>
      <c r="B885" s="112">
        <v>45</v>
      </c>
      <c r="C885" s="69" t="s">
        <v>368</v>
      </c>
      <c r="D885" s="11">
        <f t="shared" ref="D885:F885" si="138">SUM(D882:D884)</f>
        <v>30583</v>
      </c>
      <c r="E885" s="11">
        <f t="shared" si="138"/>
        <v>23750</v>
      </c>
      <c r="F885" s="11">
        <f t="shared" si="138"/>
        <v>23750</v>
      </c>
      <c r="G885" s="11">
        <v>20000</v>
      </c>
    </row>
    <row r="886" spans="1:7">
      <c r="A886" s="179"/>
      <c r="B886" s="70"/>
      <c r="C886" s="69"/>
      <c r="D886" s="35"/>
      <c r="E886" s="35"/>
      <c r="F886" s="35"/>
      <c r="G886" s="67"/>
    </row>
    <row r="887" spans="1:7" ht="15" customHeight="1">
      <c r="A887" s="179"/>
      <c r="B887" s="90">
        <v>46</v>
      </c>
      <c r="C887" s="69" t="s">
        <v>370</v>
      </c>
      <c r="D887" s="35"/>
      <c r="E887" s="35"/>
      <c r="F887" s="35"/>
      <c r="G887" s="67"/>
    </row>
    <row r="888" spans="1:7" ht="25.5">
      <c r="A888" s="179"/>
      <c r="B888" s="70" t="s">
        <v>41</v>
      </c>
      <c r="C888" s="142" t="s">
        <v>344</v>
      </c>
      <c r="D888" s="19">
        <v>1490</v>
      </c>
      <c r="E888" s="6">
        <v>0</v>
      </c>
      <c r="F888" s="6">
        <v>0</v>
      </c>
      <c r="G888" s="1">
        <v>0</v>
      </c>
    </row>
    <row r="889" spans="1:7" ht="15" customHeight="1">
      <c r="A889" s="179" t="s">
        <v>17</v>
      </c>
      <c r="B889" s="90">
        <v>46</v>
      </c>
      <c r="C889" s="69" t="s">
        <v>370</v>
      </c>
      <c r="D889" s="9">
        <f t="shared" ref="D889:F889" si="139">SUM(D888:D888)</f>
        <v>1490</v>
      </c>
      <c r="E889" s="8">
        <f t="shared" si="139"/>
        <v>0</v>
      </c>
      <c r="F889" s="8">
        <f t="shared" si="139"/>
        <v>0</v>
      </c>
      <c r="G889" s="8">
        <v>0</v>
      </c>
    </row>
    <row r="890" spans="1:7">
      <c r="A890" s="179"/>
      <c r="B890" s="70"/>
      <c r="C890" s="69"/>
      <c r="D890" s="35"/>
      <c r="E890" s="35"/>
      <c r="F890" s="35"/>
      <c r="G890" s="67"/>
    </row>
    <row r="891" spans="1:7" ht="15" customHeight="1">
      <c r="A891" s="179"/>
      <c r="B891" s="90">
        <v>48</v>
      </c>
      <c r="C891" s="69" t="s">
        <v>374</v>
      </c>
      <c r="D891" s="35"/>
      <c r="E891" s="35"/>
      <c r="F891" s="35"/>
      <c r="G891" s="67"/>
    </row>
    <row r="892" spans="1:7" s="75" customFormat="1" ht="25.5">
      <c r="A892" s="179"/>
      <c r="B892" s="70" t="s">
        <v>42</v>
      </c>
      <c r="C892" s="142" t="s">
        <v>344</v>
      </c>
      <c r="D892" s="16">
        <v>2387</v>
      </c>
      <c r="E892" s="15">
        <v>0</v>
      </c>
      <c r="F892" s="15">
        <v>0</v>
      </c>
      <c r="G892" s="7">
        <v>0</v>
      </c>
    </row>
    <row r="893" spans="1:7" ht="15" customHeight="1">
      <c r="A893" s="179" t="s">
        <v>17</v>
      </c>
      <c r="B893" s="90">
        <v>48</v>
      </c>
      <c r="C893" s="69" t="s">
        <v>374</v>
      </c>
      <c r="D893" s="11">
        <f t="shared" ref="D893:F893" si="140">SUM(D892:D892)</f>
        <v>2387</v>
      </c>
      <c r="E893" s="7">
        <f t="shared" si="140"/>
        <v>0</v>
      </c>
      <c r="F893" s="7">
        <f t="shared" si="140"/>
        <v>0</v>
      </c>
      <c r="G893" s="7">
        <v>0</v>
      </c>
    </row>
    <row r="894" spans="1:7" ht="15" customHeight="1">
      <c r="A894" s="179" t="s">
        <v>17</v>
      </c>
      <c r="B894" s="112">
        <v>36</v>
      </c>
      <c r="C894" s="69" t="s">
        <v>21</v>
      </c>
      <c r="D894" s="11">
        <f t="shared" ref="D894:F894" si="141">D893+D889+D885</f>
        <v>34460</v>
      </c>
      <c r="E894" s="11">
        <f t="shared" si="141"/>
        <v>23750</v>
      </c>
      <c r="F894" s="11">
        <f t="shared" si="141"/>
        <v>23750</v>
      </c>
      <c r="G894" s="11">
        <v>20000</v>
      </c>
    </row>
    <row r="895" spans="1:7" ht="13.9" customHeight="1">
      <c r="A895" s="179" t="s">
        <v>17</v>
      </c>
      <c r="B895" s="95">
        <v>4.3369999999999997</v>
      </c>
      <c r="C895" s="96" t="s">
        <v>55</v>
      </c>
      <c r="D895" s="9">
        <f t="shared" ref="D895:F895" si="142">D894</f>
        <v>34460</v>
      </c>
      <c r="E895" s="9">
        <f t="shared" si="142"/>
        <v>23750</v>
      </c>
      <c r="F895" s="9">
        <f t="shared" si="142"/>
        <v>23750</v>
      </c>
      <c r="G895" s="9">
        <v>20000</v>
      </c>
    </row>
    <row r="896" spans="1:7" ht="15" customHeight="1">
      <c r="A896" s="179" t="s">
        <v>17</v>
      </c>
      <c r="B896" s="112">
        <v>4</v>
      </c>
      <c r="C896" s="69" t="s">
        <v>54</v>
      </c>
      <c r="D896" s="73">
        <f t="shared" ref="D896:F896" si="143">D895+D877</f>
        <v>93600</v>
      </c>
      <c r="E896" s="73">
        <f t="shared" si="143"/>
        <v>75726</v>
      </c>
      <c r="F896" s="73">
        <f t="shared" si="143"/>
        <v>75726</v>
      </c>
      <c r="G896" s="73">
        <v>78821</v>
      </c>
    </row>
    <row r="897" spans="1:7">
      <c r="A897" s="179"/>
      <c r="B897" s="99"/>
      <c r="C897" s="96"/>
      <c r="D897" s="35"/>
      <c r="E897" s="35"/>
      <c r="F897" s="35"/>
      <c r="G897" s="67"/>
    </row>
    <row r="898" spans="1:7" ht="13.9" customHeight="1">
      <c r="A898" s="179"/>
      <c r="B898" s="90">
        <v>80</v>
      </c>
      <c r="C898" s="69" t="s">
        <v>57</v>
      </c>
      <c r="D898" s="35"/>
      <c r="E898" s="35"/>
      <c r="F898" s="35"/>
      <c r="G898" s="67"/>
    </row>
    <row r="899" spans="1:7" ht="13.9" customHeight="1">
      <c r="A899" s="179"/>
      <c r="B899" s="95">
        <v>80.001000000000005</v>
      </c>
      <c r="C899" s="96" t="s">
        <v>58</v>
      </c>
      <c r="D899" s="35"/>
      <c r="E899" s="35"/>
      <c r="F899" s="35"/>
      <c r="G899" s="67"/>
    </row>
    <row r="900" spans="1:7" ht="13.9" customHeight="1">
      <c r="A900" s="179"/>
      <c r="B900" s="90">
        <v>36</v>
      </c>
      <c r="C900" s="69" t="s">
        <v>21</v>
      </c>
      <c r="D900" s="89"/>
      <c r="E900" s="89"/>
      <c r="F900" s="89"/>
      <c r="G900" s="101"/>
    </row>
    <row r="901" spans="1:7" ht="13.9" customHeight="1">
      <c r="A901" s="179"/>
      <c r="B901" s="90">
        <v>44</v>
      </c>
      <c r="C901" s="69" t="s">
        <v>22</v>
      </c>
      <c r="D901" s="89"/>
      <c r="E901" s="89"/>
      <c r="F901" s="89"/>
      <c r="G901" s="101"/>
    </row>
    <row r="902" spans="1:7" ht="15" customHeight="1">
      <c r="A902" s="179"/>
      <c r="B902" s="70" t="s">
        <v>23</v>
      </c>
      <c r="C902" s="69" t="s">
        <v>53</v>
      </c>
      <c r="D902" s="71">
        <v>50375</v>
      </c>
      <c r="E902" s="19">
        <v>60056</v>
      </c>
      <c r="F902" s="71">
        <v>60056</v>
      </c>
      <c r="G902" s="71">
        <v>38572</v>
      </c>
    </row>
    <row r="903" spans="1:7" s="56" customFormat="1" ht="15" customHeight="1">
      <c r="A903" s="190"/>
      <c r="B903" s="92" t="s">
        <v>453</v>
      </c>
      <c r="C903" s="91" t="s">
        <v>446</v>
      </c>
      <c r="D903" s="1">
        <v>0</v>
      </c>
      <c r="E903" s="14">
        <v>1</v>
      </c>
      <c r="F903" s="14">
        <v>1</v>
      </c>
      <c r="G903" s="14">
        <v>1929</v>
      </c>
    </row>
    <row r="904" spans="1:7" s="56" customFormat="1" ht="15" customHeight="1">
      <c r="A904" s="190"/>
      <c r="B904" s="92" t="s">
        <v>454</v>
      </c>
      <c r="C904" s="91" t="s">
        <v>447</v>
      </c>
      <c r="D904" s="1">
        <v>0</v>
      </c>
      <c r="E904" s="14">
        <v>1</v>
      </c>
      <c r="F904" s="14">
        <v>1</v>
      </c>
      <c r="G904" s="14">
        <v>31315</v>
      </c>
    </row>
    <row r="905" spans="1:7" s="56" customFormat="1" ht="14.65" customHeight="1">
      <c r="A905" s="188"/>
      <c r="B905" s="58" t="s">
        <v>455</v>
      </c>
      <c r="C905" s="57" t="s">
        <v>448</v>
      </c>
      <c r="D905" s="7">
        <v>0</v>
      </c>
      <c r="E905" s="11">
        <v>1</v>
      </c>
      <c r="F905" s="11">
        <v>1</v>
      </c>
      <c r="G905" s="11">
        <v>1</v>
      </c>
    </row>
    <row r="906" spans="1:7" s="56" customFormat="1" ht="14.65" customHeight="1">
      <c r="A906" s="190"/>
      <c r="B906" s="92" t="s">
        <v>457</v>
      </c>
      <c r="C906" s="91" t="s">
        <v>449</v>
      </c>
      <c r="D906" s="1">
        <v>0</v>
      </c>
      <c r="E906" s="14">
        <v>1</v>
      </c>
      <c r="F906" s="14">
        <v>1</v>
      </c>
      <c r="G906" s="14">
        <v>1</v>
      </c>
    </row>
    <row r="907" spans="1:7" ht="13.9" customHeight="1">
      <c r="A907" s="179"/>
      <c r="B907" s="70" t="s">
        <v>24</v>
      </c>
      <c r="C907" s="69" t="s">
        <v>450</v>
      </c>
      <c r="D907" s="19">
        <f>51+1</f>
        <v>52</v>
      </c>
      <c r="E907" s="19">
        <v>306</v>
      </c>
      <c r="F907" s="65">
        <v>306</v>
      </c>
      <c r="G907" s="65">
        <v>306</v>
      </c>
    </row>
    <row r="908" spans="1:7" s="56" customFormat="1" ht="14.65" customHeight="1">
      <c r="A908" s="190"/>
      <c r="B908" s="92" t="s">
        <v>456</v>
      </c>
      <c r="C908" s="91" t="s">
        <v>451</v>
      </c>
      <c r="D908" s="1">
        <v>0</v>
      </c>
      <c r="E908" s="14">
        <v>1</v>
      </c>
      <c r="F908" s="14">
        <v>1</v>
      </c>
      <c r="G908" s="14">
        <v>1</v>
      </c>
    </row>
    <row r="909" spans="1:7" ht="13.9" customHeight="1">
      <c r="A909" s="179"/>
      <c r="B909" s="70" t="s">
        <v>25</v>
      </c>
      <c r="C909" s="69" t="s">
        <v>20</v>
      </c>
      <c r="D909" s="19">
        <v>1845</v>
      </c>
      <c r="E909" s="19">
        <v>3549</v>
      </c>
      <c r="F909" s="71">
        <v>3549</v>
      </c>
      <c r="G909" s="71">
        <v>3549</v>
      </c>
    </row>
    <row r="910" spans="1:7" ht="13.9" customHeight="1">
      <c r="A910" s="179"/>
      <c r="B910" s="70" t="s">
        <v>670</v>
      </c>
      <c r="C910" s="69" t="s">
        <v>671</v>
      </c>
      <c r="D910" s="1">
        <v>0</v>
      </c>
      <c r="E910" s="14">
        <v>1</v>
      </c>
      <c r="F910" s="14">
        <v>1</v>
      </c>
      <c r="G910" s="14">
        <v>1</v>
      </c>
    </row>
    <row r="911" spans="1:7" ht="13.9" customHeight="1">
      <c r="A911" s="179"/>
      <c r="B911" s="70" t="s">
        <v>672</v>
      </c>
      <c r="C911" s="69" t="s">
        <v>673</v>
      </c>
      <c r="D911" s="1">
        <v>0</v>
      </c>
      <c r="E911" s="14">
        <v>1</v>
      </c>
      <c r="F911" s="14">
        <v>1</v>
      </c>
      <c r="G911" s="14">
        <v>1</v>
      </c>
    </row>
    <row r="912" spans="1:7" s="56" customFormat="1" ht="14.65" customHeight="1">
      <c r="A912" s="190"/>
      <c r="B912" s="92" t="s">
        <v>593</v>
      </c>
      <c r="C912" s="91" t="s">
        <v>452</v>
      </c>
      <c r="D912" s="1">
        <v>0</v>
      </c>
      <c r="E912" s="14">
        <v>1</v>
      </c>
      <c r="F912" s="14">
        <v>1</v>
      </c>
      <c r="G912" s="14">
        <v>1</v>
      </c>
    </row>
    <row r="913" spans="1:7" s="56" customFormat="1" ht="14.65" customHeight="1">
      <c r="A913" s="190"/>
      <c r="B913" s="92" t="s">
        <v>674</v>
      </c>
      <c r="C913" s="91" t="s">
        <v>677</v>
      </c>
      <c r="D913" s="1">
        <v>0</v>
      </c>
      <c r="E913" s="14">
        <v>1</v>
      </c>
      <c r="F913" s="14">
        <v>1</v>
      </c>
      <c r="G913" s="14">
        <v>1</v>
      </c>
    </row>
    <row r="914" spans="1:7" s="56" customFormat="1" ht="14.65" customHeight="1">
      <c r="A914" s="190"/>
      <c r="B914" s="92" t="s">
        <v>676</v>
      </c>
      <c r="C914" s="91" t="s">
        <v>679</v>
      </c>
      <c r="D914" s="1">
        <v>0</v>
      </c>
      <c r="E914" s="14">
        <v>1</v>
      </c>
      <c r="F914" s="14">
        <v>1</v>
      </c>
      <c r="G914" s="14">
        <v>1</v>
      </c>
    </row>
    <row r="915" spans="1:7" s="56" customFormat="1" ht="14.65" customHeight="1">
      <c r="A915" s="190"/>
      <c r="B915" s="92" t="s">
        <v>599</v>
      </c>
      <c r="C915" s="91" t="s">
        <v>598</v>
      </c>
      <c r="D915" s="1">
        <v>0</v>
      </c>
      <c r="E915" s="14">
        <v>1</v>
      </c>
      <c r="F915" s="14">
        <v>1</v>
      </c>
      <c r="G915" s="14">
        <v>1</v>
      </c>
    </row>
    <row r="916" spans="1:7" ht="13.9" customHeight="1">
      <c r="A916" s="179" t="s">
        <v>17</v>
      </c>
      <c r="B916" s="90">
        <v>44</v>
      </c>
      <c r="C916" s="69" t="s">
        <v>22</v>
      </c>
      <c r="D916" s="73">
        <f t="shared" ref="D916:F916" si="144">SUM(D902:D915)</f>
        <v>52272</v>
      </c>
      <c r="E916" s="73">
        <f t="shared" si="144"/>
        <v>63922</v>
      </c>
      <c r="F916" s="73">
        <f t="shared" si="144"/>
        <v>63922</v>
      </c>
      <c r="G916" s="73">
        <v>75680</v>
      </c>
    </row>
    <row r="917" spans="1:7" ht="10.15" customHeight="1">
      <c r="A917" s="179"/>
      <c r="B917" s="90"/>
      <c r="C917" s="69"/>
      <c r="D917" s="35"/>
      <c r="E917" s="35"/>
      <c r="F917" s="35"/>
      <c r="G917" s="67"/>
    </row>
    <row r="918" spans="1:7" ht="14.1" customHeight="1">
      <c r="A918" s="179"/>
      <c r="B918" s="90">
        <v>45</v>
      </c>
      <c r="C918" s="69" t="s">
        <v>368</v>
      </c>
      <c r="D918" s="35"/>
      <c r="E918" s="35"/>
      <c r="F918" s="35"/>
      <c r="G918" s="67"/>
    </row>
    <row r="919" spans="1:7" ht="14.1" customHeight="1">
      <c r="A919" s="179"/>
      <c r="B919" s="70" t="s">
        <v>26</v>
      </c>
      <c r="C919" s="85" t="s">
        <v>53</v>
      </c>
      <c r="D919" s="14">
        <f>40649</f>
        <v>40649</v>
      </c>
      <c r="E919" s="19">
        <v>33150</v>
      </c>
      <c r="F919" s="65">
        <v>33150</v>
      </c>
      <c r="G919" s="65">
        <v>19440</v>
      </c>
    </row>
    <row r="920" spans="1:7" ht="14.1" customHeight="1">
      <c r="A920" s="179"/>
      <c r="B920" s="70" t="s">
        <v>302</v>
      </c>
      <c r="C920" s="85" t="s">
        <v>147</v>
      </c>
      <c r="D920" s="1">
        <v>0</v>
      </c>
      <c r="E920" s="19">
        <v>10229</v>
      </c>
      <c r="F920" s="19">
        <v>10229</v>
      </c>
      <c r="G920" s="3">
        <v>0</v>
      </c>
    </row>
    <row r="921" spans="1:7" s="56" customFormat="1" ht="14.1" customHeight="1">
      <c r="A921" s="190"/>
      <c r="B921" s="92" t="s">
        <v>458</v>
      </c>
      <c r="C921" s="91" t="s">
        <v>446</v>
      </c>
      <c r="D921" s="1">
        <v>0</v>
      </c>
      <c r="E921" s="14">
        <v>1</v>
      </c>
      <c r="F921" s="14">
        <v>1</v>
      </c>
      <c r="G921" s="14">
        <v>972</v>
      </c>
    </row>
    <row r="922" spans="1:7" s="56" customFormat="1" ht="14.1" customHeight="1">
      <c r="A922" s="190"/>
      <c r="B922" s="92" t="s">
        <v>459</v>
      </c>
      <c r="C922" s="91" t="s">
        <v>447</v>
      </c>
      <c r="D922" s="1">
        <v>0</v>
      </c>
      <c r="E922" s="14">
        <v>1</v>
      </c>
      <c r="F922" s="14">
        <v>1</v>
      </c>
      <c r="G922" s="14">
        <v>15860</v>
      </c>
    </row>
    <row r="923" spans="1:7" ht="14.1" customHeight="1">
      <c r="A923" s="179"/>
      <c r="B923" s="70" t="s">
        <v>27</v>
      </c>
      <c r="C923" s="85" t="s">
        <v>450</v>
      </c>
      <c r="D923" s="14">
        <v>8</v>
      </c>
      <c r="E923" s="19">
        <v>8</v>
      </c>
      <c r="F923" s="19">
        <v>8</v>
      </c>
      <c r="G923" s="65">
        <v>8</v>
      </c>
    </row>
    <row r="924" spans="1:7" ht="14.1" customHeight="1">
      <c r="A924" s="179"/>
      <c r="B924" s="70" t="s">
        <v>28</v>
      </c>
      <c r="C924" s="85" t="s">
        <v>20</v>
      </c>
      <c r="D924" s="2">
        <v>0</v>
      </c>
      <c r="E924" s="19">
        <v>15</v>
      </c>
      <c r="F924" s="19">
        <v>15</v>
      </c>
      <c r="G924" s="65">
        <v>15</v>
      </c>
    </row>
    <row r="925" spans="1:7" s="56" customFormat="1" ht="14.1" customHeight="1">
      <c r="A925" s="190"/>
      <c r="B925" s="92" t="s">
        <v>461</v>
      </c>
      <c r="C925" s="91" t="s">
        <v>452</v>
      </c>
      <c r="D925" s="1">
        <v>0</v>
      </c>
      <c r="E925" s="14">
        <v>1</v>
      </c>
      <c r="F925" s="14">
        <v>1</v>
      </c>
      <c r="G925" s="14">
        <v>1</v>
      </c>
    </row>
    <row r="926" spans="1:7" ht="14.1" customHeight="1">
      <c r="A926" s="179" t="s">
        <v>17</v>
      </c>
      <c r="B926" s="90">
        <v>45</v>
      </c>
      <c r="C926" s="69" t="s">
        <v>368</v>
      </c>
      <c r="D926" s="73">
        <f t="shared" ref="D926:F926" si="145">SUM(D919:D925)</f>
        <v>40657</v>
      </c>
      <c r="E926" s="73">
        <f t="shared" si="145"/>
        <v>43405</v>
      </c>
      <c r="F926" s="73">
        <f t="shared" si="145"/>
        <v>43405</v>
      </c>
      <c r="G926" s="73">
        <v>36296</v>
      </c>
    </row>
    <row r="927" spans="1:7" ht="10.15" customHeight="1">
      <c r="A927" s="179"/>
      <c r="B927" s="90"/>
      <c r="C927" s="69"/>
      <c r="D927" s="35"/>
      <c r="E927" s="35"/>
      <c r="F927" s="35"/>
      <c r="G927" s="67"/>
    </row>
    <row r="928" spans="1:7" ht="14.1" customHeight="1">
      <c r="A928" s="179"/>
      <c r="B928" s="90">
        <v>46</v>
      </c>
      <c r="C928" s="69" t="s">
        <v>370</v>
      </c>
      <c r="D928" s="35"/>
      <c r="E928" s="35"/>
      <c r="F928" s="35"/>
      <c r="G928" s="67"/>
    </row>
    <row r="929" spans="1:7" ht="14.1" customHeight="1">
      <c r="A929" s="179"/>
      <c r="B929" s="70" t="s">
        <v>29</v>
      </c>
      <c r="C929" s="85" t="s">
        <v>53</v>
      </c>
      <c r="D929" s="19">
        <f>31383</f>
        <v>31383</v>
      </c>
      <c r="E929" s="19">
        <v>12610</v>
      </c>
      <c r="F929" s="19">
        <v>12610</v>
      </c>
      <c r="G929" s="65">
        <v>7634</v>
      </c>
    </row>
    <row r="930" spans="1:7" s="56" customFormat="1" ht="14.1" customHeight="1">
      <c r="A930" s="190"/>
      <c r="B930" s="92" t="s">
        <v>462</v>
      </c>
      <c r="C930" s="91" t="s">
        <v>446</v>
      </c>
      <c r="D930" s="1">
        <v>0</v>
      </c>
      <c r="E930" s="14">
        <v>1</v>
      </c>
      <c r="F930" s="14">
        <v>1</v>
      </c>
      <c r="G930" s="14">
        <v>382</v>
      </c>
    </row>
    <row r="931" spans="1:7" s="56" customFormat="1" ht="14.1" customHeight="1">
      <c r="A931" s="190"/>
      <c r="B931" s="92" t="s">
        <v>463</v>
      </c>
      <c r="C931" s="91" t="s">
        <v>447</v>
      </c>
      <c r="D931" s="1">
        <v>0</v>
      </c>
      <c r="E931" s="14">
        <v>1</v>
      </c>
      <c r="F931" s="14">
        <v>1</v>
      </c>
      <c r="G931" s="14">
        <v>6171</v>
      </c>
    </row>
    <row r="932" spans="1:7" ht="14.1" customHeight="1">
      <c r="A932" s="179"/>
      <c r="B932" s="70" t="s">
        <v>30</v>
      </c>
      <c r="C932" s="85" t="s">
        <v>450</v>
      </c>
      <c r="D932" s="19">
        <v>8</v>
      </c>
      <c r="E932" s="19">
        <v>8</v>
      </c>
      <c r="F932" s="19">
        <v>8</v>
      </c>
      <c r="G932" s="65">
        <v>8</v>
      </c>
    </row>
    <row r="933" spans="1:7" ht="14.1" customHeight="1">
      <c r="A933" s="179"/>
      <c r="B933" s="70" t="s">
        <v>31</v>
      </c>
      <c r="C933" s="85" t="s">
        <v>20</v>
      </c>
      <c r="D933" s="19">
        <v>16</v>
      </c>
      <c r="E933" s="19">
        <v>15</v>
      </c>
      <c r="F933" s="19">
        <v>15</v>
      </c>
      <c r="G933" s="65">
        <v>15</v>
      </c>
    </row>
    <row r="934" spans="1:7" s="56" customFormat="1" ht="14.1" customHeight="1">
      <c r="A934" s="190"/>
      <c r="B934" s="92" t="s">
        <v>464</v>
      </c>
      <c r="C934" s="91" t="s">
        <v>452</v>
      </c>
      <c r="D934" s="7">
        <v>0</v>
      </c>
      <c r="E934" s="11">
        <v>1</v>
      </c>
      <c r="F934" s="11">
        <v>1</v>
      </c>
      <c r="G934" s="11">
        <v>1</v>
      </c>
    </row>
    <row r="935" spans="1:7" s="75" customFormat="1" ht="14.1" customHeight="1">
      <c r="A935" s="179" t="s">
        <v>17</v>
      </c>
      <c r="B935" s="90">
        <v>46</v>
      </c>
      <c r="C935" s="69" t="s">
        <v>370</v>
      </c>
      <c r="D935" s="16">
        <f t="shared" ref="D935:F935" si="146">SUM(D929:D934)</f>
        <v>31407</v>
      </c>
      <c r="E935" s="16">
        <f t="shared" si="146"/>
        <v>12636</v>
      </c>
      <c r="F935" s="16">
        <f t="shared" si="146"/>
        <v>12636</v>
      </c>
      <c r="G935" s="16">
        <v>14211</v>
      </c>
    </row>
    <row r="936" spans="1:7" ht="9.9499999999999993" customHeight="1">
      <c r="A936" s="179"/>
      <c r="B936" s="90"/>
      <c r="C936" s="69"/>
      <c r="D936" s="35"/>
      <c r="E936" s="35"/>
      <c r="F936" s="35"/>
      <c r="G936" s="67"/>
    </row>
    <row r="937" spans="1:7" ht="15" customHeight="1">
      <c r="A937" s="179"/>
      <c r="B937" s="90">
        <v>47</v>
      </c>
      <c r="C937" s="69" t="s">
        <v>372</v>
      </c>
      <c r="D937" s="35"/>
      <c r="E937" s="35"/>
      <c r="F937" s="35"/>
      <c r="G937" s="67"/>
    </row>
    <row r="938" spans="1:7" ht="15" customHeight="1">
      <c r="A938" s="179"/>
      <c r="B938" s="70" t="s">
        <v>32</v>
      </c>
      <c r="C938" s="85" t="s">
        <v>53</v>
      </c>
      <c r="D938" s="19">
        <v>1950</v>
      </c>
      <c r="E938" s="19">
        <v>3467</v>
      </c>
      <c r="F938" s="19">
        <f>3467-1200</f>
        <v>2267</v>
      </c>
      <c r="G938" s="65">
        <v>1650</v>
      </c>
    </row>
    <row r="939" spans="1:7" s="56" customFormat="1" ht="14.65" customHeight="1">
      <c r="A939" s="190"/>
      <c r="B939" s="92" t="s">
        <v>465</v>
      </c>
      <c r="C939" s="91" t="s">
        <v>446</v>
      </c>
      <c r="D939" s="1">
        <v>0</v>
      </c>
      <c r="E939" s="14">
        <v>1</v>
      </c>
      <c r="F939" s="14">
        <v>1</v>
      </c>
      <c r="G939" s="14">
        <v>83</v>
      </c>
    </row>
    <row r="940" spans="1:7" s="56" customFormat="1" ht="14.65" customHeight="1">
      <c r="A940" s="190"/>
      <c r="B940" s="92" t="s">
        <v>466</v>
      </c>
      <c r="C940" s="91" t="s">
        <v>447</v>
      </c>
      <c r="D940" s="1">
        <v>0</v>
      </c>
      <c r="E940" s="14">
        <v>1</v>
      </c>
      <c r="F940" s="14">
        <v>1</v>
      </c>
      <c r="G940" s="14">
        <v>1326</v>
      </c>
    </row>
    <row r="941" spans="1:7" ht="15" customHeight="1">
      <c r="A941" s="179"/>
      <c r="B941" s="70" t="s">
        <v>33</v>
      </c>
      <c r="C941" s="85" t="s">
        <v>450</v>
      </c>
      <c r="D941" s="19">
        <v>9</v>
      </c>
      <c r="E941" s="19">
        <v>9</v>
      </c>
      <c r="F941" s="19">
        <v>9</v>
      </c>
      <c r="G941" s="65">
        <v>9</v>
      </c>
    </row>
    <row r="942" spans="1:7" ht="15" customHeight="1">
      <c r="A942" s="179"/>
      <c r="B942" s="70" t="s">
        <v>34</v>
      </c>
      <c r="C942" s="85" t="s">
        <v>20</v>
      </c>
      <c r="D942" s="19">
        <v>17</v>
      </c>
      <c r="E942" s="19">
        <v>16</v>
      </c>
      <c r="F942" s="19">
        <v>16</v>
      </c>
      <c r="G942" s="65">
        <v>16</v>
      </c>
    </row>
    <row r="943" spans="1:7" s="56" customFormat="1" ht="14.65" customHeight="1">
      <c r="A943" s="190"/>
      <c r="B943" s="92" t="s">
        <v>467</v>
      </c>
      <c r="C943" s="91" t="s">
        <v>452</v>
      </c>
      <c r="D943" s="7">
        <v>0</v>
      </c>
      <c r="E943" s="11">
        <v>1</v>
      </c>
      <c r="F943" s="11">
        <v>1</v>
      </c>
      <c r="G943" s="11">
        <v>1</v>
      </c>
    </row>
    <row r="944" spans="1:7" ht="15" customHeight="1">
      <c r="A944" s="179" t="s">
        <v>17</v>
      </c>
      <c r="B944" s="90">
        <v>47</v>
      </c>
      <c r="C944" s="69" t="s">
        <v>372</v>
      </c>
      <c r="D944" s="16">
        <f t="shared" ref="D944:F944" si="147">SUM(D938:D943)</f>
        <v>1976</v>
      </c>
      <c r="E944" s="16">
        <f t="shared" si="147"/>
        <v>3495</v>
      </c>
      <c r="F944" s="16">
        <f t="shared" si="147"/>
        <v>2295</v>
      </c>
      <c r="G944" s="16">
        <v>3085</v>
      </c>
    </row>
    <row r="945" spans="1:7" ht="9.9499999999999993" customHeight="1">
      <c r="A945" s="179"/>
      <c r="B945" s="90"/>
      <c r="C945" s="69"/>
      <c r="D945" s="35"/>
      <c r="E945" s="35"/>
      <c r="F945" s="35"/>
      <c r="G945" s="67"/>
    </row>
    <row r="946" spans="1:7" ht="15" customHeight="1">
      <c r="A946" s="179"/>
      <c r="B946" s="90">
        <v>48</v>
      </c>
      <c r="C946" s="69" t="s">
        <v>374</v>
      </c>
      <c r="D946" s="35"/>
      <c r="E946" s="35"/>
      <c r="F946" s="35"/>
      <c r="G946" s="67"/>
    </row>
    <row r="947" spans="1:7" ht="15" customHeight="1">
      <c r="A947" s="179"/>
      <c r="B947" s="70" t="s">
        <v>35</v>
      </c>
      <c r="C947" s="85" t="s">
        <v>53</v>
      </c>
      <c r="D947" s="19">
        <v>4485</v>
      </c>
      <c r="E947" s="19">
        <v>5647</v>
      </c>
      <c r="F947" s="19">
        <v>5647</v>
      </c>
      <c r="G947" s="71">
        <v>3519</v>
      </c>
    </row>
    <row r="948" spans="1:7" s="56" customFormat="1" ht="14.65" customHeight="1">
      <c r="A948" s="190"/>
      <c r="B948" s="92" t="s">
        <v>468</v>
      </c>
      <c r="C948" s="91" t="s">
        <v>446</v>
      </c>
      <c r="D948" s="1">
        <v>0</v>
      </c>
      <c r="E948" s="14">
        <v>1</v>
      </c>
      <c r="F948" s="14">
        <v>1</v>
      </c>
      <c r="G948" s="14">
        <v>176</v>
      </c>
    </row>
    <row r="949" spans="1:7" s="56" customFormat="1" ht="14.65" customHeight="1">
      <c r="A949" s="190"/>
      <c r="B949" s="92" t="s">
        <v>469</v>
      </c>
      <c r="C949" s="91" t="s">
        <v>447</v>
      </c>
      <c r="D949" s="1">
        <v>0</v>
      </c>
      <c r="E949" s="14">
        <v>1</v>
      </c>
      <c r="F949" s="14">
        <v>1</v>
      </c>
      <c r="G949" s="14">
        <v>2912</v>
      </c>
    </row>
    <row r="950" spans="1:7" ht="15" customHeight="1">
      <c r="A950" s="179"/>
      <c r="B950" s="70" t="s">
        <v>36</v>
      </c>
      <c r="C950" s="85" t="s">
        <v>450</v>
      </c>
      <c r="D950" s="19">
        <v>9</v>
      </c>
      <c r="E950" s="19">
        <v>9</v>
      </c>
      <c r="F950" s="19">
        <v>9</v>
      </c>
      <c r="G950" s="71">
        <v>9</v>
      </c>
    </row>
    <row r="951" spans="1:7" ht="15" customHeight="1">
      <c r="A951" s="179"/>
      <c r="B951" s="70" t="s">
        <v>37</v>
      </c>
      <c r="C951" s="85" t="s">
        <v>20</v>
      </c>
      <c r="D951" s="19">
        <f>16+1</f>
        <v>17</v>
      </c>
      <c r="E951" s="19">
        <v>16</v>
      </c>
      <c r="F951" s="19">
        <v>16</v>
      </c>
      <c r="G951" s="71">
        <v>16</v>
      </c>
    </row>
    <row r="952" spans="1:7" s="56" customFormat="1" ht="14.65" customHeight="1">
      <c r="A952" s="190"/>
      <c r="B952" s="92" t="s">
        <v>470</v>
      </c>
      <c r="C952" s="91" t="s">
        <v>452</v>
      </c>
      <c r="D952" s="1">
        <v>0</v>
      </c>
      <c r="E952" s="14">
        <v>1</v>
      </c>
      <c r="F952" s="14">
        <v>1</v>
      </c>
      <c r="G952" s="14">
        <v>1</v>
      </c>
    </row>
    <row r="953" spans="1:7" ht="15" customHeight="1">
      <c r="A953" s="189" t="s">
        <v>17</v>
      </c>
      <c r="B953" s="97">
        <v>48</v>
      </c>
      <c r="C953" s="74" t="s">
        <v>374</v>
      </c>
      <c r="D953" s="20">
        <f t="shared" ref="D953:F953" si="148">SUM(D947:D952)</f>
        <v>4511</v>
      </c>
      <c r="E953" s="20">
        <f t="shared" si="148"/>
        <v>5675</v>
      </c>
      <c r="F953" s="20">
        <f t="shared" si="148"/>
        <v>5675</v>
      </c>
      <c r="G953" s="20">
        <v>6633</v>
      </c>
    </row>
    <row r="954" spans="1:7" ht="10.15" customHeight="1">
      <c r="A954" s="179"/>
      <c r="B954" s="90"/>
      <c r="C954" s="69"/>
      <c r="D954" s="35"/>
      <c r="E954" s="35"/>
      <c r="F954" s="35"/>
      <c r="G954" s="67"/>
    </row>
    <row r="955" spans="1:7">
      <c r="A955" s="179"/>
      <c r="B955" s="90">
        <v>49</v>
      </c>
      <c r="C955" s="69" t="s">
        <v>376</v>
      </c>
      <c r="D955" s="35"/>
      <c r="E955" s="35"/>
      <c r="F955" s="35"/>
      <c r="G955" s="67"/>
    </row>
    <row r="956" spans="1:7" ht="15" customHeight="1">
      <c r="A956" s="179"/>
      <c r="B956" s="70" t="s">
        <v>377</v>
      </c>
      <c r="C956" s="85" t="s">
        <v>53</v>
      </c>
      <c r="D956" s="6">
        <v>0</v>
      </c>
      <c r="E956" s="19">
        <v>1</v>
      </c>
      <c r="F956" s="19">
        <v>1</v>
      </c>
      <c r="G956" s="65">
        <v>1</v>
      </c>
    </row>
    <row r="957" spans="1:7" s="56" customFormat="1" ht="14.65" customHeight="1">
      <c r="A957" s="190"/>
      <c r="B957" s="92" t="s">
        <v>471</v>
      </c>
      <c r="C957" s="91" t="s">
        <v>446</v>
      </c>
      <c r="D957" s="1">
        <v>0</v>
      </c>
      <c r="E957" s="14">
        <v>1</v>
      </c>
      <c r="F957" s="14">
        <v>1</v>
      </c>
      <c r="G957" s="14">
        <v>1</v>
      </c>
    </row>
    <row r="958" spans="1:7" s="56" customFormat="1" ht="14.65" customHeight="1">
      <c r="A958" s="190"/>
      <c r="B958" s="92" t="s">
        <v>472</v>
      </c>
      <c r="C958" s="91" t="s">
        <v>447</v>
      </c>
      <c r="D958" s="1">
        <v>0</v>
      </c>
      <c r="E958" s="14">
        <v>1</v>
      </c>
      <c r="F958" s="14">
        <v>1</v>
      </c>
      <c r="G958" s="14">
        <v>1</v>
      </c>
    </row>
    <row r="959" spans="1:7">
      <c r="A959" s="179"/>
      <c r="B959" s="70" t="s">
        <v>379</v>
      </c>
      <c r="C959" s="85" t="s">
        <v>450</v>
      </c>
      <c r="D959" s="6">
        <v>0</v>
      </c>
      <c r="E959" s="19">
        <v>1</v>
      </c>
      <c r="F959" s="19">
        <v>1</v>
      </c>
      <c r="G959" s="71">
        <v>1</v>
      </c>
    </row>
    <row r="960" spans="1:7">
      <c r="A960" s="179"/>
      <c r="B960" s="70" t="s">
        <v>380</v>
      </c>
      <c r="C960" s="85" t="s">
        <v>20</v>
      </c>
      <c r="D960" s="6">
        <v>0</v>
      </c>
      <c r="E960" s="19">
        <v>1</v>
      </c>
      <c r="F960" s="19">
        <v>1</v>
      </c>
      <c r="G960" s="65">
        <v>1</v>
      </c>
    </row>
    <row r="961" spans="1:7" s="56" customFormat="1" ht="14.65" customHeight="1">
      <c r="A961" s="190"/>
      <c r="B961" s="92" t="s">
        <v>475</v>
      </c>
      <c r="C961" s="91" t="s">
        <v>452</v>
      </c>
      <c r="D961" s="1">
        <v>0</v>
      </c>
      <c r="E961" s="14">
        <v>1</v>
      </c>
      <c r="F961" s="14">
        <v>1</v>
      </c>
      <c r="G961" s="14">
        <v>1</v>
      </c>
    </row>
    <row r="962" spans="1:7">
      <c r="A962" s="179" t="s">
        <v>17</v>
      </c>
      <c r="B962" s="90">
        <v>49</v>
      </c>
      <c r="C962" s="69" t="s">
        <v>376</v>
      </c>
      <c r="D962" s="18">
        <f t="shared" ref="D962:F962" si="149">SUM(D956:D961)</f>
        <v>0</v>
      </c>
      <c r="E962" s="20">
        <f t="shared" si="149"/>
        <v>6</v>
      </c>
      <c r="F962" s="20">
        <f t="shared" si="149"/>
        <v>6</v>
      </c>
      <c r="G962" s="20">
        <v>6</v>
      </c>
    </row>
    <row r="963" spans="1:7" ht="10.15" customHeight="1">
      <c r="A963" s="179"/>
      <c r="B963" s="90"/>
      <c r="C963" s="69"/>
      <c r="D963" s="35"/>
      <c r="E963" s="35"/>
      <c r="F963" s="35"/>
      <c r="G963" s="67"/>
    </row>
    <row r="964" spans="1:7">
      <c r="A964" s="179"/>
      <c r="B964" s="90">
        <v>50</v>
      </c>
      <c r="C964" s="69" t="s">
        <v>381</v>
      </c>
      <c r="D964" s="35"/>
      <c r="E964" s="35"/>
      <c r="F964" s="35"/>
      <c r="G964" s="67"/>
    </row>
    <row r="965" spans="1:7">
      <c r="A965" s="179"/>
      <c r="B965" s="70" t="s">
        <v>382</v>
      </c>
      <c r="C965" s="85" t="s">
        <v>53</v>
      </c>
      <c r="D965" s="6">
        <v>0</v>
      </c>
      <c r="E965" s="19">
        <v>1</v>
      </c>
      <c r="F965" s="19">
        <v>1</v>
      </c>
      <c r="G965" s="65">
        <v>1</v>
      </c>
    </row>
    <row r="966" spans="1:7" s="56" customFormat="1" ht="14.65" customHeight="1">
      <c r="A966" s="190"/>
      <c r="B966" s="92" t="s">
        <v>476</v>
      </c>
      <c r="C966" s="91" t="s">
        <v>446</v>
      </c>
      <c r="D966" s="1">
        <v>0</v>
      </c>
      <c r="E966" s="14">
        <v>1</v>
      </c>
      <c r="F966" s="14">
        <v>1</v>
      </c>
      <c r="G966" s="14">
        <v>1</v>
      </c>
    </row>
    <row r="967" spans="1:7" s="56" customFormat="1" ht="14.65" customHeight="1">
      <c r="A967" s="190"/>
      <c r="B967" s="92" t="s">
        <v>477</v>
      </c>
      <c r="C967" s="91" t="s">
        <v>447</v>
      </c>
      <c r="D967" s="1">
        <v>0</v>
      </c>
      <c r="E967" s="14">
        <v>1</v>
      </c>
      <c r="F967" s="14">
        <v>1</v>
      </c>
      <c r="G967" s="14">
        <v>1</v>
      </c>
    </row>
    <row r="968" spans="1:7">
      <c r="A968" s="179"/>
      <c r="B968" s="70" t="s">
        <v>384</v>
      </c>
      <c r="C968" s="85" t="s">
        <v>450</v>
      </c>
      <c r="D968" s="6">
        <v>0</v>
      </c>
      <c r="E968" s="19">
        <v>1</v>
      </c>
      <c r="F968" s="19">
        <v>1</v>
      </c>
      <c r="G968" s="65">
        <v>1</v>
      </c>
    </row>
    <row r="969" spans="1:7">
      <c r="A969" s="179"/>
      <c r="B969" s="70" t="s">
        <v>385</v>
      </c>
      <c r="C969" s="85" t="s">
        <v>20</v>
      </c>
      <c r="D969" s="6">
        <v>0</v>
      </c>
      <c r="E969" s="19">
        <v>1</v>
      </c>
      <c r="F969" s="19">
        <v>1</v>
      </c>
      <c r="G969" s="65">
        <v>1</v>
      </c>
    </row>
    <row r="970" spans="1:7" s="56" customFormat="1" ht="14.65" customHeight="1">
      <c r="A970" s="190"/>
      <c r="B970" s="92" t="s">
        <v>480</v>
      </c>
      <c r="C970" s="91" t="s">
        <v>452</v>
      </c>
      <c r="D970" s="1">
        <v>0</v>
      </c>
      <c r="E970" s="14">
        <v>1</v>
      </c>
      <c r="F970" s="14">
        <v>1</v>
      </c>
      <c r="G970" s="14">
        <v>1</v>
      </c>
    </row>
    <row r="971" spans="1:7">
      <c r="A971" s="179" t="s">
        <v>17</v>
      </c>
      <c r="B971" s="90">
        <v>50</v>
      </c>
      <c r="C971" s="69" t="s">
        <v>381</v>
      </c>
      <c r="D971" s="18">
        <f t="shared" ref="D971:F971" si="150">SUM(D964:D970)</f>
        <v>0</v>
      </c>
      <c r="E971" s="20">
        <f t="shared" si="150"/>
        <v>6</v>
      </c>
      <c r="F971" s="20">
        <f t="shared" si="150"/>
        <v>6</v>
      </c>
      <c r="G971" s="20">
        <v>6</v>
      </c>
    </row>
    <row r="972" spans="1:7" ht="10.15" customHeight="1">
      <c r="A972" s="179"/>
      <c r="B972" s="90"/>
      <c r="C972" s="69"/>
      <c r="D972" s="35"/>
      <c r="E972" s="35"/>
      <c r="F972" s="35"/>
      <c r="G972" s="67"/>
    </row>
    <row r="973" spans="1:7" ht="15" customHeight="1">
      <c r="A973" s="179"/>
      <c r="B973" s="90">
        <v>59</v>
      </c>
      <c r="C973" s="69" t="s">
        <v>59</v>
      </c>
      <c r="D973" s="35"/>
      <c r="E973" s="35"/>
      <c r="F973" s="35"/>
      <c r="G973" s="67"/>
    </row>
    <row r="974" spans="1:7" ht="15" customHeight="1">
      <c r="A974" s="179"/>
      <c r="B974" s="70" t="s">
        <v>60</v>
      </c>
      <c r="C974" s="85" t="s">
        <v>53</v>
      </c>
      <c r="D974" s="65">
        <f>40213</f>
        <v>40213</v>
      </c>
      <c r="E974" s="19">
        <v>45161</v>
      </c>
      <c r="F974" s="65">
        <v>45161</v>
      </c>
      <c r="G974" s="14">
        <v>26892</v>
      </c>
    </row>
    <row r="975" spans="1:7" s="56" customFormat="1" ht="14.65" customHeight="1">
      <c r="A975" s="190"/>
      <c r="B975" s="92" t="s">
        <v>594</v>
      </c>
      <c r="C975" s="91" t="s">
        <v>446</v>
      </c>
      <c r="D975" s="1">
        <v>0</v>
      </c>
      <c r="E975" s="14">
        <v>1</v>
      </c>
      <c r="F975" s="14">
        <v>1</v>
      </c>
      <c r="G975" s="14">
        <v>1345</v>
      </c>
    </row>
    <row r="976" spans="1:7" s="56" customFormat="1" ht="14.65" customHeight="1">
      <c r="A976" s="190"/>
      <c r="B976" s="92" t="s">
        <v>595</v>
      </c>
      <c r="C976" s="91" t="s">
        <v>447</v>
      </c>
      <c r="D976" s="1">
        <v>0</v>
      </c>
      <c r="E976" s="14">
        <v>1</v>
      </c>
      <c r="F976" s="14">
        <v>1</v>
      </c>
      <c r="G976" s="14">
        <v>22117</v>
      </c>
    </row>
    <row r="977" spans="1:7" ht="15" customHeight="1">
      <c r="A977" s="179"/>
      <c r="B977" s="70" t="s">
        <v>61</v>
      </c>
      <c r="C977" s="85" t="s">
        <v>450</v>
      </c>
      <c r="D977" s="65">
        <v>62</v>
      </c>
      <c r="E977" s="19">
        <v>62</v>
      </c>
      <c r="F977" s="65">
        <v>62</v>
      </c>
      <c r="G977" s="14">
        <v>62</v>
      </c>
    </row>
    <row r="978" spans="1:7" ht="15" customHeight="1">
      <c r="A978" s="179"/>
      <c r="B978" s="70" t="s">
        <v>62</v>
      </c>
      <c r="C978" s="85" t="s">
        <v>20</v>
      </c>
      <c r="D978" s="65">
        <v>595</v>
      </c>
      <c r="E978" s="19">
        <v>494</v>
      </c>
      <c r="F978" s="65">
        <v>494</v>
      </c>
      <c r="G978" s="22">
        <v>494</v>
      </c>
    </row>
    <row r="979" spans="1:7" s="56" customFormat="1" ht="14.65" customHeight="1">
      <c r="A979" s="190"/>
      <c r="B979" s="92" t="s">
        <v>596</v>
      </c>
      <c r="C979" s="91" t="s">
        <v>452</v>
      </c>
      <c r="D979" s="1">
        <v>0</v>
      </c>
      <c r="E979" s="14">
        <v>1</v>
      </c>
      <c r="F979" s="14">
        <v>1</v>
      </c>
      <c r="G979" s="14">
        <v>1</v>
      </c>
    </row>
    <row r="980" spans="1:7" ht="15" customHeight="1">
      <c r="A980" s="179" t="s">
        <v>17</v>
      </c>
      <c r="B980" s="90">
        <v>59</v>
      </c>
      <c r="C980" s="69" t="s">
        <v>59</v>
      </c>
      <c r="D980" s="20">
        <f t="shared" ref="D980:F980" si="151">SUM(D974:D979)</f>
        <v>40870</v>
      </c>
      <c r="E980" s="20">
        <f t="shared" si="151"/>
        <v>45720</v>
      </c>
      <c r="F980" s="20">
        <f t="shared" si="151"/>
        <v>45720</v>
      </c>
      <c r="G980" s="20">
        <v>50911</v>
      </c>
    </row>
    <row r="981" spans="1:7" ht="15" customHeight="1">
      <c r="A981" s="179" t="s">
        <v>17</v>
      </c>
      <c r="B981" s="90">
        <v>36</v>
      </c>
      <c r="C981" s="69" t="s">
        <v>21</v>
      </c>
      <c r="D981" s="66">
        <f t="shared" ref="D981:F981" si="152">D980+D926+D916+D953+D944+D935+D962+D971</f>
        <v>171693</v>
      </c>
      <c r="E981" s="66">
        <f t="shared" si="152"/>
        <v>174865</v>
      </c>
      <c r="F981" s="66">
        <f t="shared" si="152"/>
        <v>173665</v>
      </c>
      <c r="G981" s="66">
        <v>186828</v>
      </c>
    </row>
    <row r="982" spans="1:7" ht="15" customHeight="1">
      <c r="A982" s="179" t="s">
        <v>17</v>
      </c>
      <c r="B982" s="95">
        <v>80.001000000000005</v>
      </c>
      <c r="C982" s="96" t="s">
        <v>58</v>
      </c>
      <c r="D982" s="66">
        <f t="shared" ref="D982:F982" si="153">D981</f>
        <v>171693</v>
      </c>
      <c r="E982" s="66">
        <f t="shared" si="153"/>
        <v>174865</v>
      </c>
      <c r="F982" s="66">
        <f t="shared" si="153"/>
        <v>173665</v>
      </c>
      <c r="G982" s="66">
        <v>186828</v>
      </c>
    </row>
    <row r="983" spans="1:7" ht="10.15" customHeight="1">
      <c r="A983" s="179"/>
      <c r="B983" s="148"/>
      <c r="C983" s="96"/>
      <c r="D983" s="35"/>
      <c r="E983" s="35"/>
      <c r="F983" s="35"/>
      <c r="G983" s="67"/>
    </row>
    <row r="984" spans="1:7" ht="13.9" customHeight="1">
      <c r="A984" s="179"/>
      <c r="B984" s="95">
        <v>80.799000000000007</v>
      </c>
      <c r="C984" s="96" t="s">
        <v>63</v>
      </c>
      <c r="D984" s="35"/>
      <c r="E984" s="35"/>
      <c r="F984" s="35"/>
      <c r="G984" s="67"/>
    </row>
    <row r="985" spans="1:7" s="72" customFormat="1" ht="13.9" customHeight="1">
      <c r="A985" s="179"/>
      <c r="B985" s="90">
        <v>36</v>
      </c>
      <c r="C985" s="69" t="s">
        <v>21</v>
      </c>
      <c r="D985" s="89"/>
      <c r="E985" s="89"/>
      <c r="F985" s="89"/>
      <c r="G985" s="101"/>
    </row>
    <row r="986" spans="1:7" ht="13.9" customHeight="1">
      <c r="A986" s="179"/>
      <c r="B986" s="70" t="s">
        <v>64</v>
      </c>
      <c r="C986" s="85" t="s">
        <v>63</v>
      </c>
      <c r="D986" s="66">
        <v>-8524</v>
      </c>
      <c r="E986" s="11">
        <v>5000</v>
      </c>
      <c r="F986" s="66">
        <v>5000</v>
      </c>
      <c r="G986" s="11">
        <v>5000</v>
      </c>
    </row>
    <row r="987" spans="1:7" ht="13.9" customHeight="1">
      <c r="A987" s="179" t="s">
        <v>17</v>
      </c>
      <c r="B987" s="90">
        <v>36</v>
      </c>
      <c r="C987" s="69" t="s">
        <v>21</v>
      </c>
      <c r="D987" s="66">
        <f t="shared" ref="D987:F988" si="154">D986</f>
        <v>-8524</v>
      </c>
      <c r="E987" s="11">
        <f t="shared" si="154"/>
        <v>5000</v>
      </c>
      <c r="F987" s="66">
        <f t="shared" si="154"/>
        <v>5000</v>
      </c>
      <c r="G987" s="11">
        <v>5000</v>
      </c>
    </row>
    <row r="988" spans="1:7" ht="13.9" customHeight="1">
      <c r="A988" s="179" t="s">
        <v>17</v>
      </c>
      <c r="B988" s="95">
        <v>80.799000000000007</v>
      </c>
      <c r="C988" s="96" t="s">
        <v>63</v>
      </c>
      <c r="D988" s="73">
        <f t="shared" si="154"/>
        <v>-8524</v>
      </c>
      <c r="E988" s="9">
        <f t="shared" si="154"/>
        <v>5000</v>
      </c>
      <c r="F988" s="73">
        <f t="shared" si="154"/>
        <v>5000</v>
      </c>
      <c r="G988" s="9">
        <v>5000</v>
      </c>
    </row>
    <row r="989" spans="1:7" ht="13.9" customHeight="1">
      <c r="A989" s="179" t="s">
        <v>17</v>
      </c>
      <c r="B989" s="90">
        <v>80</v>
      </c>
      <c r="C989" s="69" t="s">
        <v>57</v>
      </c>
      <c r="D989" s="66">
        <f t="shared" ref="D989:F989" si="155">D988+D982</f>
        <v>163169</v>
      </c>
      <c r="E989" s="11">
        <f t="shared" si="155"/>
        <v>179865</v>
      </c>
      <c r="F989" s="66">
        <f t="shared" si="155"/>
        <v>178665</v>
      </c>
      <c r="G989" s="66">
        <v>191828</v>
      </c>
    </row>
    <row r="990" spans="1:7" ht="13.9" customHeight="1">
      <c r="A990" s="179" t="s">
        <v>17</v>
      </c>
      <c r="B990" s="99">
        <v>3054</v>
      </c>
      <c r="C990" s="96" t="s">
        <v>7</v>
      </c>
      <c r="D990" s="73">
        <f t="shared" ref="D990:F990" si="156">D989+D896</f>
        <v>256769</v>
      </c>
      <c r="E990" s="73">
        <f t="shared" si="156"/>
        <v>255591</v>
      </c>
      <c r="F990" s="73">
        <f t="shared" si="156"/>
        <v>254391</v>
      </c>
      <c r="G990" s="73">
        <v>270649</v>
      </c>
    </row>
    <row r="991" spans="1:7" ht="12" customHeight="1">
      <c r="A991" s="197" t="s">
        <v>17</v>
      </c>
      <c r="B991" s="114"/>
      <c r="C991" s="202" t="s">
        <v>18</v>
      </c>
      <c r="D991" s="73">
        <f t="shared" ref="D991:F991" si="157">D990+D842+D768+D706+D252+D211+D52+D853</f>
        <v>2984343</v>
      </c>
      <c r="E991" s="73">
        <f t="shared" si="157"/>
        <v>5136118</v>
      </c>
      <c r="F991" s="73">
        <f t="shared" si="157"/>
        <v>4702476</v>
      </c>
      <c r="G991" s="73">
        <v>5281025</v>
      </c>
    </row>
    <row r="992" spans="1:7">
      <c r="A992" s="179"/>
      <c r="B992" s="90"/>
      <c r="C992" s="169"/>
      <c r="D992" s="35"/>
      <c r="E992" s="35"/>
      <c r="F992" s="35"/>
      <c r="G992" s="67"/>
    </row>
    <row r="993" spans="1:7" ht="13.35" customHeight="1">
      <c r="A993" s="179"/>
      <c r="B993" s="90"/>
      <c r="C993" s="96" t="s">
        <v>65</v>
      </c>
      <c r="D993" s="35"/>
      <c r="E993" s="35"/>
      <c r="F993" s="35"/>
      <c r="G993" s="67"/>
    </row>
    <row r="994" spans="1:7">
      <c r="A994" s="179" t="s">
        <v>19</v>
      </c>
      <c r="B994" s="99">
        <v>4215</v>
      </c>
      <c r="C994" s="96" t="s">
        <v>8</v>
      </c>
      <c r="D994" s="35"/>
      <c r="E994" s="35"/>
      <c r="F994" s="35"/>
      <c r="G994" s="67"/>
    </row>
    <row r="995" spans="1:7" ht="14.85" customHeight="1">
      <c r="A995" s="179"/>
      <c r="B995" s="112">
        <v>1</v>
      </c>
      <c r="C995" s="69" t="s">
        <v>66</v>
      </c>
      <c r="D995" s="35"/>
      <c r="E995" s="35"/>
      <c r="F995" s="35"/>
      <c r="G995" s="67"/>
    </row>
    <row r="996" spans="1:7" ht="14.85" customHeight="1">
      <c r="A996" s="179"/>
      <c r="B996" s="95">
        <v>1.1020000000000001</v>
      </c>
      <c r="C996" s="170" t="s">
        <v>67</v>
      </c>
      <c r="D996" s="35"/>
      <c r="E996" s="35"/>
      <c r="F996" s="35"/>
      <c r="G996" s="67"/>
    </row>
    <row r="997" spans="1:7" ht="14.85" customHeight="1">
      <c r="A997" s="179"/>
      <c r="B997" s="90">
        <v>36</v>
      </c>
      <c r="C997" s="69" t="s">
        <v>21</v>
      </c>
      <c r="D997" s="35"/>
      <c r="E997" s="35"/>
      <c r="F997" s="35"/>
      <c r="G997" s="67"/>
    </row>
    <row r="998" spans="1:7" ht="14.85" customHeight="1">
      <c r="A998" s="179"/>
      <c r="B998" s="90">
        <v>45</v>
      </c>
      <c r="C998" s="69" t="s">
        <v>368</v>
      </c>
      <c r="D998" s="71"/>
      <c r="E998" s="71"/>
      <c r="F998" s="71"/>
      <c r="G998" s="71"/>
    </row>
    <row r="999" spans="1:7" ht="14.65" customHeight="1">
      <c r="A999" s="179"/>
      <c r="B999" s="70" t="s">
        <v>68</v>
      </c>
      <c r="C999" s="85" t="s">
        <v>223</v>
      </c>
      <c r="D999" s="14">
        <v>2960</v>
      </c>
      <c r="E999" s="1">
        <v>0</v>
      </c>
      <c r="F999" s="1">
        <v>0</v>
      </c>
      <c r="G999" s="1">
        <v>0</v>
      </c>
    </row>
    <row r="1000" spans="1:7" ht="25.5">
      <c r="A1000" s="179"/>
      <c r="B1000" s="70" t="s">
        <v>187</v>
      </c>
      <c r="C1000" s="171" t="s">
        <v>188</v>
      </c>
      <c r="D1000" s="14">
        <v>15395</v>
      </c>
      <c r="E1000" s="6">
        <v>0</v>
      </c>
      <c r="F1000" s="1">
        <v>0</v>
      </c>
      <c r="G1000" s="1">
        <v>0</v>
      </c>
    </row>
    <row r="1001" spans="1:7">
      <c r="A1001" s="189" t="s">
        <v>17</v>
      </c>
      <c r="B1001" s="97">
        <v>45</v>
      </c>
      <c r="C1001" s="74" t="s">
        <v>368</v>
      </c>
      <c r="D1001" s="20">
        <f t="shared" ref="D1001:F1001" si="158">SUM(D999:D1000)</f>
        <v>18355</v>
      </c>
      <c r="E1001" s="18">
        <f t="shared" si="158"/>
        <v>0</v>
      </c>
      <c r="F1001" s="18">
        <f t="shared" si="158"/>
        <v>0</v>
      </c>
      <c r="G1001" s="18">
        <v>0</v>
      </c>
    </row>
    <row r="1002" spans="1:7">
      <c r="A1002" s="179"/>
      <c r="B1002" s="70"/>
      <c r="C1002" s="69"/>
      <c r="D1002" s="65"/>
      <c r="E1002" s="103"/>
      <c r="F1002" s="103"/>
      <c r="G1002" s="65"/>
    </row>
    <row r="1003" spans="1:7" ht="15" customHeight="1">
      <c r="A1003" s="179"/>
      <c r="B1003" s="90">
        <v>46</v>
      </c>
      <c r="C1003" s="69" t="s">
        <v>370</v>
      </c>
      <c r="D1003" s="65"/>
      <c r="E1003" s="103"/>
      <c r="F1003" s="103"/>
      <c r="G1003" s="65"/>
    </row>
    <row r="1004" spans="1:7" ht="13.9" customHeight="1">
      <c r="A1004" s="179"/>
      <c r="B1004" s="70" t="s">
        <v>351</v>
      </c>
      <c r="C1004" s="85" t="s">
        <v>352</v>
      </c>
      <c r="D1004" s="14">
        <v>9841</v>
      </c>
      <c r="E1004" s="6">
        <v>0</v>
      </c>
      <c r="F1004" s="6">
        <v>0</v>
      </c>
      <c r="G1004" s="1">
        <v>0</v>
      </c>
    </row>
    <row r="1005" spans="1:7" ht="15" customHeight="1">
      <c r="A1005" s="179" t="s">
        <v>17</v>
      </c>
      <c r="B1005" s="90">
        <v>46</v>
      </c>
      <c r="C1005" s="69" t="s">
        <v>370</v>
      </c>
      <c r="D1005" s="73">
        <f t="shared" ref="D1005:F1005" si="159">SUM(D1004:D1004)</f>
        <v>9841</v>
      </c>
      <c r="E1005" s="18">
        <f t="shared" si="159"/>
        <v>0</v>
      </c>
      <c r="F1005" s="18">
        <f t="shared" si="159"/>
        <v>0</v>
      </c>
      <c r="G1005" s="8">
        <v>0</v>
      </c>
    </row>
    <row r="1006" spans="1:7">
      <c r="A1006" s="179"/>
      <c r="B1006" s="70"/>
      <c r="C1006" s="69"/>
      <c r="D1006" s="65"/>
      <c r="E1006" s="103"/>
      <c r="F1006" s="103"/>
      <c r="G1006" s="65"/>
    </row>
    <row r="1007" spans="1:7" ht="15" customHeight="1">
      <c r="A1007" s="179"/>
      <c r="B1007" s="90">
        <v>47</v>
      </c>
      <c r="C1007" s="69" t="s">
        <v>372</v>
      </c>
      <c r="D1007" s="65"/>
      <c r="E1007" s="103"/>
      <c r="F1007" s="103"/>
      <c r="G1007" s="65"/>
    </row>
    <row r="1008" spans="1:7" ht="15" customHeight="1">
      <c r="A1008" s="179"/>
      <c r="B1008" s="70" t="s">
        <v>322</v>
      </c>
      <c r="C1008" s="85" t="s">
        <v>321</v>
      </c>
      <c r="D1008" s="14">
        <v>605</v>
      </c>
      <c r="E1008" s="3">
        <v>0</v>
      </c>
      <c r="F1008" s="3">
        <v>0</v>
      </c>
      <c r="G1008" s="1">
        <v>0</v>
      </c>
    </row>
    <row r="1009" spans="1:7" ht="15" customHeight="1">
      <c r="A1009" s="179" t="s">
        <v>17</v>
      </c>
      <c r="B1009" s="90">
        <v>47</v>
      </c>
      <c r="C1009" s="69" t="s">
        <v>372</v>
      </c>
      <c r="D1009" s="20">
        <f t="shared" ref="D1009:F1009" si="160">SUM(D1008:D1008)</f>
        <v>605</v>
      </c>
      <c r="E1009" s="18">
        <f t="shared" si="160"/>
        <v>0</v>
      </c>
      <c r="F1009" s="18">
        <f t="shared" si="160"/>
        <v>0</v>
      </c>
      <c r="G1009" s="18">
        <v>0</v>
      </c>
    </row>
    <row r="1010" spans="1:7">
      <c r="A1010" s="179"/>
      <c r="B1010" s="90"/>
      <c r="C1010" s="69"/>
      <c r="D1010" s="65"/>
      <c r="E1010" s="65"/>
      <c r="F1010" s="65"/>
      <c r="G1010" s="65"/>
    </row>
    <row r="1011" spans="1:7" ht="15" customHeight="1">
      <c r="A1011" s="179"/>
      <c r="B1011" s="90">
        <v>48</v>
      </c>
      <c r="C1011" s="85" t="s">
        <v>374</v>
      </c>
      <c r="D1011" s="65"/>
      <c r="E1011" s="103"/>
      <c r="F1011" s="103"/>
      <c r="G1011" s="65"/>
    </row>
    <row r="1012" spans="1:7" ht="15" customHeight="1">
      <c r="A1012" s="179"/>
      <c r="B1012" s="70" t="s">
        <v>308</v>
      </c>
      <c r="C1012" s="85" t="s">
        <v>309</v>
      </c>
      <c r="D1012" s="11">
        <v>4994</v>
      </c>
      <c r="E1012" s="15">
        <v>0</v>
      </c>
      <c r="F1012" s="15">
        <v>0</v>
      </c>
      <c r="G1012" s="7">
        <v>0</v>
      </c>
    </row>
    <row r="1013" spans="1:7" ht="15" customHeight="1">
      <c r="A1013" s="179" t="s">
        <v>17</v>
      </c>
      <c r="B1013" s="90">
        <v>48</v>
      </c>
      <c r="C1013" s="69" t="s">
        <v>374</v>
      </c>
      <c r="D1013" s="16">
        <f t="shared" ref="D1013:F1013" si="161">SUM(D1012:D1012)</f>
        <v>4994</v>
      </c>
      <c r="E1013" s="15">
        <f t="shared" si="161"/>
        <v>0</v>
      </c>
      <c r="F1013" s="15">
        <f t="shared" si="161"/>
        <v>0</v>
      </c>
      <c r="G1013" s="15">
        <v>0</v>
      </c>
    </row>
    <row r="1014" spans="1:7" ht="13.9" customHeight="1">
      <c r="A1014" s="179"/>
      <c r="B1014" s="90"/>
      <c r="C1014" s="69"/>
      <c r="D1014" s="19"/>
      <c r="E1014" s="19"/>
      <c r="F1014" s="19"/>
      <c r="G1014" s="19"/>
    </row>
    <row r="1015" spans="1:7" ht="15" customHeight="1">
      <c r="A1015" s="179"/>
      <c r="B1015" s="90">
        <v>60</v>
      </c>
      <c r="C1015" s="85" t="s">
        <v>352</v>
      </c>
      <c r="D1015" s="19"/>
      <c r="E1015" s="19"/>
      <c r="F1015" s="19"/>
      <c r="G1015" s="19"/>
    </row>
    <row r="1016" spans="1:7" ht="15" customHeight="1">
      <c r="A1016" s="179"/>
      <c r="B1016" s="90" t="s">
        <v>721</v>
      </c>
      <c r="C1016" s="69" t="s">
        <v>710</v>
      </c>
      <c r="D1016" s="15">
        <v>0</v>
      </c>
      <c r="E1016" s="16">
        <v>10000</v>
      </c>
      <c r="F1016" s="16">
        <v>10000</v>
      </c>
      <c r="G1016" s="7">
        <v>0</v>
      </c>
    </row>
    <row r="1017" spans="1:7" ht="15" customHeight="1">
      <c r="A1017" s="179" t="s">
        <v>17</v>
      </c>
      <c r="B1017" s="90">
        <v>60</v>
      </c>
      <c r="C1017" s="85" t="s">
        <v>352</v>
      </c>
      <c r="D1017" s="15">
        <f t="shared" ref="D1017:F1017" si="162">D1016</f>
        <v>0</v>
      </c>
      <c r="E1017" s="16">
        <f t="shared" si="162"/>
        <v>10000</v>
      </c>
      <c r="F1017" s="16">
        <f t="shared" si="162"/>
        <v>10000</v>
      </c>
      <c r="G1017" s="15">
        <v>0</v>
      </c>
    </row>
    <row r="1018" spans="1:7" ht="13.9" customHeight="1">
      <c r="A1018" s="179"/>
      <c r="B1018" s="90"/>
      <c r="C1018" s="69"/>
      <c r="D1018" s="19"/>
      <c r="E1018" s="19"/>
      <c r="F1018" s="19"/>
      <c r="G1018" s="19"/>
    </row>
    <row r="1019" spans="1:7" ht="13.9" customHeight="1">
      <c r="A1019" s="179"/>
      <c r="B1019" s="90">
        <v>61</v>
      </c>
      <c r="C1019" s="85" t="s">
        <v>722</v>
      </c>
      <c r="D1019" s="19"/>
      <c r="E1019" s="19"/>
      <c r="F1019" s="19"/>
      <c r="G1019" s="19"/>
    </row>
    <row r="1020" spans="1:7" ht="13.9" customHeight="1">
      <c r="A1020" s="179"/>
      <c r="B1020" s="90" t="s">
        <v>723</v>
      </c>
      <c r="C1020" s="69" t="s">
        <v>710</v>
      </c>
      <c r="D1020" s="15">
        <v>0</v>
      </c>
      <c r="E1020" s="16">
        <v>11800</v>
      </c>
      <c r="F1020" s="16">
        <v>11800</v>
      </c>
      <c r="G1020" s="7">
        <v>0</v>
      </c>
    </row>
    <row r="1021" spans="1:7" ht="13.9" customHeight="1">
      <c r="A1021" s="179" t="s">
        <v>17</v>
      </c>
      <c r="B1021" s="90">
        <v>61</v>
      </c>
      <c r="C1021" s="85" t="s">
        <v>722</v>
      </c>
      <c r="D1021" s="15">
        <f t="shared" ref="D1021:F1021" si="163">D1020</f>
        <v>0</v>
      </c>
      <c r="E1021" s="16">
        <f t="shared" si="163"/>
        <v>11800</v>
      </c>
      <c r="F1021" s="16">
        <f t="shared" si="163"/>
        <v>11800</v>
      </c>
      <c r="G1021" s="15">
        <v>0</v>
      </c>
    </row>
    <row r="1022" spans="1:7" ht="13.9" customHeight="1">
      <c r="A1022" s="179"/>
      <c r="B1022" s="90"/>
      <c r="C1022" s="85"/>
      <c r="D1022" s="19"/>
      <c r="E1022" s="19"/>
      <c r="F1022" s="19"/>
      <c r="G1022" s="19"/>
    </row>
    <row r="1023" spans="1:7" ht="15" customHeight="1">
      <c r="A1023" s="179"/>
      <c r="B1023" s="90">
        <v>62</v>
      </c>
      <c r="C1023" s="85" t="s">
        <v>787</v>
      </c>
      <c r="D1023" s="19"/>
      <c r="E1023" s="19"/>
      <c r="F1023" s="19"/>
      <c r="G1023" s="19"/>
    </row>
    <row r="1024" spans="1:7" ht="15" customHeight="1">
      <c r="A1024" s="179"/>
      <c r="B1024" s="90" t="s">
        <v>725</v>
      </c>
      <c r="C1024" s="69" t="s">
        <v>710</v>
      </c>
      <c r="D1024" s="15">
        <v>0</v>
      </c>
      <c r="E1024" s="16">
        <v>60000</v>
      </c>
      <c r="F1024" s="16">
        <f>60000+25000</f>
        <v>85000</v>
      </c>
      <c r="G1024" s="11">
        <v>1</v>
      </c>
    </row>
    <row r="1025" spans="1:7" ht="15" customHeight="1">
      <c r="A1025" s="179" t="s">
        <v>17</v>
      </c>
      <c r="B1025" s="90">
        <v>62</v>
      </c>
      <c r="C1025" s="85" t="s">
        <v>787</v>
      </c>
      <c r="D1025" s="15">
        <f t="shared" ref="D1025:F1025" si="164">D1024</f>
        <v>0</v>
      </c>
      <c r="E1025" s="16">
        <f t="shared" si="164"/>
        <v>60000</v>
      </c>
      <c r="F1025" s="16">
        <f t="shared" si="164"/>
        <v>85000</v>
      </c>
      <c r="G1025" s="16">
        <v>1</v>
      </c>
    </row>
    <row r="1026" spans="1:7" ht="13.9" customHeight="1">
      <c r="A1026" s="179"/>
      <c r="B1026" s="90"/>
      <c r="C1026" s="85"/>
      <c r="D1026" s="6"/>
      <c r="E1026" s="19"/>
      <c r="F1026" s="19"/>
      <c r="G1026" s="19"/>
    </row>
    <row r="1027" spans="1:7" ht="25.5">
      <c r="A1027" s="179"/>
      <c r="B1027" s="90">
        <v>63</v>
      </c>
      <c r="C1027" s="85" t="s">
        <v>884</v>
      </c>
      <c r="D1027" s="19"/>
      <c r="E1027" s="19"/>
      <c r="F1027" s="19"/>
      <c r="G1027" s="19"/>
    </row>
    <row r="1028" spans="1:7" ht="15" customHeight="1">
      <c r="A1028" s="179"/>
      <c r="B1028" s="90" t="s">
        <v>885</v>
      </c>
      <c r="C1028" s="69" t="s">
        <v>710</v>
      </c>
      <c r="D1028" s="15">
        <v>0</v>
      </c>
      <c r="E1028" s="15">
        <v>0</v>
      </c>
      <c r="F1028" s="15">
        <v>0</v>
      </c>
      <c r="G1028" s="11">
        <v>5700</v>
      </c>
    </row>
    <row r="1029" spans="1:7" ht="25.5">
      <c r="A1029" s="179" t="s">
        <v>17</v>
      </c>
      <c r="B1029" s="90">
        <v>63</v>
      </c>
      <c r="C1029" s="85" t="s">
        <v>884</v>
      </c>
      <c r="D1029" s="15">
        <f t="shared" ref="D1029:F1029" si="165">D1028</f>
        <v>0</v>
      </c>
      <c r="E1029" s="15">
        <f t="shared" si="165"/>
        <v>0</v>
      </c>
      <c r="F1029" s="15">
        <f t="shared" si="165"/>
        <v>0</v>
      </c>
      <c r="G1029" s="16">
        <v>5700</v>
      </c>
    </row>
    <row r="1030" spans="1:7" ht="13.9" customHeight="1">
      <c r="A1030" s="179" t="s">
        <v>17</v>
      </c>
      <c r="B1030" s="90">
        <v>36</v>
      </c>
      <c r="C1030" s="69" t="s">
        <v>21</v>
      </c>
      <c r="D1030" s="66">
        <f>D1013+D1009+D1005+D1001+D1017+D1021+D1025+D1029</f>
        <v>33795</v>
      </c>
      <c r="E1030" s="66">
        <f t="shared" ref="E1030:F1030" si="166">E1013+E1009+E1005+E1001+E1017+E1021+E1025+E1029</f>
        <v>81800</v>
      </c>
      <c r="F1030" s="66">
        <f t="shared" si="166"/>
        <v>106800</v>
      </c>
      <c r="G1030" s="66">
        <v>5701</v>
      </c>
    </row>
    <row r="1031" spans="1:7">
      <c r="A1031" s="179"/>
      <c r="B1031" s="90"/>
      <c r="C1031" s="69"/>
      <c r="D1031" s="65"/>
      <c r="E1031" s="65"/>
      <c r="F1031" s="65"/>
      <c r="G1031" s="14"/>
    </row>
    <row r="1032" spans="1:7" ht="13.9" customHeight="1">
      <c r="A1032" s="179"/>
      <c r="B1032" s="112">
        <v>40</v>
      </c>
      <c r="C1032" s="69" t="s">
        <v>333</v>
      </c>
      <c r="D1032" s="65"/>
      <c r="E1032" s="65"/>
      <c r="F1032" s="65"/>
      <c r="G1032" s="14"/>
    </row>
    <row r="1033" spans="1:7" ht="13.9" customHeight="1">
      <c r="A1033" s="179"/>
      <c r="B1033" s="90" t="s">
        <v>196</v>
      </c>
      <c r="C1033" s="85" t="s">
        <v>345</v>
      </c>
      <c r="D1033" s="1">
        <v>0</v>
      </c>
      <c r="E1033" s="14">
        <v>9998</v>
      </c>
      <c r="F1033" s="14">
        <v>9998</v>
      </c>
      <c r="G1033" s="1">
        <v>0</v>
      </c>
    </row>
    <row r="1034" spans="1:7" ht="13.9" customHeight="1">
      <c r="A1034" s="179"/>
      <c r="B1034" s="90" t="s">
        <v>197</v>
      </c>
      <c r="C1034" s="85" t="s">
        <v>346</v>
      </c>
      <c r="D1034" s="11">
        <v>271678</v>
      </c>
      <c r="E1034" s="11">
        <v>110000</v>
      </c>
      <c r="F1034" s="11">
        <f>110000+95960</f>
        <v>205960</v>
      </c>
      <c r="G1034" s="11">
        <v>107100</v>
      </c>
    </row>
    <row r="1035" spans="1:7" s="75" customFormat="1" ht="13.9" customHeight="1">
      <c r="A1035" s="179" t="s">
        <v>17</v>
      </c>
      <c r="B1035" s="112">
        <v>40</v>
      </c>
      <c r="C1035" s="69" t="s">
        <v>333</v>
      </c>
      <c r="D1035" s="11">
        <f t="shared" ref="D1035:F1035" si="167">SUM(D1033:D1034)</f>
        <v>271678</v>
      </c>
      <c r="E1035" s="11">
        <f t="shared" si="167"/>
        <v>119998</v>
      </c>
      <c r="F1035" s="11">
        <f t="shared" si="167"/>
        <v>215958</v>
      </c>
      <c r="G1035" s="11">
        <v>107100</v>
      </c>
    </row>
    <row r="1036" spans="1:7" s="75" customFormat="1" ht="13.9" customHeight="1">
      <c r="A1036" s="179" t="s">
        <v>17</v>
      </c>
      <c r="B1036" s="95">
        <v>1.1020000000000001</v>
      </c>
      <c r="C1036" s="96" t="s">
        <v>67</v>
      </c>
      <c r="D1036" s="66">
        <f t="shared" ref="D1036:F1036" si="168">D1030+D1035</f>
        <v>305473</v>
      </c>
      <c r="E1036" s="66">
        <f t="shared" si="168"/>
        <v>201798</v>
      </c>
      <c r="F1036" s="66">
        <f t="shared" si="168"/>
        <v>322758</v>
      </c>
      <c r="G1036" s="16">
        <v>112801</v>
      </c>
    </row>
    <row r="1037" spans="1:7" ht="13.9" customHeight="1">
      <c r="A1037" s="179"/>
      <c r="B1037" s="95"/>
      <c r="C1037" s="96"/>
      <c r="D1037" s="35"/>
      <c r="E1037" s="35"/>
      <c r="F1037" s="35"/>
      <c r="G1037" s="35"/>
    </row>
    <row r="1038" spans="1:7" s="68" customFormat="1" ht="15" customHeight="1">
      <c r="A1038" s="190"/>
      <c r="B1038" s="133" t="s">
        <v>430</v>
      </c>
      <c r="C1038" s="134" t="s">
        <v>420</v>
      </c>
      <c r="D1038" s="14"/>
      <c r="E1038" s="14"/>
      <c r="F1038" s="14"/>
      <c r="G1038" s="14"/>
    </row>
    <row r="1039" spans="1:7" ht="15" customHeight="1">
      <c r="A1039" s="179"/>
      <c r="B1039" s="112">
        <v>40</v>
      </c>
      <c r="C1039" s="69" t="s">
        <v>333</v>
      </c>
      <c r="D1039" s="35"/>
      <c r="E1039" s="35"/>
      <c r="F1039" s="35"/>
      <c r="G1039" s="10"/>
    </row>
    <row r="1040" spans="1:7" ht="15" customHeight="1">
      <c r="A1040" s="179"/>
      <c r="B1040" s="90" t="s">
        <v>436</v>
      </c>
      <c r="C1040" s="85" t="s">
        <v>345</v>
      </c>
      <c r="D1040" s="1">
        <v>0</v>
      </c>
      <c r="E1040" s="14">
        <v>1</v>
      </c>
      <c r="F1040" s="14">
        <v>1</v>
      </c>
      <c r="G1040" s="1">
        <v>0</v>
      </c>
    </row>
    <row r="1041" spans="1:7" ht="15" customHeight="1">
      <c r="A1041" s="179"/>
      <c r="B1041" s="90" t="s">
        <v>897</v>
      </c>
      <c r="C1041" s="85" t="s">
        <v>346</v>
      </c>
      <c r="D1041" s="7">
        <v>0</v>
      </c>
      <c r="E1041" s="7">
        <v>0</v>
      </c>
      <c r="F1041" s="7">
        <v>0</v>
      </c>
      <c r="G1041" s="11">
        <v>6800</v>
      </c>
    </row>
    <row r="1042" spans="1:7" ht="15" customHeight="1">
      <c r="A1042" s="179" t="s">
        <v>17</v>
      </c>
      <c r="B1042" s="112">
        <v>40</v>
      </c>
      <c r="C1042" s="69" t="s">
        <v>333</v>
      </c>
      <c r="D1042" s="8">
        <f>SUM(D1040:D1041)</f>
        <v>0</v>
      </c>
      <c r="E1042" s="9">
        <f t="shared" ref="E1042:F1042" si="169">SUM(E1040:E1041)</f>
        <v>1</v>
      </c>
      <c r="F1042" s="9">
        <f t="shared" si="169"/>
        <v>1</v>
      </c>
      <c r="G1042" s="9">
        <v>6800</v>
      </c>
    </row>
    <row r="1043" spans="1:7" s="68" customFormat="1" ht="16.899999999999999" customHeight="1">
      <c r="A1043" s="179" t="s">
        <v>17</v>
      </c>
      <c r="B1043" s="133" t="s">
        <v>430</v>
      </c>
      <c r="C1043" s="134" t="s">
        <v>420</v>
      </c>
      <c r="D1043" s="8">
        <f t="shared" ref="D1043:F1043" si="170">D1042</f>
        <v>0</v>
      </c>
      <c r="E1043" s="9">
        <f t="shared" si="170"/>
        <v>1</v>
      </c>
      <c r="F1043" s="9">
        <f t="shared" si="170"/>
        <v>1</v>
      </c>
      <c r="G1043" s="9">
        <v>6800</v>
      </c>
    </row>
    <row r="1044" spans="1:7" ht="13.9" customHeight="1">
      <c r="A1044" s="179"/>
      <c r="B1044" s="95"/>
      <c r="C1044" s="96"/>
      <c r="D1044" s="35"/>
      <c r="E1044" s="35"/>
      <c r="F1044" s="35"/>
      <c r="G1044" s="35"/>
    </row>
    <row r="1045" spans="1:7" s="68" customFormat="1">
      <c r="A1045" s="190"/>
      <c r="B1045" s="133" t="s">
        <v>431</v>
      </c>
      <c r="C1045" s="134" t="s">
        <v>424</v>
      </c>
      <c r="D1045" s="14"/>
      <c r="E1045" s="14"/>
      <c r="F1045" s="14"/>
      <c r="G1045" s="14"/>
    </row>
    <row r="1046" spans="1:7" ht="15" customHeight="1">
      <c r="A1046" s="179"/>
      <c r="B1046" s="112">
        <v>40</v>
      </c>
      <c r="C1046" s="69" t="s">
        <v>333</v>
      </c>
      <c r="D1046" s="35"/>
      <c r="E1046" s="35"/>
      <c r="F1046" s="35"/>
      <c r="G1046" s="10"/>
    </row>
    <row r="1047" spans="1:7" ht="15" customHeight="1">
      <c r="A1047" s="189"/>
      <c r="B1047" s="97" t="s">
        <v>437</v>
      </c>
      <c r="C1047" s="135" t="s">
        <v>345</v>
      </c>
      <c r="D1047" s="7">
        <v>0</v>
      </c>
      <c r="E1047" s="11">
        <v>1</v>
      </c>
      <c r="F1047" s="11">
        <v>1</v>
      </c>
      <c r="G1047" s="7">
        <v>0</v>
      </c>
    </row>
    <row r="1048" spans="1:7" ht="15" customHeight="1">
      <c r="A1048" s="179"/>
      <c r="B1048" s="90" t="s">
        <v>898</v>
      </c>
      <c r="C1048" s="85" t="s">
        <v>346</v>
      </c>
      <c r="D1048" s="7">
        <v>0</v>
      </c>
      <c r="E1048" s="7">
        <v>0</v>
      </c>
      <c r="F1048" s="7">
        <v>0</v>
      </c>
      <c r="G1048" s="11">
        <v>56100</v>
      </c>
    </row>
    <row r="1049" spans="1:7" ht="13.9" customHeight="1">
      <c r="A1049" s="179" t="s">
        <v>17</v>
      </c>
      <c r="B1049" s="112">
        <v>40</v>
      </c>
      <c r="C1049" s="69" t="s">
        <v>333</v>
      </c>
      <c r="D1049" s="1">
        <f>SUM(D1047:D1048)</f>
        <v>0</v>
      </c>
      <c r="E1049" s="14">
        <f t="shared" ref="E1049:F1049" si="171">SUM(E1047:E1048)</f>
        <v>1</v>
      </c>
      <c r="F1049" s="14">
        <f t="shared" si="171"/>
        <v>1</v>
      </c>
      <c r="G1049" s="14">
        <v>56100</v>
      </c>
    </row>
    <row r="1050" spans="1:7" s="68" customFormat="1">
      <c r="A1050" s="179" t="s">
        <v>17</v>
      </c>
      <c r="B1050" s="133" t="s">
        <v>431</v>
      </c>
      <c r="C1050" s="134" t="s">
        <v>424</v>
      </c>
      <c r="D1050" s="8">
        <f t="shared" ref="D1050:F1050" si="172">D1049</f>
        <v>0</v>
      </c>
      <c r="E1050" s="9">
        <f t="shared" si="172"/>
        <v>1</v>
      </c>
      <c r="F1050" s="9">
        <f t="shared" si="172"/>
        <v>1</v>
      </c>
      <c r="G1050" s="9">
        <v>56100</v>
      </c>
    </row>
    <row r="1051" spans="1:7" ht="13.9" customHeight="1">
      <c r="A1051" s="179" t="s">
        <v>17</v>
      </c>
      <c r="B1051" s="112">
        <v>1</v>
      </c>
      <c r="C1051" s="69" t="s">
        <v>66</v>
      </c>
      <c r="D1051" s="25">
        <f t="shared" ref="D1051:F1051" si="173">D1036+D1043+D1050</f>
        <v>305473</v>
      </c>
      <c r="E1051" s="66">
        <f t="shared" si="173"/>
        <v>201800</v>
      </c>
      <c r="F1051" s="66">
        <f t="shared" si="173"/>
        <v>322760</v>
      </c>
      <c r="G1051" s="16">
        <v>175701</v>
      </c>
    </row>
    <row r="1052" spans="1:7">
      <c r="A1052" s="179" t="s">
        <v>17</v>
      </c>
      <c r="B1052" s="99">
        <v>4215</v>
      </c>
      <c r="C1052" s="96" t="s">
        <v>8</v>
      </c>
      <c r="D1052" s="66">
        <f t="shared" ref="D1052:F1052" si="174">D1051</f>
        <v>305473</v>
      </c>
      <c r="E1052" s="66">
        <f t="shared" si="174"/>
        <v>201800</v>
      </c>
      <c r="F1052" s="66">
        <f t="shared" si="174"/>
        <v>322760</v>
      </c>
      <c r="G1052" s="16">
        <v>175701</v>
      </c>
    </row>
    <row r="1053" spans="1:7">
      <c r="A1053" s="179"/>
      <c r="B1053" s="99"/>
      <c r="C1053" s="69"/>
      <c r="D1053" s="35"/>
      <c r="E1053" s="35"/>
      <c r="F1053" s="35"/>
      <c r="G1053" s="67"/>
    </row>
    <row r="1054" spans="1:7" ht="13.9" customHeight="1">
      <c r="A1054" s="179" t="s">
        <v>19</v>
      </c>
      <c r="B1054" s="99">
        <v>4216</v>
      </c>
      <c r="C1054" s="96" t="s">
        <v>9</v>
      </c>
      <c r="D1054" s="35"/>
      <c r="E1054" s="35"/>
      <c r="F1054" s="35"/>
      <c r="G1054" s="67"/>
    </row>
    <row r="1055" spans="1:7" ht="13.9" customHeight="1">
      <c r="A1055" s="179"/>
      <c r="B1055" s="112">
        <v>3</v>
      </c>
      <c r="C1055" s="69" t="s">
        <v>43</v>
      </c>
      <c r="D1055" s="35"/>
      <c r="E1055" s="35"/>
      <c r="F1055" s="35"/>
      <c r="G1055" s="67"/>
    </row>
    <row r="1056" spans="1:7" ht="13.9" customHeight="1">
      <c r="A1056" s="179"/>
      <c r="B1056" s="95">
        <v>3.8</v>
      </c>
      <c r="C1056" s="96" t="s">
        <v>44</v>
      </c>
      <c r="D1056" s="35"/>
      <c r="E1056" s="35"/>
      <c r="F1056" s="35"/>
      <c r="G1056" s="67"/>
    </row>
    <row r="1057" spans="1:7" ht="13.9" customHeight="1">
      <c r="A1057" s="179"/>
      <c r="B1057" s="90">
        <v>36</v>
      </c>
      <c r="C1057" s="69" t="s">
        <v>21</v>
      </c>
      <c r="D1057" s="35"/>
      <c r="E1057" s="35"/>
      <c r="F1057" s="35"/>
      <c r="G1057" s="67"/>
    </row>
    <row r="1058" spans="1:7" ht="13.9" customHeight="1">
      <c r="A1058" s="179"/>
      <c r="B1058" s="90">
        <v>45</v>
      </c>
      <c r="C1058" s="69" t="s">
        <v>368</v>
      </c>
      <c r="D1058" s="35"/>
      <c r="E1058" s="35"/>
      <c r="F1058" s="35"/>
      <c r="G1058" s="67"/>
    </row>
    <row r="1059" spans="1:7">
      <c r="A1059" s="179"/>
      <c r="B1059" s="145" t="s">
        <v>272</v>
      </c>
      <c r="C1059" s="142" t="s">
        <v>323</v>
      </c>
      <c r="D1059" s="19">
        <v>2160000</v>
      </c>
      <c r="E1059" s="6">
        <v>0</v>
      </c>
      <c r="F1059" s="6">
        <v>0</v>
      </c>
      <c r="G1059" s="6">
        <v>0</v>
      </c>
    </row>
    <row r="1060" spans="1:7">
      <c r="A1060" s="179"/>
      <c r="B1060" s="145" t="s">
        <v>329</v>
      </c>
      <c r="C1060" s="142" t="s">
        <v>669</v>
      </c>
      <c r="D1060" s="19">
        <v>2200000</v>
      </c>
      <c r="E1060" s="6">
        <v>0</v>
      </c>
      <c r="F1060" s="6">
        <v>0</v>
      </c>
      <c r="G1060" s="6">
        <v>0</v>
      </c>
    </row>
    <row r="1061" spans="1:7" ht="13.9" customHeight="1">
      <c r="A1061" s="179" t="s">
        <v>17</v>
      </c>
      <c r="B1061" s="90">
        <v>45</v>
      </c>
      <c r="C1061" s="69" t="s">
        <v>368</v>
      </c>
      <c r="D1061" s="20">
        <f t="shared" ref="D1061:F1061" si="175">SUM(D1059:D1060)</f>
        <v>4360000</v>
      </c>
      <c r="E1061" s="18">
        <f t="shared" si="175"/>
        <v>0</v>
      </c>
      <c r="F1061" s="18">
        <f t="shared" si="175"/>
        <v>0</v>
      </c>
      <c r="G1061" s="18">
        <v>0</v>
      </c>
    </row>
    <row r="1062" spans="1:7" ht="13.9" customHeight="1">
      <c r="A1062" s="179" t="s">
        <v>17</v>
      </c>
      <c r="B1062" s="90">
        <v>36</v>
      </c>
      <c r="C1062" s="69" t="s">
        <v>21</v>
      </c>
      <c r="D1062" s="182">
        <f t="shared" ref="D1062:F1084" si="176">D1061</f>
        <v>4360000</v>
      </c>
      <c r="E1062" s="18">
        <f t="shared" si="176"/>
        <v>0</v>
      </c>
      <c r="F1062" s="18">
        <f t="shared" si="176"/>
        <v>0</v>
      </c>
      <c r="G1062" s="18">
        <v>0</v>
      </c>
    </row>
    <row r="1063" spans="1:7" ht="13.9" customHeight="1">
      <c r="A1063" s="179"/>
      <c r="B1063" s="90"/>
      <c r="C1063" s="69"/>
      <c r="D1063" s="30"/>
      <c r="E1063" s="31"/>
      <c r="F1063" s="30"/>
      <c r="G1063" s="31"/>
    </row>
    <row r="1064" spans="1:7" ht="13.9" customHeight="1">
      <c r="A1064" s="192"/>
      <c r="B1064" s="145">
        <v>40</v>
      </c>
      <c r="C1064" s="142" t="s">
        <v>837</v>
      </c>
      <c r="D1064" s="21"/>
      <c r="E1064" s="6"/>
      <c r="F1064" s="21"/>
      <c r="G1064" s="6"/>
    </row>
    <row r="1065" spans="1:7" ht="13.9" customHeight="1">
      <c r="A1065" s="192"/>
      <c r="B1065" s="145" t="s">
        <v>838</v>
      </c>
      <c r="C1065" s="109" t="s">
        <v>726</v>
      </c>
      <c r="D1065" s="6">
        <v>0</v>
      </c>
      <c r="E1065" s="6">
        <v>0</v>
      </c>
      <c r="F1065" s="19">
        <v>901700</v>
      </c>
      <c r="G1065" s="19">
        <v>2244301</v>
      </c>
    </row>
    <row r="1066" spans="1:7" ht="13.9" customHeight="1">
      <c r="A1066" s="192" t="s">
        <v>17</v>
      </c>
      <c r="B1066" s="145">
        <v>40</v>
      </c>
      <c r="C1066" s="142" t="s">
        <v>837</v>
      </c>
      <c r="D1066" s="18">
        <f>D1065</f>
        <v>0</v>
      </c>
      <c r="E1066" s="18">
        <f t="shared" ref="E1066" si="177">E1065</f>
        <v>0</v>
      </c>
      <c r="F1066" s="20">
        <f>F1065</f>
        <v>901700</v>
      </c>
      <c r="G1066" s="20">
        <v>2244301</v>
      </c>
    </row>
    <row r="1067" spans="1:7" ht="13.9" customHeight="1">
      <c r="A1067" s="192"/>
      <c r="B1067" s="145"/>
      <c r="C1067" s="142"/>
      <c r="D1067" s="19"/>
      <c r="E1067" s="6"/>
      <c r="F1067" s="6"/>
      <c r="G1067" s="19"/>
    </row>
    <row r="1068" spans="1:7" ht="13.9" customHeight="1">
      <c r="A1068" s="192"/>
      <c r="B1068" s="145">
        <v>41</v>
      </c>
      <c r="C1068" s="142" t="s">
        <v>891</v>
      </c>
      <c r="D1068" s="19"/>
      <c r="E1068" s="6"/>
      <c r="F1068" s="6"/>
      <c r="G1068" s="19"/>
    </row>
    <row r="1069" spans="1:7" ht="13.9" customHeight="1">
      <c r="A1069" s="192"/>
      <c r="B1069" s="145" t="s">
        <v>859</v>
      </c>
      <c r="C1069" s="109" t="s">
        <v>726</v>
      </c>
      <c r="D1069" s="6">
        <v>0</v>
      </c>
      <c r="E1069" s="6">
        <v>0</v>
      </c>
      <c r="F1069" s="6">
        <v>0</v>
      </c>
      <c r="G1069" s="19">
        <v>1</v>
      </c>
    </row>
    <row r="1070" spans="1:7" ht="13.9" customHeight="1">
      <c r="A1070" s="192" t="s">
        <v>17</v>
      </c>
      <c r="B1070" s="145">
        <v>41</v>
      </c>
      <c r="C1070" s="142" t="s">
        <v>891</v>
      </c>
      <c r="D1070" s="18">
        <f>D1069</f>
        <v>0</v>
      </c>
      <c r="E1070" s="18">
        <f t="shared" ref="E1070:F1070" si="178">E1069</f>
        <v>0</v>
      </c>
      <c r="F1070" s="18">
        <f t="shared" si="178"/>
        <v>0</v>
      </c>
      <c r="G1070" s="20">
        <v>1</v>
      </c>
    </row>
    <row r="1071" spans="1:7" ht="13.9" customHeight="1">
      <c r="A1071" s="192"/>
      <c r="B1071" s="145"/>
      <c r="C1071" s="142"/>
      <c r="D1071" s="19"/>
      <c r="E1071" s="6"/>
      <c r="F1071" s="6"/>
      <c r="G1071" s="19"/>
    </row>
    <row r="1072" spans="1:7" ht="13.9" customHeight="1">
      <c r="A1072" s="192"/>
      <c r="B1072" s="145">
        <v>42</v>
      </c>
      <c r="C1072" s="142" t="s">
        <v>860</v>
      </c>
      <c r="D1072" s="19"/>
      <c r="E1072" s="6"/>
      <c r="F1072" s="6"/>
      <c r="G1072" s="19"/>
    </row>
    <row r="1073" spans="1:7" ht="13.9" customHeight="1">
      <c r="A1073" s="192"/>
      <c r="B1073" s="145" t="s">
        <v>861</v>
      </c>
      <c r="C1073" s="109" t="s">
        <v>726</v>
      </c>
      <c r="D1073" s="6">
        <v>0</v>
      </c>
      <c r="E1073" s="6">
        <v>0</v>
      </c>
      <c r="F1073" s="6">
        <v>0</v>
      </c>
      <c r="G1073" s="19">
        <v>1</v>
      </c>
    </row>
    <row r="1074" spans="1:7" ht="13.9" customHeight="1">
      <c r="A1074" s="192" t="s">
        <v>17</v>
      </c>
      <c r="B1074" s="145">
        <v>42</v>
      </c>
      <c r="C1074" s="142" t="s">
        <v>860</v>
      </c>
      <c r="D1074" s="18">
        <f>D1073</f>
        <v>0</v>
      </c>
      <c r="E1074" s="18">
        <f t="shared" ref="E1074:F1074" si="179">E1073</f>
        <v>0</v>
      </c>
      <c r="F1074" s="18">
        <f t="shared" si="179"/>
        <v>0</v>
      </c>
      <c r="G1074" s="20">
        <v>1</v>
      </c>
    </row>
    <row r="1075" spans="1:7" ht="13.9" customHeight="1">
      <c r="A1075" s="192"/>
      <c r="B1075" s="145"/>
      <c r="C1075" s="142"/>
      <c r="D1075" s="19"/>
      <c r="E1075" s="6"/>
      <c r="F1075" s="6"/>
      <c r="G1075" s="19"/>
    </row>
    <row r="1076" spans="1:7" ht="13.9" customHeight="1">
      <c r="A1076" s="192"/>
      <c r="B1076" s="145">
        <v>43</v>
      </c>
      <c r="C1076" s="142" t="s">
        <v>862</v>
      </c>
      <c r="D1076" s="19"/>
      <c r="E1076" s="6"/>
      <c r="F1076" s="6"/>
      <c r="G1076" s="19"/>
    </row>
    <row r="1077" spans="1:7" ht="13.9" customHeight="1">
      <c r="A1077" s="192"/>
      <c r="B1077" s="145" t="s">
        <v>863</v>
      </c>
      <c r="C1077" s="109" t="s">
        <v>726</v>
      </c>
      <c r="D1077" s="6">
        <v>0</v>
      </c>
      <c r="E1077" s="6">
        <v>0</v>
      </c>
      <c r="F1077" s="6">
        <v>0</v>
      </c>
      <c r="G1077" s="19">
        <v>1</v>
      </c>
    </row>
    <row r="1078" spans="1:7" ht="13.9" customHeight="1">
      <c r="A1078" s="192" t="s">
        <v>17</v>
      </c>
      <c r="B1078" s="145">
        <v>43</v>
      </c>
      <c r="C1078" s="142" t="s">
        <v>862</v>
      </c>
      <c r="D1078" s="18">
        <f>D1077</f>
        <v>0</v>
      </c>
      <c r="E1078" s="18">
        <f t="shared" ref="E1078:F1078" si="180">E1077</f>
        <v>0</v>
      </c>
      <c r="F1078" s="18">
        <f t="shared" si="180"/>
        <v>0</v>
      </c>
      <c r="G1078" s="20">
        <v>1</v>
      </c>
    </row>
    <row r="1079" spans="1:7" ht="13.9" customHeight="1">
      <c r="A1079" s="192"/>
      <c r="B1079" s="145"/>
      <c r="C1079" s="142"/>
      <c r="D1079" s="19"/>
      <c r="E1079" s="6"/>
      <c r="F1079" s="6"/>
      <c r="G1079" s="19"/>
    </row>
    <row r="1080" spans="1:7" ht="13.9" customHeight="1">
      <c r="A1080" s="192"/>
      <c r="B1080" s="145">
        <v>44</v>
      </c>
      <c r="C1080" s="142" t="s">
        <v>905</v>
      </c>
      <c r="D1080" s="19"/>
      <c r="E1080" s="6"/>
      <c r="F1080" s="6"/>
      <c r="G1080" s="19"/>
    </row>
    <row r="1081" spans="1:7" ht="13.9" customHeight="1">
      <c r="A1081" s="192"/>
      <c r="B1081" s="145" t="s">
        <v>892</v>
      </c>
      <c r="C1081" s="109" t="s">
        <v>726</v>
      </c>
      <c r="D1081" s="6">
        <v>0</v>
      </c>
      <c r="E1081" s="6">
        <v>0</v>
      </c>
      <c r="F1081" s="6">
        <v>0</v>
      </c>
      <c r="G1081" s="19">
        <v>3957</v>
      </c>
    </row>
    <row r="1082" spans="1:7" ht="13.9" customHeight="1">
      <c r="A1082" s="192" t="s">
        <v>17</v>
      </c>
      <c r="B1082" s="145">
        <v>44</v>
      </c>
      <c r="C1082" s="142" t="s">
        <v>905</v>
      </c>
      <c r="D1082" s="18">
        <f>D1081</f>
        <v>0</v>
      </c>
      <c r="E1082" s="18">
        <f t="shared" ref="E1082:F1082" si="181">E1081</f>
        <v>0</v>
      </c>
      <c r="F1082" s="18">
        <f t="shared" si="181"/>
        <v>0</v>
      </c>
      <c r="G1082" s="20">
        <v>3957</v>
      </c>
    </row>
    <row r="1083" spans="1:7" ht="13.9" customHeight="1">
      <c r="A1083" s="179" t="s">
        <v>17</v>
      </c>
      <c r="B1083" s="95">
        <v>3.8</v>
      </c>
      <c r="C1083" s="96" t="s">
        <v>44</v>
      </c>
      <c r="D1083" s="20">
        <f>D1062+D1066+D1070+D1074+D1078+D1082</f>
        <v>4360000</v>
      </c>
      <c r="E1083" s="18">
        <f t="shared" ref="E1083:F1083" si="182">E1062+E1066+E1070+E1074+E1078+E1082</f>
        <v>0</v>
      </c>
      <c r="F1083" s="20">
        <f t="shared" si="182"/>
        <v>901700</v>
      </c>
      <c r="G1083" s="20">
        <v>2248261</v>
      </c>
    </row>
    <row r="1084" spans="1:7" ht="13.9" customHeight="1">
      <c r="A1084" s="179" t="s">
        <v>17</v>
      </c>
      <c r="B1084" s="112">
        <v>3</v>
      </c>
      <c r="C1084" s="69" t="s">
        <v>43</v>
      </c>
      <c r="D1084" s="20">
        <f t="shared" si="176"/>
        <v>4360000</v>
      </c>
      <c r="E1084" s="18">
        <f t="shared" si="176"/>
        <v>0</v>
      </c>
      <c r="F1084" s="20">
        <f t="shared" si="176"/>
        <v>901700</v>
      </c>
      <c r="G1084" s="20">
        <v>2248261</v>
      </c>
    </row>
    <row r="1085" spans="1:7" ht="13.9" customHeight="1">
      <c r="A1085" s="179" t="s">
        <v>17</v>
      </c>
      <c r="B1085" s="99">
        <v>4216</v>
      </c>
      <c r="C1085" s="96" t="s">
        <v>9</v>
      </c>
      <c r="D1085" s="20">
        <f t="shared" ref="D1085:F1085" si="183">D1083</f>
        <v>4360000</v>
      </c>
      <c r="E1085" s="18">
        <f t="shared" si="183"/>
        <v>0</v>
      </c>
      <c r="F1085" s="20">
        <f t="shared" si="183"/>
        <v>901700</v>
      </c>
      <c r="G1085" s="20">
        <v>2248261</v>
      </c>
    </row>
    <row r="1086" spans="1:7">
      <c r="A1086" s="193"/>
      <c r="B1086" s="172"/>
      <c r="C1086" s="173"/>
      <c r="D1086" s="105"/>
      <c r="E1086" s="35"/>
      <c r="F1086" s="105"/>
      <c r="G1086" s="67"/>
    </row>
    <row r="1087" spans="1:7" ht="28.9" customHeight="1">
      <c r="A1087" s="179" t="s">
        <v>19</v>
      </c>
      <c r="B1087" s="99">
        <v>4515</v>
      </c>
      <c r="C1087" s="96" t="s">
        <v>70</v>
      </c>
      <c r="D1087" s="35"/>
      <c r="E1087" s="35"/>
      <c r="F1087" s="35"/>
      <c r="G1087" s="67"/>
    </row>
    <row r="1088" spans="1:7" ht="13.9" customHeight="1">
      <c r="A1088" s="179"/>
      <c r="B1088" s="95">
        <v>0.10100000000000001</v>
      </c>
      <c r="C1088" s="96" t="s">
        <v>52</v>
      </c>
      <c r="D1088" s="35"/>
      <c r="E1088" s="35"/>
      <c r="F1088" s="35"/>
      <c r="G1088" s="67"/>
    </row>
    <row r="1089" spans="1:7" ht="13.9" customHeight="1">
      <c r="A1089" s="179"/>
      <c r="B1089" s="90">
        <v>36</v>
      </c>
      <c r="C1089" s="69" t="s">
        <v>21</v>
      </c>
      <c r="D1089" s="89"/>
      <c r="E1089" s="89"/>
      <c r="F1089" s="89"/>
      <c r="G1089" s="101"/>
    </row>
    <row r="1090" spans="1:7" ht="13.9" customHeight="1">
      <c r="A1090" s="179"/>
      <c r="B1090" s="90">
        <v>45</v>
      </c>
      <c r="C1090" s="69" t="s">
        <v>368</v>
      </c>
      <c r="D1090" s="35"/>
      <c r="E1090" s="35"/>
      <c r="F1090" s="35"/>
      <c r="G1090" s="67"/>
    </row>
    <row r="1091" spans="1:7" ht="25.5">
      <c r="A1091" s="179"/>
      <c r="B1091" s="106" t="s">
        <v>40</v>
      </c>
      <c r="C1091" s="85" t="s">
        <v>224</v>
      </c>
      <c r="D1091" s="22">
        <v>54199</v>
      </c>
      <c r="E1091" s="2">
        <v>0</v>
      </c>
      <c r="F1091" s="1">
        <v>0</v>
      </c>
      <c r="G1091" s="1">
        <v>0</v>
      </c>
    </row>
    <row r="1092" spans="1:7" ht="14.85" customHeight="1">
      <c r="A1092" s="179"/>
      <c r="B1092" s="106" t="s">
        <v>68</v>
      </c>
      <c r="C1092" s="85" t="s">
        <v>270</v>
      </c>
      <c r="D1092" s="22">
        <v>51129</v>
      </c>
      <c r="E1092" s="2">
        <v>0</v>
      </c>
      <c r="F1092" s="1">
        <v>0</v>
      </c>
      <c r="G1092" s="1">
        <v>0</v>
      </c>
    </row>
    <row r="1093" spans="1:7">
      <c r="A1093" s="189"/>
      <c r="B1093" s="181" t="s">
        <v>272</v>
      </c>
      <c r="C1093" s="74" t="s">
        <v>415</v>
      </c>
      <c r="D1093" s="11">
        <v>1319</v>
      </c>
      <c r="E1093" s="7">
        <v>0</v>
      </c>
      <c r="F1093" s="7">
        <v>0</v>
      </c>
      <c r="G1093" s="7">
        <v>0</v>
      </c>
    </row>
    <row r="1094" spans="1:7" ht="38.25" customHeight="1">
      <c r="A1094" s="179"/>
      <c r="B1094" s="106" t="s">
        <v>310</v>
      </c>
      <c r="C1094" s="69" t="s">
        <v>391</v>
      </c>
      <c r="D1094" s="14">
        <v>1000</v>
      </c>
      <c r="E1094" s="1">
        <v>0</v>
      </c>
      <c r="F1094" s="1">
        <v>0</v>
      </c>
      <c r="G1094" s="1">
        <v>0</v>
      </c>
    </row>
    <row r="1095" spans="1:7" s="72" customFormat="1" ht="25.5">
      <c r="A1095" s="179"/>
      <c r="B1095" s="106" t="s">
        <v>330</v>
      </c>
      <c r="C1095" s="69" t="s">
        <v>392</v>
      </c>
      <c r="D1095" s="14">
        <v>2164</v>
      </c>
      <c r="E1095" s="1">
        <v>0</v>
      </c>
      <c r="F1095" s="1">
        <v>0</v>
      </c>
      <c r="G1095" s="1">
        <v>0</v>
      </c>
    </row>
    <row r="1096" spans="1:7" ht="25.5">
      <c r="A1096" s="179"/>
      <c r="B1096" s="106" t="s">
        <v>331</v>
      </c>
      <c r="C1096" s="69" t="s">
        <v>393</v>
      </c>
      <c r="D1096" s="22">
        <v>2612</v>
      </c>
      <c r="E1096" s="2">
        <v>0</v>
      </c>
      <c r="F1096" s="1">
        <v>0</v>
      </c>
      <c r="G1096" s="1">
        <v>0</v>
      </c>
    </row>
    <row r="1097" spans="1:7" ht="14.85" customHeight="1">
      <c r="A1097" s="179" t="s">
        <v>17</v>
      </c>
      <c r="B1097" s="90">
        <v>45</v>
      </c>
      <c r="C1097" s="69" t="s">
        <v>368</v>
      </c>
      <c r="D1097" s="9">
        <f t="shared" ref="D1097:F1097" si="184">SUM(D1091:D1096)</f>
        <v>112423</v>
      </c>
      <c r="E1097" s="8">
        <f t="shared" si="184"/>
        <v>0</v>
      </c>
      <c r="F1097" s="8">
        <f t="shared" si="184"/>
        <v>0</v>
      </c>
      <c r="G1097" s="8">
        <v>0</v>
      </c>
    </row>
    <row r="1098" spans="1:7" ht="11.1" customHeight="1">
      <c r="A1098" s="179"/>
      <c r="B1098" s="106"/>
      <c r="C1098" s="69"/>
      <c r="D1098" s="35"/>
      <c r="E1098" s="35"/>
      <c r="F1098" s="35"/>
      <c r="G1098" s="67"/>
    </row>
    <row r="1099" spans="1:7" ht="14.85" customHeight="1">
      <c r="A1099" s="179"/>
      <c r="B1099" s="90">
        <v>48</v>
      </c>
      <c r="C1099" s="69" t="s">
        <v>374</v>
      </c>
      <c r="D1099" s="103"/>
      <c r="E1099" s="65"/>
      <c r="F1099" s="4"/>
      <c r="G1099" s="65"/>
    </row>
    <row r="1100" spans="1:7" ht="14.85" customHeight="1">
      <c r="A1100" s="179"/>
      <c r="B1100" s="108" t="s">
        <v>269</v>
      </c>
      <c r="C1100" s="171" t="s">
        <v>270</v>
      </c>
      <c r="D1100" s="14">
        <v>360</v>
      </c>
      <c r="E1100" s="1">
        <v>0</v>
      </c>
      <c r="F1100" s="1">
        <v>0</v>
      </c>
      <c r="G1100" s="1">
        <v>0</v>
      </c>
    </row>
    <row r="1101" spans="1:7" ht="14.85" customHeight="1">
      <c r="A1101" s="179" t="s">
        <v>17</v>
      </c>
      <c r="B1101" s="90">
        <v>48</v>
      </c>
      <c r="C1101" s="69" t="s">
        <v>374</v>
      </c>
      <c r="D1101" s="9">
        <f t="shared" ref="D1101:F1101" si="185">SUM(D1100:D1100)</f>
        <v>360</v>
      </c>
      <c r="E1101" s="8">
        <f t="shared" si="185"/>
        <v>0</v>
      </c>
      <c r="F1101" s="8">
        <f t="shared" si="185"/>
        <v>0</v>
      </c>
      <c r="G1101" s="8">
        <v>0</v>
      </c>
    </row>
    <row r="1102" spans="1:7" ht="14.85" customHeight="1">
      <c r="A1102" s="179"/>
      <c r="B1102" s="90"/>
      <c r="C1102" s="69"/>
      <c r="D1102" s="14"/>
      <c r="E1102" s="1"/>
      <c r="F1102" s="1"/>
      <c r="G1102" s="1"/>
    </row>
    <row r="1103" spans="1:7" ht="14.85" customHeight="1">
      <c r="A1103" s="192"/>
      <c r="B1103" s="145">
        <v>50</v>
      </c>
      <c r="C1103" s="142" t="s">
        <v>381</v>
      </c>
      <c r="D1103" s="35"/>
      <c r="E1103" s="35"/>
      <c r="F1103" s="35"/>
      <c r="G1103" s="67"/>
    </row>
    <row r="1104" spans="1:7" ht="14.85" customHeight="1">
      <c r="A1104" s="192"/>
      <c r="B1104" s="108" t="s">
        <v>823</v>
      </c>
      <c r="C1104" s="171" t="s">
        <v>718</v>
      </c>
      <c r="D1104" s="3">
        <v>0</v>
      </c>
      <c r="E1104" s="3">
        <v>0</v>
      </c>
      <c r="F1104" s="65">
        <v>2163</v>
      </c>
      <c r="G1104" s="15">
        <v>0</v>
      </c>
    </row>
    <row r="1105" spans="1:7" ht="14.85" customHeight="1">
      <c r="A1105" s="192" t="s">
        <v>17</v>
      </c>
      <c r="B1105" s="145">
        <v>50</v>
      </c>
      <c r="C1105" s="142" t="s">
        <v>381</v>
      </c>
      <c r="D1105" s="18">
        <f>D1104</f>
        <v>0</v>
      </c>
      <c r="E1105" s="18">
        <f t="shared" ref="E1105" si="186">E1104</f>
        <v>0</v>
      </c>
      <c r="F1105" s="73">
        <f>F1104</f>
        <v>2163</v>
      </c>
      <c r="G1105" s="18">
        <v>0</v>
      </c>
    </row>
    <row r="1106" spans="1:7" ht="14.85" customHeight="1">
      <c r="A1106" s="192"/>
      <c r="B1106" s="145"/>
      <c r="C1106" s="142"/>
      <c r="D1106" s="6"/>
      <c r="E1106" s="6"/>
      <c r="F1106" s="71"/>
      <c r="G1106" s="6"/>
    </row>
    <row r="1107" spans="1:7" ht="14.85" customHeight="1">
      <c r="A1107" s="179"/>
      <c r="B1107" s="90">
        <v>60</v>
      </c>
      <c r="C1107" s="69" t="s">
        <v>715</v>
      </c>
      <c r="D1107" s="14"/>
      <c r="E1107" s="14"/>
      <c r="F1107" s="14"/>
      <c r="G1107" s="14"/>
    </row>
    <row r="1108" spans="1:7" ht="14.85" customHeight="1">
      <c r="A1108" s="179"/>
      <c r="B1108" s="90" t="s">
        <v>713</v>
      </c>
      <c r="C1108" s="69" t="s">
        <v>714</v>
      </c>
      <c r="D1108" s="1">
        <v>0</v>
      </c>
      <c r="E1108" s="14">
        <v>8919</v>
      </c>
      <c r="F1108" s="14">
        <v>8919</v>
      </c>
      <c r="G1108" s="1">
        <v>0</v>
      </c>
    </row>
    <row r="1109" spans="1:7" ht="14.85" customHeight="1">
      <c r="A1109" s="179" t="s">
        <v>17</v>
      </c>
      <c r="B1109" s="90">
        <v>60</v>
      </c>
      <c r="C1109" s="69" t="s">
        <v>715</v>
      </c>
      <c r="D1109" s="8">
        <f t="shared" ref="D1109:F1109" si="187">D1108</f>
        <v>0</v>
      </c>
      <c r="E1109" s="9">
        <f t="shared" si="187"/>
        <v>8919</v>
      </c>
      <c r="F1109" s="9">
        <f t="shared" si="187"/>
        <v>8919</v>
      </c>
      <c r="G1109" s="8">
        <v>0</v>
      </c>
    </row>
    <row r="1110" spans="1:7" ht="11.1" customHeight="1">
      <c r="A1110" s="179"/>
      <c r="B1110" s="90"/>
      <c r="C1110" s="69"/>
      <c r="D1110" s="14"/>
      <c r="E1110" s="14"/>
      <c r="F1110" s="14"/>
      <c r="G1110" s="14"/>
    </row>
    <row r="1111" spans="1:7" ht="14.85" customHeight="1">
      <c r="A1111" s="179"/>
      <c r="B1111" s="90">
        <v>61</v>
      </c>
      <c r="C1111" s="69" t="s">
        <v>716</v>
      </c>
      <c r="D1111" s="14"/>
      <c r="E1111" s="14"/>
      <c r="F1111" s="14"/>
      <c r="G1111" s="14"/>
    </row>
    <row r="1112" spans="1:7" ht="14.85" customHeight="1">
      <c r="A1112" s="179"/>
      <c r="B1112" s="90" t="s">
        <v>717</v>
      </c>
      <c r="C1112" s="69" t="s">
        <v>718</v>
      </c>
      <c r="D1112" s="1">
        <v>0</v>
      </c>
      <c r="E1112" s="14">
        <v>10000</v>
      </c>
      <c r="F1112" s="14">
        <f>10000+20000</f>
        <v>30000</v>
      </c>
      <c r="G1112" s="14">
        <v>20000</v>
      </c>
    </row>
    <row r="1113" spans="1:7" ht="14.85" customHeight="1">
      <c r="A1113" s="179" t="s">
        <v>17</v>
      </c>
      <c r="B1113" s="90">
        <v>61</v>
      </c>
      <c r="C1113" s="69" t="s">
        <v>716</v>
      </c>
      <c r="D1113" s="8">
        <f t="shared" ref="D1113:F1113" si="188">D1112</f>
        <v>0</v>
      </c>
      <c r="E1113" s="9">
        <f t="shared" si="188"/>
        <v>10000</v>
      </c>
      <c r="F1113" s="9">
        <f t="shared" si="188"/>
        <v>30000</v>
      </c>
      <c r="G1113" s="9">
        <v>20000</v>
      </c>
    </row>
    <row r="1114" spans="1:7" ht="11.1" customHeight="1">
      <c r="A1114" s="179"/>
      <c r="B1114" s="90"/>
      <c r="C1114" s="69"/>
      <c r="D1114" s="14"/>
      <c r="E1114" s="14"/>
      <c r="F1114" s="14"/>
      <c r="G1114" s="14"/>
    </row>
    <row r="1115" spans="1:7" ht="14.85" customHeight="1">
      <c r="A1115" s="179"/>
      <c r="B1115" s="90">
        <v>62</v>
      </c>
      <c r="C1115" s="69" t="s">
        <v>719</v>
      </c>
      <c r="D1115" s="14"/>
      <c r="E1115" s="14"/>
      <c r="F1115" s="14"/>
      <c r="G1115" s="14"/>
    </row>
    <row r="1116" spans="1:7" ht="14.85" customHeight="1">
      <c r="A1116" s="179"/>
      <c r="B1116" s="90" t="s">
        <v>720</v>
      </c>
      <c r="C1116" s="69" t="s">
        <v>718</v>
      </c>
      <c r="D1116" s="1">
        <v>0</v>
      </c>
      <c r="E1116" s="14">
        <v>5655</v>
      </c>
      <c r="F1116" s="14">
        <v>5655</v>
      </c>
      <c r="G1116" s="1">
        <v>0</v>
      </c>
    </row>
    <row r="1117" spans="1:7" ht="14.85" customHeight="1">
      <c r="A1117" s="179" t="s">
        <v>17</v>
      </c>
      <c r="B1117" s="90">
        <v>62</v>
      </c>
      <c r="C1117" s="69" t="s">
        <v>719</v>
      </c>
      <c r="D1117" s="8">
        <f t="shared" ref="D1117:F1117" si="189">D1116</f>
        <v>0</v>
      </c>
      <c r="E1117" s="9">
        <f t="shared" si="189"/>
        <v>5655</v>
      </c>
      <c r="F1117" s="9">
        <f t="shared" si="189"/>
        <v>5655</v>
      </c>
      <c r="G1117" s="8">
        <v>0</v>
      </c>
    </row>
    <row r="1118" spans="1:7" ht="11.1" customHeight="1">
      <c r="A1118" s="179"/>
      <c r="B1118" s="90"/>
      <c r="C1118" s="69"/>
      <c r="D1118" s="14"/>
      <c r="E1118" s="14"/>
      <c r="F1118" s="14"/>
      <c r="G1118" s="14"/>
    </row>
    <row r="1119" spans="1:7" ht="14.85" customHeight="1">
      <c r="A1119" s="179"/>
      <c r="B1119" s="90">
        <v>63</v>
      </c>
      <c r="C1119" s="69" t="s">
        <v>785</v>
      </c>
      <c r="D1119" s="14"/>
      <c r="E1119" s="14"/>
      <c r="F1119" s="14"/>
      <c r="G1119" s="14"/>
    </row>
    <row r="1120" spans="1:7" ht="14.85" customHeight="1">
      <c r="A1120" s="179"/>
      <c r="B1120" s="90" t="s">
        <v>786</v>
      </c>
      <c r="C1120" s="69" t="s">
        <v>714</v>
      </c>
      <c r="D1120" s="1">
        <v>0</v>
      </c>
      <c r="E1120" s="14">
        <v>20000</v>
      </c>
      <c r="F1120" s="14">
        <v>20000</v>
      </c>
      <c r="G1120" s="1">
        <v>0</v>
      </c>
    </row>
    <row r="1121" spans="1:7" ht="14.85" customHeight="1">
      <c r="A1121" s="179" t="s">
        <v>17</v>
      </c>
      <c r="B1121" s="90">
        <v>63</v>
      </c>
      <c r="C1121" s="69" t="s">
        <v>785</v>
      </c>
      <c r="D1121" s="8">
        <f>D1120</f>
        <v>0</v>
      </c>
      <c r="E1121" s="9">
        <f t="shared" ref="E1121:F1121" si="190">E1120</f>
        <v>20000</v>
      </c>
      <c r="F1121" s="9">
        <f t="shared" si="190"/>
        <v>20000</v>
      </c>
      <c r="G1121" s="8">
        <v>0</v>
      </c>
    </row>
    <row r="1122" spans="1:7" ht="11.1" customHeight="1">
      <c r="A1122" s="179"/>
      <c r="B1122" s="90"/>
      <c r="C1122" s="69"/>
      <c r="D1122" s="1"/>
      <c r="E1122" s="14"/>
      <c r="F1122" s="14"/>
      <c r="G1122" s="1"/>
    </row>
    <row r="1123" spans="1:7" ht="14.85" customHeight="1">
      <c r="A1123" s="179"/>
      <c r="B1123" s="90">
        <v>64</v>
      </c>
      <c r="C1123" s="69" t="s">
        <v>864</v>
      </c>
      <c r="D1123" s="14"/>
      <c r="E1123" s="14"/>
      <c r="F1123" s="14"/>
      <c r="G1123" s="14"/>
    </row>
    <row r="1124" spans="1:7" ht="14.85" customHeight="1">
      <c r="A1124" s="179"/>
      <c r="B1124" s="90" t="s">
        <v>865</v>
      </c>
      <c r="C1124" s="69" t="s">
        <v>718</v>
      </c>
      <c r="D1124" s="1">
        <v>0</v>
      </c>
      <c r="E1124" s="1">
        <v>0</v>
      </c>
      <c r="F1124" s="1">
        <v>0</v>
      </c>
      <c r="G1124" s="14">
        <v>10000</v>
      </c>
    </row>
    <row r="1125" spans="1:7" ht="14.85" customHeight="1">
      <c r="A1125" s="179" t="s">
        <v>17</v>
      </c>
      <c r="B1125" s="90">
        <v>64</v>
      </c>
      <c r="C1125" s="69" t="s">
        <v>864</v>
      </c>
      <c r="D1125" s="8">
        <f>D1124</f>
        <v>0</v>
      </c>
      <c r="E1125" s="8">
        <f t="shared" ref="E1125:F1125" si="191">E1124</f>
        <v>0</v>
      </c>
      <c r="F1125" s="8">
        <f t="shared" si="191"/>
        <v>0</v>
      </c>
      <c r="G1125" s="9">
        <v>10000</v>
      </c>
    </row>
    <row r="1126" spans="1:7" ht="11.1" customHeight="1">
      <c r="A1126" s="179"/>
      <c r="B1126" s="90"/>
      <c r="C1126" s="69"/>
      <c r="D1126" s="1"/>
      <c r="E1126" s="1"/>
      <c r="F1126" s="1"/>
      <c r="G1126" s="14"/>
    </row>
    <row r="1127" spans="1:7" ht="14.85" customHeight="1">
      <c r="A1127" s="179"/>
      <c r="B1127" s="90">
        <v>65</v>
      </c>
      <c r="C1127" s="69" t="s">
        <v>866</v>
      </c>
      <c r="D1127" s="14"/>
      <c r="E1127" s="1"/>
      <c r="F1127" s="1"/>
      <c r="G1127" s="14"/>
    </row>
    <row r="1128" spans="1:7" ht="14.85" customHeight="1">
      <c r="A1128" s="179"/>
      <c r="B1128" s="90" t="s">
        <v>867</v>
      </c>
      <c r="C1128" s="69" t="s">
        <v>718</v>
      </c>
      <c r="D1128" s="1">
        <v>0</v>
      </c>
      <c r="E1128" s="1">
        <v>0</v>
      </c>
      <c r="F1128" s="1">
        <v>0</v>
      </c>
      <c r="G1128" s="14">
        <v>1676</v>
      </c>
    </row>
    <row r="1129" spans="1:7" ht="14.85" customHeight="1">
      <c r="A1129" s="179" t="s">
        <v>17</v>
      </c>
      <c r="B1129" s="90">
        <v>65</v>
      </c>
      <c r="C1129" s="69" t="s">
        <v>866</v>
      </c>
      <c r="D1129" s="8">
        <f>D1128</f>
        <v>0</v>
      </c>
      <c r="E1129" s="8">
        <f t="shared" ref="E1129:F1129" si="192">E1128</f>
        <v>0</v>
      </c>
      <c r="F1129" s="8">
        <f t="shared" si="192"/>
        <v>0</v>
      </c>
      <c r="G1129" s="9">
        <v>1676</v>
      </c>
    </row>
    <row r="1130" spans="1:7" ht="11.1" customHeight="1">
      <c r="A1130" s="179"/>
      <c r="B1130" s="90"/>
      <c r="C1130" s="69"/>
      <c r="D1130" s="1"/>
      <c r="E1130" s="1"/>
      <c r="F1130" s="1"/>
      <c r="G1130" s="14"/>
    </row>
    <row r="1131" spans="1:7" ht="14.85" customHeight="1">
      <c r="A1131" s="179"/>
      <c r="B1131" s="90">
        <v>66</v>
      </c>
      <c r="C1131" s="69" t="s">
        <v>868</v>
      </c>
      <c r="D1131" s="14"/>
      <c r="E1131" s="1"/>
      <c r="F1131" s="1"/>
      <c r="G1131" s="14"/>
    </row>
    <row r="1132" spans="1:7" ht="14.85" customHeight="1">
      <c r="A1132" s="179"/>
      <c r="B1132" s="90" t="s">
        <v>869</v>
      </c>
      <c r="C1132" s="69" t="s">
        <v>718</v>
      </c>
      <c r="D1132" s="1">
        <v>0</v>
      </c>
      <c r="E1132" s="1">
        <v>0</v>
      </c>
      <c r="F1132" s="1">
        <v>0</v>
      </c>
      <c r="G1132" s="14">
        <v>10000</v>
      </c>
    </row>
    <row r="1133" spans="1:7" ht="14.85" customHeight="1">
      <c r="A1133" s="179" t="s">
        <v>17</v>
      </c>
      <c r="B1133" s="90">
        <v>66</v>
      </c>
      <c r="C1133" s="69" t="s">
        <v>868</v>
      </c>
      <c r="D1133" s="8">
        <f>D1132</f>
        <v>0</v>
      </c>
      <c r="E1133" s="8">
        <f t="shared" ref="E1133:F1133" si="193">E1132</f>
        <v>0</v>
      </c>
      <c r="F1133" s="8">
        <f t="shared" si="193"/>
        <v>0</v>
      </c>
      <c r="G1133" s="9">
        <v>10000</v>
      </c>
    </row>
    <row r="1134" spans="1:7" ht="14.85" customHeight="1">
      <c r="A1134" s="179"/>
      <c r="B1134" s="90"/>
      <c r="C1134" s="69"/>
      <c r="D1134" s="1"/>
      <c r="E1134" s="1"/>
      <c r="F1134" s="1"/>
      <c r="G1134" s="14"/>
    </row>
    <row r="1135" spans="1:7" ht="14.85" customHeight="1">
      <c r="A1135" s="179"/>
      <c r="B1135" s="90">
        <v>67</v>
      </c>
      <c r="C1135" s="69" t="s">
        <v>878</v>
      </c>
      <c r="D1135" s="14"/>
      <c r="E1135" s="1"/>
      <c r="F1135" s="1"/>
      <c r="G1135" s="14"/>
    </row>
    <row r="1136" spans="1:7" ht="14.85" customHeight="1">
      <c r="A1136" s="179"/>
      <c r="B1136" s="90" t="s">
        <v>886</v>
      </c>
      <c r="C1136" s="69" t="s">
        <v>710</v>
      </c>
      <c r="D1136" s="1">
        <v>0</v>
      </c>
      <c r="E1136" s="1">
        <v>0</v>
      </c>
      <c r="F1136" s="1">
        <v>0</v>
      </c>
      <c r="G1136" s="14">
        <v>1000</v>
      </c>
    </row>
    <row r="1137" spans="1:7" ht="14.85" customHeight="1">
      <c r="A1137" s="189" t="s">
        <v>17</v>
      </c>
      <c r="B1137" s="97">
        <v>67</v>
      </c>
      <c r="C1137" s="74" t="s">
        <v>878</v>
      </c>
      <c r="D1137" s="8">
        <f>D1136</f>
        <v>0</v>
      </c>
      <c r="E1137" s="8">
        <f t="shared" ref="E1137:F1137" si="194">E1136</f>
        <v>0</v>
      </c>
      <c r="F1137" s="8">
        <f t="shared" si="194"/>
        <v>0</v>
      </c>
      <c r="G1137" s="9">
        <v>1000</v>
      </c>
    </row>
    <row r="1138" spans="1:7" ht="14.85" hidden="1" customHeight="1">
      <c r="A1138" s="179"/>
      <c r="B1138" s="90"/>
      <c r="C1138" s="69"/>
      <c r="D1138" s="1"/>
      <c r="E1138" s="1"/>
      <c r="F1138" s="1"/>
      <c r="G1138" s="14"/>
    </row>
    <row r="1139" spans="1:7" ht="25.5">
      <c r="A1139" s="179"/>
      <c r="B1139" s="90">
        <v>68</v>
      </c>
      <c r="C1139" s="69" t="s">
        <v>894</v>
      </c>
      <c r="D1139" s="14"/>
      <c r="E1139" s="1"/>
      <c r="F1139" s="1"/>
      <c r="G1139" s="14"/>
    </row>
    <row r="1140" spans="1:7" ht="14.85" customHeight="1">
      <c r="A1140" s="179"/>
      <c r="B1140" s="90" t="s">
        <v>889</v>
      </c>
      <c r="C1140" s="69" t="s">
        <v>718</v>
      </c>
      <c r="D1140" s="1">
        <v>0</v>
      </c>
      <c r="E1140" s="1">
        <v>0</v>
      </c>
      <c r="F1140" s="1">
        <v>0</v>
      </c>
      <c r="G1140" s="14">
        <v>8700</v>
      </c>
    </row>
    <row r="1141" spans="1:7" ht="25.5">
      <c r="A1141" s="179" t="s">
        <v>17</v>
      </c>
      <c r="B1141" s="90">
        <v>68</v>
      </c>
      <c r="C1141" s="69" t="s">
        <v>894</v>
      </c>
      <c r="D1141" s="8">
        <f>D1140</f>
        <v>0</v>
      </c>
      <c r="E1141" s="8">
        <f t="shared" ref="E1141:F1141" si="195">E1140</f>
        <v>0</v>
      </c>
      <c r="F1141" s="8">
        <f t="shared" si="195"/>
        <v>0</v>
      </c>
      <c r="G1141" s="9">
        <v>8700</v>
      </c>
    </row>
    <row r="1142" spans="1:7" ht="14.85" customHeight="1">
      <c r="A1142" s="179"/>
      <c r="B1142" s="90"/>
      <c r="C1142" s="69"/>
      <c r="D1142" s="1"/>
      <c r="E1142" s="1"/>
      <c r="F1142" s="1"/>
      <c r="G1142" s="14"/>
    </row>
    <row r="1143" spans="1:7" ht="27.95" customHeight="1">
      <c r="A1143" s="179"/>
      <c r="B1143" s="90">
        <v>69</v>
      </c>
      <c r="C1143" s="69" t="s">
        <v>902</v>
      </c>
      <c r="D1143" s="14"/>
      <c r="E1143" s="1"/>
      <c r="F1143" s="1"/>
      <c r="G1143" s="14"/>
    </row>
    <row r="1144" spans="1:7" ht="14.85" customHeight="1">
      <c r="A1144" s="179"/>
      <c r="B1144" s="90" t="s">
        <v>888</v>
      </c>
      <c r="C1144" s="69" t="s">
        <v>718</v>
      </c>
      <c r="D1144" s="1">
        <v>0</v>
      </c>
      <c r="E1144" s="1">
        <v>0</v>
      </c>
      <c r="F1144" s="1">
        <v>0</v>
      </c>
      <c r="G1144" s="14">
        <v>6000</v>
      </c>
    </row>
    <row r="1145" spans="1:7" ht="27.95" customHeight="1">
      <c r="A1145" s="179" t="s">
        <v>17</v>
      </c>
      <c r="B1145" s="90">
        <v>69</v>
      </c>
      <c r="C1145" s="69" t="s">
        <v>902</v>
      </c>
      <c r="D1145" s="8">
        <f>D1144</f>
        <v>0</v>
      </c>
      <c r="E1145" s="8">
        <f t="shared" ref="E1145:F1145" si="196">E1144</f>
        <v>0</v>
      </c>
      <c r="F1145" s="8">
        <f t="shared" si="196"/>
        <v>0</v>
      </c>
      <c r="G1145" s="9">
        <v>6000</v>
      </c>
    </row>
    <row r="1146" spans="1:7">
      <c r="A1146" s="179"/>
      <c r="B1146" s="90"/>
      <c r="C1146" s="69"/>
      <c r="D1146" s="1"/>
      <c r="E1146" s="1"/>
      <c r="F1146" s="1"/>
      <c r="G1146" s="14"/>
    </row>
    <row r="1147" spans="1:7" ht="25.5">
      <c r="A1147" s="179"/>
      <c r="B1147" s="90">
        <v>70</v>
      </c>
      <c r="C1147" s="69" t="s">
        <v>903</v>
      </c>
      <c r="D1147" s="14"/>
      <c r="E1147" s="14"/>
      <c r="F1147" s="14"/>
      <c r="G1147" s="14"/>
    </row>
    <row r="1148" spans="1:7" ht="14.85" customHeight="1">
      <c r="A1148" s="179"/>
      <c r="B1148" s="90" t="s">
        <v>904</v>
      </c>
      <c r="C1148" s="69" t="s">
        <v>718</v>
      </c>
      <c r="D1148" s="1">
        <v>0</v>
      </c>
      <c r="E1148" s="1">
        <v>0</v>
      </c>
      <c r="F1148" s="1">
        <v>0</v>
      </c>
      <c r="G1148" s="14">
        <v>1000</v>
      </c>
    </row>
    <row r="1149" spans="1:7" ht="25.5">
      <c r="A1149" s="179" t="s">
        <v>17</v>
      </c>
      <c r="B1149" s="90">
        <v>70</v>
      </c>
      <c r="C1149" s="69" t="s">
        <v>903</v>
      </c>
      <c r="D1149" s="8">
        <f>D1148</f>
        <v>0</v>
      </c>
      <c r="E1149" s="8">
        <f t="shared" ref="E1149:F1149" si="197">E1148</f>
        <v>0</v>
      </c>
      <c r="F1149" s="8">
        <f t="shared" si="197"/>
        <v>0</v>
      </c>
      <c r="G1149" s="9">
        <v>1000</v>
      </c>
    </row>
    <row r="1150" spans="1:7" ht="14.85" customHeight="1">
      <c r="A1150" s="179" t="s">
        <v>17</v>
      </c>
      <c r="B1150" s="90">
        <v>36</v>
      </c>
      <c r="C1150" s="69" t="s">
        <v>21</v>
      </c>
      <c r="D1150" s="11">
        <f>D1097+D1109+D1113+D1117+D1121+D1105+D1125+D1129+D1133+D1137+D1141+D1145+D1149+D1101</f>
        <v>112783</v>
      </c>
      <c r="E1150" s="11">
        <f t="shared" ref="E1150:F1150" si="198">E1097+E1109+E1113+E1117+E1121+E1105+E1125+E1129+E1133+E1137+E1141+E1145+E1149+E1101</f>
        <v>44574</v>
      </c>
      <c r="F1150" s="11">
        <f t="shared" si="198"/>
        <v>66737</v>
      </c>
      <c r="G1150" s="11">
        <v>58376</v>
      </c>
    </row>
    <row r="1151" spans="1:7" ht="14.85" customHeight="1">
      <c r="A1151" s="179" t="s">
        <v>17</v>
      </c>
      <c r="B1151" s="95">
        <v>0.10100000000000001</v>
      </c>
      <c r="C1151" s="96" t="s">
        <v>52</v>
      </c>
      <c r="D1151" s="9">
        <f>D1150</f>
        <v>112783</v>
      </c>
      <c r="E1151" s="9">
        <f t="shared" ref="E1151:F1151" si="199">E1150</f>
        <v>44574</v>
      </c>
      <c r="F1151" s="9">
        <f t="shared" si="199"/>
        <v>66737</v>
      </c>
      <c r="G1151" s="9">
        <v>58376</v>
      </c>
    </row>
    <row r="1152" spans="1:7">
      <c r="A1152" s="179"/>
      <c r="B1152" s="95"/>
      <c r="C1152" s="96"/>
      <c r="D1152" s="35"/>
      <c r="E1152" s="35"/>
      <c r="F1152" s="35"/>
      <c r="G1152" s="67"/>
    </row>
    <row r="1153" spans="1:7" ht="14.65" customHeight="1">
      <c r="A1153" s="194"/>
      <c r="B1153" s="95">
        <v>0.10199999999999999</v>
      </c>
      <c r="C1153" s="96" t="s">
        <v>219</v>
      </c>
      <c r="G1153" s="107"/>
    </row>
    <row r="1154" spans="1:7" ht="15" customHeight="1">
      <c r="A1154" s="179"/>
      <c r="B1154" s="110">
        <v>36</v>
      </c>
      <c r="C1154" s="69" t="s">
        <v>220</v>
      </c>
      <c r="D1154" s="14"/>
      <c r="E1154" s="14"/>
      <c r="F1154" s="14"/>
      <c r="G1154" s="10"/>
    </row>
    <row r="1155" spans="1:7" ht="14.65" customHeight="1">
      <c r="A1155" s="194"/>
      <c r="B1155" s="110" t="s">
        <v>191</v>
      </c>
      <c r="C1155" s="109" t="s">
        <v>258</v>
      </c>
      <c r="D1155" s="1">
        <v>0</v>
      </c>
      <c r="E1155" s="14">
        <v>3483</v>
      </c>
      <c r="F1155" s="14">
        <v>3483</v>
      </c>
      <c r="G1155" s="1">
        <v>0</v>
      </c>
    </row>
    <row r="1156" spans="1:7" ht="14.65" customHeight="1">
      <c r="A1156" s="194" t="s">
        <v>17</v>
      </c>
      <c r="B1156" s="110">
        <v>36</v>
      </c>
      <c r="C1156" s="69" t="s">
        <v>220</v>
      </c>
      <c r="D1156" s="18">
        <f t="shared" ref="D1156:F1156" si="200">SUM(D1155:D1155)</f>
        <v>0</v>
      </c>
      <c r="E1156" s="20">
        <f t="shared" si="200"/>
        <v>3483</v>
      </c>
      <c r="F1156" s="20">
        <f t="shared" si="200"/>
        <v>3483</v>
      </c>
      <c r="G1156" s="18">
        <v>0</v>
      </c>
    </row>
    <row r="1157" spans="1:7" ht="11.1" customHeight="1">
      <c r="A1157" s="194"/>
      <c r="B1157" s="95"/>
      <c r="C1157" s="96"/>
      <c r="G1157" s="107"/>
    </row>
    <row r="1158" spans="1:7" ht="14.65" customHeight="1">
      <c r="A1158" s="194"/>
      <c r="B1158" s="140" t="s">
        <v>325</v>
      </c>
      <c r="C1158" s="69" t="s">
        <v>368</v>
      </c>
      <c r="G1158" s="107"/>
    </row>
    <row r="1159" spans="1:7" ht="15" customHeight="1">
      <c r="A1159" s="194"/>
      <c r="B1159" s="139" t="s">
        <v>217</v>
      </c>
      <c r="C1159" s="109" t="s">
        <v>267</v>
      </c>
      <c r="D1159" s="14">
        <v>3362</v>
      </c>
      <c r="E1159" s="1">
        <v>0</v>
      </c>
      <c r="F1159" s="1">
        <v>0</v>
      </c>
      <c r="G1159" s="1">
        <v>0</v>
      </c>
    </row>
    <row r="1160" spans="1:7" ht="15" customHeight="1">
      <c r="A1160" s="194"/>
      <c r="B1160" s="139" t="s">
        <v>264</v>
      </c>
      <c r="C1160" s="109" t="s">
        <v>268</v>
      </c>
      <c r="D1160" s="14">
        <v>20111</v>
      </c>
      <c r="E1160" s="1">
        <v>0</v>
      </c>
      <c r="F1160" s="1">
        <v>0</v>
      </c>
      <c r="G1160" s="1">
        <v>0</v>
      </c>
    </row>
    <row r="1161" spans="1:7">
      <c r="A1161" s="194"/>
      <c r="B1161" s="139" t="s">
        <v>349</v>
      </c>
      <c r="C1161" s="109" t="s">
        <v>227</v>
      </c>
      <c r="D1161" s="14">
        <v>148350</v>
      </c>
      <c r="E1161" s="1">
        <v>0</v>
      </c>
      <c r="F1161" s="1">
        <v>0</v>
      </c>
      <c r="G1161" s="1">
        <v>0</v>
      </c>
    </row>
    <row r="1162" spans="1:7">
      <c r="A1162" s="194"/>
      <c r="B1162" s="139" t="s">
        <v>350</v>
      </c>
      <c r="C1162" s="109" t="s">
        <v>258</v>
      </c>
      <c r="D1162" s="14">
        <v>4500</v>
      </c>
      <c r="E1162" s="1">
        <v>0</v>
      </c>
      <c r="F1162" s="1">
        <v>0</v>
      </c>
      <c r="G1162" s="1">
        <v>0</v>
      </c>
    </row>
    <row r="1163" spans="1:7">
      <c r="A1163" s="194"/>
      <c r="B1163" s="139" t="s">
        <v>394</v>
      </c>
      <c r="C1163" s="109" t="s">
        <v>395</v>
      </c>
      <c r="D1163" s="14">
        <v>10000</v>
      </c>
      <c r="E1163" s="1">
        <v>0</v>
      </c>
      <c r="F1163" s="1">
        <v>0</v>
      </c>
      <c r="G1163" s="1">
        <v>0</v>
      </c>
    </row>
    <row r="1164" spans="1:7" s="75" customFormat="1" ht="15" customHeight="1">
      <c r="A1164" s="194" t="s">
        <v>17</v>
      </c>
      <c r="B1164" s="140" t="s">
        <v>325</v>
      </c>
      <c r="C1164" s="69" t="s">
        <v>368</v>
      </c>
      <c r="D1164" s="9">
        <f t="shared" ref="D1164:F1164" si="201">SUM(D1159:D1163)</f>
        <v>186323</v>
      </c>
      <c r="E1164" s="8">
        <f t="shared" si="201"/>
        <v>0</v>
      </c>
      <c r="F1164" s="8">
        <f t="shared" si="201"/>
        <v>0</v>
      </c>
      <c r="G1164" s="8">
        <v>0</v>
      </c>
    </row>
    <row r="1165" spans="1:7" ht="10.15" customHeight="1">
      <c r="A1165" s="194"/>
      <c r="B1165" s="141"/>
      <c r="C1165" s="142"/>
      <c r="D1165" s="1"/>
      <c r="E1165" s="14"/>
      <c r="F1165" s="1"/>
      <c r="G1165" s="10"/>
    </row>
    <row r="1166" spans="1:7" ht="15" customHeight="1">
      <c r="A1166" s="179"/>
      <c r="B1166" s="140" t="s">
        <v>326</v>
      </c>
      <c r="C1166" s="69" t="s">
        <v>370</v>
      </c>
      <c r="D1166" s="35"/>
      <c r="E1166" s="35"/>
      <c r="F1166" s="35"/>
      <c r="G1166" s="67"/>
    </row>
    <row r="1167" spans="1:7" ht="14.85" customHeight="1">
      <c r="A1167" s="179"/>
      <c r="B1167" s="106" t="s">
        <v>327</v>
      </c>
      <c r="C1167" s="109" t="s">
        <v>268</v>
      </c>
      <c r="D1167" s="14">
        <v>452</v>
      </c>
      <c r="E1167" s="1">
        <v>0</v>
      </c>
      <c r="F1167" s="1">
        <v>0</v>
      </c>
      <c r="G1167" s="6">
        <v>0</v>
      </c>
    </row>
    <row r="1168" spans="1:7" ht="25.5">
      <c r="A1168" s="179"/>
      <c r="B1168" s="106" t="s">
        <v>663</v>
      </c>
      <c r="C1168" s="109" t="s">
        <v>664</v>
      </c>
      <c r="D1168" s="11">
        <v>3000</v>
      </c>
      <c r="E1168" s="7">
        <v>0</v>
      </c>
      <c r="F1168" s="7">
        <v>0</v>
      </c>
      <c r="G1168" s="15">
        <v>0</v>
      </c>
    </row>
    <row r="1169" spans="1:7" ht="15" customHeight="1">
      <c r="A1169" s="179" t="s">
        <v>17</v>
      </c>
      <c r="B1169" s="140" t="s">
        <v>326</v>
      </c>
      <c r="C1169" s="69" t="s">
        <v>370</v>
      </c>
      <c r="D1169" s="11">
        <f t="shared" ref="D1169:F1169" si="202">SUM(D1167:D1168)</f>
        <v>3452</v>
      </c>
      <c r="E1169" s="7">
        <f t="shared" si="202"/>
        <v>0</v>
      </c>
      <c r="F1169" s="7">
        <f t="shared" si="202"/>
        <v>0</v>
      </c>
      <c r="G1169" s="7">
        <v>0</v>
      </c>
    </row>
    <row r="1170" spans="1:7" ht="10.15" customHeight="1">
      <c r="A1170" s="179"/>
      <c r="B1170" s="106"/>
      <c r="C1170" s="69"/>
      <c r="D1170" s="35"/>
      <c r="E1170" s="35"/>
      <c r="F1170" s="35"/>
      <c r="G1170" s="67"/>
    </row>
    <row r="1171" spans="1:7" ht="15" customHeight="1">
      <c r="A1171" s="195"/>
      <c r="B1171" s="174" t="s">
        <v>271</v>
      </c>
      <c r="C1171" s="142" t="s">
        <v>374</v>
      </c>
      <c r="D1171" s="1"/>
      <c r="E1171" s="14"/>
      <c r="F1171" s="1"/>
      <c r="G1171" s="10"/>
    </row>
    <row r="1172" spans="1:7" ht="25.5">
      <c r="A1172" s="195"/>
      <c r="B1172" s="106" t="s">
        <v>396</v>
      </c>
      <c r="C1172" s="109" t="s">
        <v>397</v>
      </c>
      <c r="D1172" s="11">
        <v>2993</v>
      </c>
      <c r="E1172" s="7">
        <v>0</v>
      </c>
      <c r="F1172" s="7">
        <v>0</v>
      </c>
      <c r="G1172" s="7">
        <v>0</v>
      </c>
    </row>
    <row r="1173" spans="1:7" ht="15" customHeight="1">
      <c r="A1173" s="195" t="s">
        <v>17</v>
      </c>
      <c r="B1173" s="174" t="s">
        <v>271</v>
      </c>
      <c r="C1173" s="142" t="s">
        <v>374</v>
      </c>
      <c r="D1173" s="11">
        <f t="shared" ref="D1173:F1173" si="203">SUM(D1172:D1172)</f>
        <v>2993</v>
      </c>
      <c r="E1173" s="7">
        <f t="shared" si="203"/>
        <v>0</v>
      </c>
      <c r="F1173" s="7">
        <f t="shared" si="203"/>
        <v>0</v>
      </c>
      <c r="G1173" s="7">
        <v>0</v>
      </c>
    </row>
    <row r="1174" spans="1:7" ht="11.1" customHeight="1">
      <c r="A1174" s="195"/>
      <c r="B1174" s="174"/>
      <c r="C1174" s="142"/>
      <c r="D1174" s="1"/>
      <c r="E1174" s="14"/>
      <c r="F1174" s="14"/>
      <c r="G1174" s="1"/>
    </row>
    <row r="1175" spans="1:7" ht="15" customHeight="1">
      <c r="A1175" s="195"/>
      <c r="B1175" s="174" t="s">
        <v>703</v>
      </c>
      <c r="C1175" s="142" t="s">
        <v>368</v>
      </c>
      <c r="D1175" s="1"/>
      <c r="E1175" s="1"/>
      <c r="F1175" s="1"/>
      <c r="G1175" s="14"/>
    </row>
    <row r="1176" spans="1:7" ht="15" customHeight="1">
      <c r="A1176" s="195"/>
      <c r="B1176" s="174" t="s">
        <v>760</v>
      </c>
      <c r="C1176" s="142" t="s">
        <v>882</v>
      </c>
      <c r="D1176" s="14"/>
      <c r="E1176" s="14"/>
      <c r="F1176" s="14"/>
      <c r="G1176" s="14"/>
    </row>
    <row r="1177" spans="1:7" ht="15" customHeight="1">
      <c r="A1177" s="195"/>
      <c r="B1177" s="174" t="s">
        <v>739</v>
      </c>
      <c r="C1177" s="142" t="s">
        <v>710</v>
      </c>
      <c r="D1177" s="1">
        <v>0</v>
      </c>
      <c r="E1177" s="1">
        <v>0</v>
      </c>
      <c r="F1177" s="1">
        <v>0</v>
      </c>
      <c r="G1177" s="19">
        <v>13378</v>
      </c>
    </row>
    <row r="1178" spans="1:7" ht="15" customHeight="1">
      <c r="A1178" s="195" t="s">
        <v>17</v>
      </c>
      <c r="B1178" s="174" t="s">
        <v>760</v>
      </c>
      <c r="C1178" s="142" t="s">
        <v>882</v>
      </c>
      <c r="D1178" s="8">
        <f>D1177</f>
        <v>0</v>
      </c>
      <c r="E1178" s="8">
        <f t="shared" ref="E1178:E1179" si="204">E1177</f>
        <v>0</v>
      </c>
      <c r="F1178" s="8">
        <f t="shared" ref="F1178:F1179" si="205">F1177</f>
        <v>0</v>
      </c>
      <c r="G1178" s="9">
        <v>13378</v>
      </c>
    </row>
    <row r="1179" spans="1:7" ht="15" customHeight="1">
      <c r="A1179" s="196" t="s">
        <v>17</v>
      </c>
      <c r="B1179" s="143" t="s">
        <v>703</v>
      </c>
      <c r="C1179" s="144" t="s">
        <v>368</v>
      </c>
      <c r="D1179" s="8">
        <f>D1178</f>
        <v>0</v>
      </c>
      <c r="E1179" s="8">
        <f t="shared" si="204"/>
        <v>0</v>
      </c>
      <c r="F1179" s="8">
        <f t="shared" si="205"/>
        <v>0</v>
      </c>
      <c r="G1179" s="9">
        <v>13378</v>
      </c>
    </row>
    <row r="1180" spans="1:7" ht="15" hidden="1" customHeight="1">
      <c r="A1180" s="195"/>
      <c r="B1180" s="174"/>
      <c r="C1180" s="142"/>
      <c r="D1180" s="1"/>
      <c r="E1180" s="14"/>
      <c r="F1180" s="14"/>
      <c r="G1180" s="1"/>
    </row>
    <row r="1181" spans="1:7" ht="15" customHeight="1">
      <c r="A1181" s="195"/>
      <c r="B1181" s="174" t="s">
        <v>874</v>
      </c>
      <c r="C1181" s="142" t="s">
        <v>372</v>
      </c>
      <c r="D1181" s="1"/>
      <c r="E1181" s="1"/>
      <c r="F1181" s="1"/>
      <c r="G1181" s="14"/>
    </row>
    <row r="1182" spans="1:7" ht="15" customHeight="1">
      <c r="A1182" s="195"/>
      <c r="B1182" s="174" t="s">
        <v>701</v>
      </c>
      <c r="C1182" s="142" t="s">
        <v>267</v>
      </c>
      <c r="D1182" s="14"/>
      <c r="E1182" s="14"/>
      <c r="F1182" s="14"/>
      <c r="G1182" s="14"/>
    </row>
    <row r="1183" spans="1:7" ht="15" customHeight="1">
      <c r="A1183" s="195"/>
      <c r="B1183" s="174" t="s">
        <v>734</v>
      </c>
      <c r="C1183" s="142" t="s">
        <v>710</v>
      </c>
      <c r="D1183" s="1">
        <v>0</v>
      </c>
      <c r="E1183" s="1">
        <v>0</v>
      </c>
      <c r="F1183" s="1">
        <v>0</v>
      </c>
      <c r="G1183" s="19">
        <v>1500</v>
      </c>
    </row>
    <row r="1184" spans="1:7" ht="15" customHeight="1">
      <c r="A1184" s="195" t="s">
        <v>17</v>
      </c>
      <c r="B1184" s="174" t="s">
        <v>701</v>
      </c>
      <c r="C1184" s="142" t="s">
        <v>267</v>
      </c>
      <c r="D1184" s="8">
        <f>D1183</f>
        <v>0</v>
      </c>
      <c r="E1184" s="8">
        <f t="shared" ref="E1184" si="206">E1183</f>
        <v>0</v>
      </c>
      <c r="F1184" s="8">
        <f t="shared" ref="F1184" si="207">F1183</f>
        <v>0</v>
      </c>
      <c r="G1184" s="9">
        <v>1500</v>
      </c>
    </row>
    <row r="1185" spans="1:7" ht="15" customHeight="1">
      <c r="A1185" s="195"/>
      <c r="B1185" s="174"/>
      <c r="C1185" s="142"/>
      <c r="D1185" s="1"/>
      <c r="E1185" s="1"/>
      <c r="F1185" s="1"/>
      <c r="G1185" s="1"/>
    </row>
    <row r="1186" spans="1:7" ht="15" customHeight="1">
      <c r="A1186" s="195"/>
      <c r="B1186" s="174" t="s">
        <v>760</v>
      </c>
      <c r="C1186" s="142" t="s">
        <v>875</v>
      </c>
      <c r="D1186" s="14"/>
      <c r="E1186" s="14"/>
      <c r="F1186" s="14"/>
      <c r="G1186" s="14"/>
    </row>
    <row r="1187" spans="1:7" ht="15" customHeight="1">
      <c r="A1187" s="195"/>
      <c r="B1187" s="174" t="s">
        <v>736</v>
      </c>
      <c r="C1187" s="142" t="s">
        <v>710</v>
      </c>
      <c r="D1187" s="1">
        <v>0</v>
      </c>
      <c r="E1187" s="1">
        <v>0</v>
      </c>
      <c r="F1187" s="1">
        <v>0</v>
      </c>
      <c r="G1187" s="19">
        <v>109</v>
      </c>
    </row>
    <row r="1188" spans="1:7" ht="15" customHeight="1">
      <c r="A1188" s="195" t="s">
        <v>17</v>
      </c>
      <c r="B1188" s="174" t="s">
        <v>760</v>
      </c>
      <c r="C1188" s="142" t="s">
        <v>875</v>
      </c>
      <c r="D1188" s="8">
        <f>D1187</f>
        <v>0</v>
      </c>
      <c r="E1188" s="8">
        <f t="shared" ref="E1188" si="208">E1187</f>
        <v>0</v>
      </c>
      <c r="F1188" s="8">
        <f t="shared" ref="F1188" si="209">F1187</f>
        <v>0</v>
      </c>
      <c r="G1188" s="9">
        <v>109</v>
      </c>
    </row>
    <row r="1189" spans="1:7" ht="9.9499999999999993" customHeight="1">
      <c r="A1189" s="195"/>
      <c r="B1189" s="174"/>
      <c r="C1189" s="142"/>
      <c r="D1189" s="12"/>
      <c r="E1189" s="12"/>
      <c r="F1189" s="12"/>
      <c r="G1189" s="12"/>
    </row>
    <row r="1190" spans="1:7" s="72" customFormat="1" ht="15" customHeight="1">
      <c r="A1190" s="195"/>
      <c r="B1190" s="174" t="s">
        <v>872</v>
      </c>
      <c r="C1190" s="142" t="s">
        <v>887</v>
      </c>
      <c r="D1190" s="1"/>
      <c r="E1190" s="1"/>
      <c r="F1190" s="1"/>
      <c r="G1190" s="1"/>
    </row>
    <row r="1191" spans="1:7" s="72" customFormat="1" ht="15" customHeight="1">
      <c r="A1191" s="195"/>
      <c r="B1191" s="174" t="s">
        <v>893</v>
      </c>
      <c r="C1191" s="142" t="s">
        <v>704</v>
      </c>
      <c r="D1191" s="1">
        <v>0</v>
      </c>
      <c r="E1191" s="1">
        <v>0</v>
      </c>
      <c r="F1191" s="1">
        <v>0</v>
      </c>
      <c r="G1191" s="19">
        <v>5000</v>
      </c>
    </row>
    <row r="1192" spans="1:7" s="72" customFormat="1" ht="15" customHeight="1">
      <c r="A1192" s="195"/>
      <c r="B1192" s="174" t="s">
        <v>872</v>
      </c>
      <c r="C1192" s="142" t="s">
        <v>887</v>
      </c>
      <c r="D1192" s="8">
        <f>D1191</f>
        <v>0</v>
      </c>
      <c r="E1192" s="8">
        <f t="shared" ref="E1192:F1192" si="210">E1191</f>
        <v>0</v>
      </c>
      <c r="F1192" s="8">
        <f t="shared" si="210"/>
        <v>0</v>
      </c>
      <c r="G1192" s="9">
        <v>5000</v>
      </c>
    </row>
    <row r="1193" spans="1:7" ht="15" customHeight="1">
      <c r="A1193" s="195" t="s">
        <v>17</v>
      </c>
      <c r="B1193" s="174" t="s">
        <v>874</v>
      </c>
      <c r="C1193" s="142" t="s">
        <v>372</v>
      </c>
      <c r="D1193" s="7">
        <f t="shared" ref="D1193:F1193" si="211">D1184+D1188+D1192</f>
        <v>0</v>
      </c>
      <c r="E1193" s="7">
        <f t="shared" si="211"/>
        <v>0</v>
      </c>
      <c r="F1193" s="7">
        <f t="shared" si="211"/>
        <v>0</v>
      </c>
      <c r="G1193" s="11">
        <v>6609</v>
      </c>
    </row>
    <row r="1194" spans="1:7" ht="9.9499999999999993" customHeight="1">
      <c r="A1194" s="195"/>
      <c r="B1194" s="174"/>
      <c r="C1194" s="142"/>
      <c r="D1194" s="1"/>
      <c r="E1194" s="14"/>
      <c r="F1194" s="14"/>
      <c r="G1194" s="1"/>
    </row>
    <row r="1195" spans="1:7" ht="15" customHeight="1">
      <c r="A1195" s="195"/>
      <c r="B1195" s="174" t="s">
        <v>749</v>
      </c>
      <c r="C1195" s="142" t="s">
        <v>374</v>
      </c>
      <c r="D1195" s="1"/>
      <c r="E1195" s="1"/>
      <c r="F1195" s="1"/>
      <c r="G1195" s="14"/>
    </row>
    <row r="1196" spans="1:7" ht="15" customHeight="1">
      <c r="A1196" s="195"/>
      <c r="B1196" s="174" t="s">
        <v>701</v>
      </c>
      <c r="C1196" s="142" t="s">
        <v>724</v>
      </c>
      <c r="D1196" s="14"/>
      <c r="E1196" s="14"/>
      <c r="F1196" s="14"/>
      <c r="G1196" s="14"/>
    </row>
    <row r="1197" spans="1:7" ht="15" customHeight="1">
      <c r="A1197" s="195"/>
      <c r="B1197" s="174" t="s">
        <v>765</v>
      </c>
      <c r="C1197" s="142" t="s">
        <v>704</v>
      </c>
      <c r="D1197" s="1">
        <v>0</v>
      </c>
      <c r="E1197" s="14">
        <v>10000</v>
      </c>
      <c r="F1197" s="14">
        <v>10000</v>
      </c>
      <c r="G1197" s="6">
        <v>0</v>
      </c>
    </row>
    <row r="1198" spans="1:7" ht="15" customHeight="1">
      <c r="A1198" s="195" t="s">
        <v>17</v>
      </c>
      <c r="B1198" s="174" t="s">
        <v>701</v>
      </c>
      <c r="C1198" s="142" t="s">
        <v>724</v>
      </c>
      <c r="D1198" s="8">
        <f t="shared" ref="D1198:F1198" si="212">D1197</f>
        <v>0</v>
      </c>
      <c r="E1198" s="9">
        <f t="shared" si="212"/>
        <v>10000</v>
      </c>
      <c r="F1198" s="9">
        <f t="shared" si="212"/>
        <v>10000</v>
      </c>
      <c r="G1198" s="8">
        <v>0</v>
      </c>
    </row>
    <row r="1199" spans="1:7" ht="9.9499999999999993" customHeight="1">
      <c r="A1199" s="195"/>
      <c r="B1199" s="174"/>
      <c r="C1199" s="142"/>
      <c r="D1199" s="17"/>
      <c r="E1199" s="17"/>
      <c r="F1199" s="17"/>
      <c r="G1199" s="17"/>
    </row>
    <row r="1200" spans="1:7" ht="30.6" customHeight="1">
      <c r="A1200" s="195"/>
      <c r="B1200" s="174" t="s">
        <v>760</v>
      </c>
      <c r="C1200" s="142" t="s">
        <v>761</v>
      </c>
      <c r="D1200" s="14"/>
      <c r="E1200" s="14"/>
      <c r="F1200" s="14"/>
      <c r="G1200" s="14"/>
    </row>
    <row r="1201" spans="1:7" ht="15" customHeight="1">
      <c r="A1201" s="195"/>
      <c r="B1201" s="174" t="s">
        <v>762</v>
      </c>
      <c r="C1201" s="142" t="s">
        <v>704</v>
      </c>
      <c r="D1201" s="1">
        <v>0</v>
      </c>
      <c r="E1201" s="14">
        <v>4000</v>
      </c>
      <c r="F1201" s="14">
        <v>4000</v>
      </c>
      <c r="G1201" s="6">
        <v>0</v>
      </c>
    </row>
    <row r="1202" spans="1:7" ht="25.5">
      <c r="A1202" s="195" t="s">
        <v>17</v>
      </c>
      <c r="B1202" s="174" t="s">
        <v>760</v>
      </c>
      <c r="C1202" s="142" t="s">
        <v>761</v>
      </c>
      <c r="D1202" s="8">
        <f t="shared" ref="D1202:F1202" si="213">D1201</f>
        <v>0</v>
      </c>
      <c r="E1202" s="9">
        <f t="shared" si="213"/>
        <v>4000</v>
      </c>
      <c r="F1202" s="9">
        <f t="shared" si="213"/>
        <v>4000</v>
      </c>
      <c r="G1202" s="8">
        <v>0</v>
      </c>
    </row>
    <row r="1203" spans="1:7" ht="9.9499999999999993" customHeight="1">
      <c r="A1203" s="195"/>
      <c r="B1203" s="174"/>
      <c r="C1203" s="142"/>
      <c r="D1203" s="17"/>
      <c r="E1203" s="17"/>
      <c r="F1203" s="17"/>
      <c r="G1203" s="17"/>
    </row>
    <row r="1204" spans="1:7" ht="15" customHeight="1">
      <c r="A1204" s="195"/>
      <c r="B1204" s="174" t="s">
        <v>824</v>
      </c>
      <c r="C1204" s="142" t="s">
        <v>825</v>
      </c>
      <c r="D1204" s="14"/>
      <c r="E1204" s="14"/>
      <c r="F1204" s="14"/>
      <c r="G1204" s="14"/>
    </row>
    <row r="1205" spans="1:7" ht="15" customHeight="1">
      <c r="A1205" s="195"/>
      <c r="B1205" s="174" t="s">
        <v>826</v>
      </c>
      <c r="C1205" s="142" t="s">
        <v>704</v>
      </c>
      <c r="D1205" s="1">
        <v>0</v>
      </c>
      <c r="E1205" s="1">
        <v>0</v>
      </c>
      <c r="F1205" s="14">
        <v>500</v>
      </c>
      <c r="G1205" s="6">
        <v>0</v>
      </c>
    </row>
    <row r="1206" spans="1:7" ht="15" customHeight="1">
      <c r="A1206" s="195" t="s">
        <v>17</v>
      </c>
      <c r="B1206" s="174" t="s">
        <v>824</v>
      </c>
      <c r="C1206" s="142" t="s">
        <v>825</v>
      </c>
      <c r="D1206" s="8">
        <f>D1205</f>
        <v>0</v>
      </c>
      <c r="E1206" s="8">
        <f t="shared" ref="E1206:F1206" si="214">E1205</f>
        <v>0</v>
      </c>
      <c r="F1206" s="9">
        <f t="shared" si="214"/>
        <v>500</v>
      </c>
      <c r="G1206" s="8">
        <v>0</v>
      </c>
    </row>
    <row r="1207" spans="1:7" ht="15" customHeight="1">
      <c r="A1207" s="195" t="s">
        <v>17</v>
      </c>
      <c r="B1207" s="174" t="s">
        <v>749</v>
      </c>
      <c r="C1207" s="142" t="s">
        <v>374</v>
      </c>
      <c r="D1207" s="8">
        <f>D1198+D1202+D1206</f>
        <v>0</v>
      </c>
      <c r="E1207" s="9">
        <f t="shared" ref="E1207:F1207" si="215">E1198+E1202+E1206</f>
        <v>14000</v>
      </c>
      <c r="F1207" s="9">
        <f t="shared" si="215"/>
        <v>14500</v>
      </c>
      <c r="G1207" s="8">
        <v>0</v>
      </c>
    </row>
    <row r="1208" spans="1:7" ht="9.9499999999999993" customHeight="1">
      <c r="A1208" s="195"/>
      <c r="B1208" s="174"/>
      <c r="C1208" s="142"/>
      <c r="D1208" s="14"/>
      <c r="E1208" s="14"/>
      <c r="F1208" s="14"/>
      <c r="G1208" s="14"/>
    </row>
    <row r="1209" spans="1:7" ht="15" customHeight="1">
      <c r="A1209" s="195"/>
      <c r="B1209" s="174" t="s">
        <v>768</v>
      </c>
      <c r="C1209" s="142" t="s">
        <v>381</v>
      </c>
      <c r="D1209" s="14"/>
      <c r="E1209" s="14"/>
      <c r="F1209" s="14"/>
      <c r="G1209" s="14"/>
    </row>
    <row r="1210" spans="1:7" ht="27.95" customHeight="1">
      <c r="A1210" s="195"/>
      <c r="B1210" s="174" t="s">
        <v>701</v>
      </c>
      <c r="C1210" s="142" t="s">
        <v>769</v>
      </c>
      <c r="D1210" s="14"/>
      <c r="E1210" s="14"/>
      <c r="F1210" s="14"/>
      <c r="G1210" s="14"/>
    </row>
    <row r="1211" spans="1:7" ht="15" customHeight="1">
      <c r="A1211" s="195"/>
      <c r="B1211" s="174" t="s">
        <v>770</v>
      </c>
      <c r="C1211" s="142" t="s">
        <v>704</v>
      </c>
      <c r="D1211" s="1">
        <v>0</v>
      </c>
      <c r="E1211" s="14">
        <v>4795</v>
      </c>
      <c r="F1211" s="14">
        <v>4795</v>
      </c>
      <c r="G1211" s="6">
        <v>0</v>
      </c>
    </row>
    <row r="1212" spans="1:7" ht="27.95" customHeight="1">
      <c r="A1212" s="195" t="s">
        <v>17</v>
      </c>
      <c r="B1212" s="174" t="s">
        <v>701</v>
      </c>
      <c r="C1212" s="142" t="s">
        <v>769</v>
      </c>
      <c r="D1212" s="8">
        <f t="shared" ref="D1212:F1212" si="216">D1211</f>
        <v>0</v>
      </c>
      <c r="E1212" s="9">
        <f t="shared" si="216"/>
        <v>4795</v>
      </c>
      <c r="F1212" s="9">
        <f t="shared" si="216"/>
        <v>4795</v>
      </c>
      <c r="G1212" s="8">
        <v>0</v>
      </c>
    </row>
    <row r="1213" spans="1:7" ht="9.9499999999999993" customHeight="1">
      <c r="A1213" s="195"/>
      <c r="B1213" s="174"/>
      <c r="C1213" s="142"/>
      <c r="D1213" s="14"/>
      <c r="E1213" s="14"/>
      <c r="F1213" s="14"/>
      <c r="G1213" s="14"/>
    </row>
    <row r="1214" spans="1:7" ht="27.95" customHeight="1">
      <c r="A1214" s="195"/>
      <c r="B1214" s="174" t="s">
        <v>760</v>
      </c>
      <c r="C1214" s="142" t="s">
        <v>827</v>
      </c>
      <c r="D1214" s="14"/>
      <c r="E1214" s="14"/>
      <c r="F1214" s="14"/>
      <c r="G1214" s="14"/>
    </row>
    <row r="1215" spans="1:7">
      <c r="A1215" s="195"/>
      <c r="B1215" s="174" t="s">
        <v>828</v>
      </c>
      <c r="C1215" s="142" t="s">
        <v>704</v>
      </c>
      <c r="D1215" s="1">
        <v>0</v>
      </c>
      <c r="E1215" s="1">
        <v>0</v>
      </c>
      <c r="F1215" s="14">
        <v>20000</v>
      </c>
      <c r="G1215" s="6">
        <v>0</v>
      </c>
    </row>
    <row r="1216" spans="1:7" ht="27.95" customHeight="1">
      <c r="A1216" s="195" t="s">
        <v>17</v>
      </c>
      <c r="B1216" s="174" t="s">
        <v>760</v>
      </c>
      <c r="C1216" s="142" t="s">
        <v>827</v>
      </c>
      <c r="D1216" s="8">
        <f>D1215</f>
        <v>0</v>
      </c>
      <c r="E1216" s="8">
        <f t="shared" ref="E1216:F1216" si="217">E1215</f>
        <v>0</v>
      </c>
      <c r="F1216" s="9">
        <f t="shared" si="217"/>
        <v>20000</v>
      </c>
      <c r="G1216" s="8">
        <v>0</v>
      </c>
    </row>
    <row r="1217" spans="1:7" ht="15" customHeight="1">
      <c r="A1217" s="196" t="s">
        <v>17</v>
      </c>
      <c r="B1217" s="143" t="s">
        <v>768</v>
      </c>
      <c r="C1217" s="144" t="s">
        <v>381</v>
      </c>
      <c r="D1217" s="8">
        <f>D1212+D1216</f>
        <v>0</v>
      </c>
      <c r="E1217" s="9">
        <f t="shared" ref="E1217:F1217" si="218">E1212+E1216</f>
        <v>4795</v>
      </c>
      <c r="F1217" s="9">
        <f t="shared" si="218"/>
        <v>24795</v>
      </c>
      <c r="G1217" s="8">
        <v>0</v>
      </c>
    </row>
    <row r="1218" spans="1:7" ht="15" hidden="1" customHeight="1">
      <c r="A1218" s="195"/>
      <c r="B1218" s="174"/>
      <c r="C1218" s="142"/>
      <c r="D1218" s="14"/>
      <c r="E1218" s="14"/>
      <c r="F1218" s="14"/>
      <c r="G1218" s="14"/>
    </row>
    <row r="1219" spans="1:7" ht="15" customHeight="1">
      <c r="A1219" s="195"/>
      <c r="B1219" s="174" t="s">
        <v>701</v>
      </c>
      <c r="C1219" s="142" t="s">
        <v>702</v>
      </c>
      <c r="D1219" s="14"/>
      <c r="E1219" s="14"/>
      <c r="F1219" s="14"/>
      <c r="G1219" s="14"/>
    </row>
    <row r="1220" spans="1:7" ht="15" customHeight="1">
      <c r="A1220" s="195"/>
      <c r="B1220" s="174" t="s">
        <v>750</v>
      </c>
      <c r="C1220" s="142" t="s">
        <v>22</v>
      </c>
      <c r="D1220" s="14"/>
      <c r="E1220" s="14"/>
      <c r="F1220" s="14"/>
      <c r="G1220" s="14"/>
    </row>
    <row r="1221" spans="1:7" ht="15" customHeight="1">
      <c r="A1221" s="195"/>
      <c r="B1221" s="174" t="s">
        <v>751</v>
      </c>
      <c r="C1221" s="142" t="s">
        <v>726</v>
      </c>
      <c r="D1221" s="7">
        <v>0</v>
      </c>
      <c r="E1221" s="11">
        <v>50000</v>
      </c>
      <c r="F1221" s="11">
        <v>50000</v>
      </c>
      <c r="G1221" s="15">
        <v>0</v>
      </c>
    </row>
    <row r="1222" spans="1:7" s="75" customFormat="1" ht="15" customHeight="1">
      <c r="A1222" s="195" t="s">
        <v>17</v>
      </c>
      <c r="B1222" s="174" t="s">
        <v>750</v>
      </c>
      <c r="C1222" s="142" t="s">
        <v>22</v>
      </c>
      <c r="D1222" s="7">
        <f t="shared" ref="D1222:F1222" si="219">D1221</f>
        <v>0</v>
      </c>
      <c r="E1222" s="11">
        <f t="shared" si="219"/>
        <v>50000</v>
      </c>
      <c r="F1222" s="11">
        <f t="shared" si="219"/>
        <v>50000</v>
      </c>
      <c r="G1222" s="7">
        <v>0</v>
      </c>
    </row>
    <row r="1223" spans="1:7" ht="11.1" customHeight="1">
      <c r="A1223" s="195"/>
      <c r="B1223" s="174"/>
      <c r="C1223" s="142"/>
      <c r="D1223" s="14"/>
      <c r="E1223" s="14"/>
      <c r="F1223" s="14"/>
      <c r="G1223" s="14"/>
    </row>
    <row r="1224" spans="1:7" ht="15" customHeight="1">
      <c r="A1224" s="195"/>
      <c r="B1224" s="174" t="s">
        <v>703</v>
      </c>
      <c r="C1224" s="142" t="s">
        <v>368</v>
      </c>
      <c r="D1224" s="14"/>
      <c r="E1224" s="14"/>
      <c r="F1224" s="14"/>
      <c r="G1224" s="14"/>
    </row>
    <row r="1225" spans="1:7" ht="15" customHeight="1">
      <c r="A1225" s="195"/>
      <c r="B1225" s="174" t="s">
        <v>788</v>
      </c>
      <c r="C1225" s="142" t="s">
        <v>726</v>
      </c>
      <c r="D1225" s="1">
        <v>0</v>
      </c>
      <c r="E1225" s="14">
        <v>50000</v>
      </c>
      <c r="F1225" s="14">
        <f>50000+20000</f>
        <v>70000</v>
      </c>
      <c r="G1225" s="6">
        <v>0</v>
      </c>
    </row>
    <row r="1226" spans="1:7" ht="15" customHeight="1">
      <c r="A1226" s="195" t="s">
        <v>17</v>
      </c>
      <c r="B1226" s="174" t="s">
        <v>703</v>
      </c>
      <c r="C1226" s="142" t="s">
        <v>368</v>
      </c>
      <c r="D1226" s="8">
        <f t="shared" ref="D1226:F1226" si="220">D1225</f>
        <v>0</v>
      </c>
      <c r="E1226" s="9">
        <f t="shared" si="220"/>
        <v>50000</v>
      </c>
      <c r="F1226" s="9">
        <f t="shared" si="220"/>
        <v>70000</v>
      </c>
      <c r="G1226" s="8">
        <v>0</v>
      </c>
    </row>
    <row r="1227" spans="1:7" ht="15" customHeight="1">
      <c r="A1227" s="195" t="s">
        <v>17</v>
      </c>
      <c r="B1227" s="174" t="s">
        <v>701</v>
      </c>
      <c r="C1227" s="142" t="s">
        <v>702</v>
      </c>
      <c r="D1227" s="8">
        <f t="shared" ref="D1227:F1227" si="221">D1222+D1226</f>
        <v>0</v>
      </c>
      <c r="E1227" s="9">
        <f t="shared" si="221"/>
        <v>100000</v>
      </c>
      <c r="F1227" s="9">
        <f t="shared" si="221"/>
        <v>120000</v>
      </c>
      <c r="G1227" s="8">
        <v>0</v>
      </c>
    </row>
    <row r="1228" spans="1:7" ht="15" customHeight="1">
      <c r="A1228" s="204" t="s">
        <v>17</v>
      </c>
      <c r="B1228" s="95">
        <v>0.10199999999999999</v>
      </c>
      <c r="C1228" s="205" t="s">
        <v>219</v>
      </c>
      <c r="D1228" s="9">
        <f t="shared" ref="D1228:F1228" si="222">D1227+D1217+D1207+D1173+D1179+D1169+D1164+D1156+D1193</f>
        <v>192768</v>
      </c>
      <c r="E1228" s="9">
        <f t="shared" si="222"/>
        <v>122278</v>
      </c>
      <c r="F1228" s="9">
        <f t="shared" si="222"/>
        <v>162778</v>
      </c>
      <c r="G1228" s="9">
        <v>19987</v>
      </c>
    </row>
    <row r="1229" spans="1:7" ht="11.1" customHeight="1">
      <c r="A1229" s="179"/>
      <c r="B1229" s="95"/>
      <c r="C1229" s="96"/>
      <c r="D1229" s="35"/>
      <c r="E1229" s="35"/>
      <c r="F1229" s="35"/>
      <c r="G1229" s="67"/>
    </row>
    <row r="1230" spans="1:7" ht="15" customHeight="1">
      <c r="A1230" s="179"/>
      <c r="B1230" s="95">
        <v>0.10299999999999999</v>
      </c>
      <c r="C1230" s="175" t="s">
        <v>75</v>
      </c>
      <c r="D1230" s="35"/>
      <c r="E1230" s="35"/>
      <c r="F1230" s="35"/>
      <c r="G1230" s="67"/>
    </row>
    <row r="1231" spans="1:7" ht="15" customHeight="1">
      <c r="A1231" s="179"/>
      <c r="B1231" s="176" t="s">
        <v>325</v>
      </c>
      <c r="C1231" s="177" t="s">
        <v>368</v>
      </c>
      <c r="D1231" s="35"/>
      <c r="E1231" s="35"/>
      <c r="F1231" s="35"/>
      <c r="G1231" s="67"/>
    </row>
    <row r="1232" spans="1:7" ht="27" customHeight="1">
      <c r="A1232" s="179"/>
      <c r="B1232" s="108" t="s">
        <v>264</v>
      </c>
      <c r="C1232" s="109" t="s">
        <v>265</v>
      </c>
      <c r="D1232" s="14">
        <v>20000</v>
      </c>
      <c r="E1232" s="1">
        <v>0</v>
      </c>
      <c r="F1232" s="1">
        <v>0</v>
      </c>
      <c r="G1232" s="1">
        <v>0</v>
      </c>
    </row>
    <row r="1233" spans="1:7" s="72" customFormat="1">
      <c r="A1233" s="179"/>
      <c r="B1233" s="108" t="s">
        <v>324</v>
      </c>
      <c r="C1233" s="109" t="s">
        <v>328</v>
      </c>
      <c r="D1233" s="14">
        <v>6143</v>
      </c>
      <c r="E1233" s="1">
        <v>0</v>
      </c>
      <c r="F1233" s="1">
        <v>0</v>
      </c>
      <c r="G1233" s="1">
        <v>0</v>
      </c>
    </row>
    <row r="1234" spans="1:7">
      <c r="A1234" s="179"/>
      <c r="B1234" s="108" t="s">
        <v>349</v>
      </c>
      <c r="C1234" s="109" t="s">
        <v>177</v>
      </c>
      <c r="D1234" s="11">
        <v>2599</v>
      </c>
      <c r="E1234" s="7">
        <v>0</v>
      </c>
      <c r="F1234" s="7">
        <v>0</v>
      </c>
      <c r="G1234" s="7">
        <v>0</v>
      </c>
    </row>
    <row r="1235" spans="1:7" ht="13.9" customHeight="1">
      <c r="A1235" s="179" t="s">
        <v>17</v>
      </c>
      <c r="B1235" s="176" t="s">
        <v>325</v>
      </c>
      <c r="C1235" s="177" t="s">
        <v>368</v>
      </c>
      <c r="D1235" s="9">
        <f t="shared" ref="D1235:F1235" si="223">SUM(D1232:D1234)</f>
        <v>28742</v>
      </c>
      <c r="E1235" s="8">
        <f t="shared" si="223"/>
        <v>0</v>
      </c>
      <c r="F1235" s="8">
        <f t="shared" si="223"/>
        <v>0</v>
      </c>
      <c r="G1235" s="8">
        <v>0</v>
      </c>
    </row>
    <row r="1236" spans="1:7" ht="10.15" customHeight="1">
      <c r="A1236" s="179"/>
      <c r="B1236" s="90"/>
      <c r="C1236" s="177"/>
      <c r="D1236" s="14"/>
      <c r="E1236" s="14"/>
      <c r="F1236" s="14"/>
      <c r="G1236" s="14"/>
    </row>
    <row r="1237" spans="1:7" ht="13.9" customHeight="1">
      <c r="A1237" s="179"/>
      <c r="B1237" s="176" t="s">
        <v>271</v>
      </c>
      <c r="C1237" s="177" t="s">
        <v>374</v>
      </c>
      <c r="D1237" s="14"/>
      <c r="E1237" s="14"/>
      <c r="F1237" s="14"/>
      <c r="G1237" s="14"/>
    </row>
    <row r="1238" spans="1:7">
      <c r="A1238" s="179"/>
      <c r="B1238" s="106" t="s">
        <v>353</v>
      </c>
      <c r="C1238" s="69" t="s">
        <v>398</v>
      </c>
      <c r="D1238" s="11">
        <v>4986</v>
      </c>
      <c r="E1238" s="7">
        <v>0</v>
      </c>
      <c r="F1238" s="7">
        <v>0</v>
      </c>
      <c r="G1238" s="7">
        <v>0</v>
      </c>
    </row>
    <row r="1239" spans="1:7" ht="13.9" customHeight="1">
      <c r="A1239" s="179" t="s">
        <v>17</v>
      </c>
      <c r="B1239" s="176" t="s">
        <v>271</v>
      </c>
      <c r="C1239" s="177" t="s">
        <v>374</v>
      </c>
      <c r="D1239" s="11">
        <f t="shared" ref="D1239:F1239" si="224">SUM(D1238:D1238)</f>
        <v>4986</v>
      </c>
      <c r="E1239" s="7">
        <f t="shared" si="224"/>
        <v>0</v>
      </c>
      <c r="F1239" s="7">
        <f t="shared" si="224"/>
        <v>0</v>
      </c>
      <c r="G1239" s="7">
        <v>0</v>
      </c>
    </row>
    <row r="1240" spans="1:7" ht="13.9" customHeight="1">
      <c r="A1240" s="179"/>
      <c r="B1240" s="176"/>
      <c r="C1240" s="177"/>
      <c r="D1240" s="14"/>
      <c r="E1240" s="14"/>
      <c r="F1240" s="14"/>
      <c r="G1240" s="14"/>
    </row>
    <row r="1241" spans="1:7" ht="14.65" customHeight="1">
      <c r="A1241" s="179"/>
      <c r="B1241" s="90">
        <v>44</v>
      </c>
      <c r="C1241" s="69" t="s">
        <v>22</v>
      </c>
      <c r="D1241" s="14"/>
      <c r="E1241" s="14"/>
      <c r="F1241" s="14"/>
      <c r="G1241" s="14"/>
    </row>
    <row r="1242" spans="1:7" ht="14.85" customHeight="1">
      <c r="A1242" s="179"/>
      <c r="B1242" s="90">
        <v>60</v>
      </c>
      <c r="C1242" s="69" t="s">
        <v>789</v>
      </c>
      <c r="D1242" s="14"/>
      <c r="E1242" s="14"/>
      <c r="F1242" s="14"/>
      <c r="G1242" s="14"/>
    </row>
    <row r="1243" spans="1:7" ht="14.85" customHeight="1">
      <c r="A1243" s="179"/>
      <c r="B1243" s="90" t="s">
        <v>776</v>
      </c>
      <c r="C1243" s="69" t="s">
        <v>704</v>
      </c>
      <c r="D1243" s="1">
        <v>0</v>
      </c>
      <c r="E1243" s="14">
        <v>6000</v>
      </c>
      <c r="F1243" s="14">
        <v>6000</v>
      </c>
      <c r="G1243" s="1">
        <v>0</v>
      </c>
    </row>
    <row r="1244" spans="1:7" ht="14.85" customHeight="1">
      <c r="A1244" s="179" t="s">
        <v>17</v>
      </c>
      <c r="B1244" s="90">
        <v>60</v>
      </c>
      <c r="C1244" s="69" t="s">
        <v>789</v>
      </c>
      <c r="D1244" s="8">
        <f t="shared" ref="D1244:F1244" si="225">D1243</f>
        <v>0</v>
      </c>
      <c r="E1244" s="9">
        <f t="shared" si="225"/>
        <v>6000</v>
      </c>
      <c r="F1244" s="9">
        <f t="shared" si="225"/>
        <v>6000</v>
      </c>
      <c r="G1244" s="8">
        <v>0</v>
      </c>
    </row>
    <row r="1245" spans="1:7" ht="11.1" customHeight="1">
      <c r="A1245" s="179"/>
      <c r="B1245" s="90"/>
      <c r="C1245" s="69"/>
      <c r="D1245" s="17"/>
      <c r="E1245" s="17"/>
      <c r="F1245" s="17"/>
      <c r="G1245" s="17"/>
    </row>
    <row r="1246" spans="1:7" ht="14.85" customHeight="1">
      <c r="A1246" s="179"/>
      <c r="B1246" s="90">
        <v>61</v>
      </c>
      <c r="C1246" s="69" t="s">
        <v>790</v>
      </c>
      <c r="D1246" s="14"/>
      <c r="E1246" s="14"/>
      <c r="F1246" s="14"/>
      <c r="G1246" s="14"/>
    </row>
    <row r="1247" spans="1:7" ht="14.85" customHeight="1">
      <c r="A1247" s="179"/>
      <c r="B1247" s="90" t="s">
        <v>777</v>
      </c>
      <c r="C1247" s="69" t="s">
        <v>704</v>
      </c>
      <c r="D1247" s="1">
        <v>0</v>
      </c>
      <c r="E1247" s="14">
        <v>7000</v>
      </c>
      <c r="F1247" s="14">
        <v>7000</v>
      </c>
      <c r="G1247" s="1">
        <v>0</v>
      </c>
    </row>
    <row r="1248" spans="1:7" ht="14.85" customHeight="1">
      <c r="A1248" s="179" t="s">
        <v>17</v>
      </c>
      <c r="B1248" s="90">
        <v>61</v>
      </c>
      <c r="C1248" s="69" t="s">
        <v>790</v>
      </c>
      <c r="D1248" s="8">
        <f t="shared" ref="D1248:F1248" si="226">D1247</f>
        <v>0</v>
      </c>
      <c r="E1248" s="9">
        <f t="shared" si="226"/>
        <v>7000</v>
      </c>
      <c r="F1248" s="9">
        <f t="shared" si="226"/>
        <v>7000</v>
      </c>
      <c r="G1248" s="8">
        <v>0</v>
      </c>
    </row>
    <row r="1249" spans="1:7" ht="14.85" customHeight="1">
      <c r="A1249" s="179" t="s">
        <v>17</v>
      </c>
      <c r="B1249" s="90">
        <v>44</v>
      </c>
      <c r="C1249" s="69" t="s">
        <v>22</v>
      </c>
      <c r="D1249" s="8">
        <f t="shared" ref="D1249:F1249" si="227">D1244+D1248</f>
        <v>0</v>
      </c>
      <c r="E1249" s="9">
        <f t="shared" si="227"/>
        <v>13000</v>
      </c>
      <c r="F1249" s="9">
        <f t="shared" si="227"/>
        <v>13000</v>
      </c>
      <c r="G1249" s="8">
        <v>0</v>
      </c>
    </row>
    <row r="1250" spans="1:7" ht="11.1" customHeight="1">
      <c r="A1250" s="179"/>
      <c r="B1250" s="176"/>
      <c r="C1250" s="177"/>
      <c r="D1250" s="14"/>
      <c r="E1250" s="14"/>
      <c r="F1250" s="14"/>
      <c r="G1250" s="14"/>
    </row>
    <row r="1251" spans="1:7" ht="14.85" customHeight="1">
      <c r="A1251" s="179"/>
      <c r="B1251" s="90">
        <v>48</v>
      </c>
      <c r="C1251" s="69" t="s">
        <v>374</v>
      </c>
      <c r="D1251" s="14"/>
      <c r="E1251" s="14"/>
      <c r="F1251" s="14"/>
      <c r="G1251" s="14"/>
    </row>
    <row r="1252" spans="1:7" ht="14.85" customHeight="1">
      <c r="A1252" s="179"/>
      <c r="B1252" s="90">
        <v>60</v>
      </c>
      <c r="C1252" s="69" t="s">
        <v>764</v>
      </c>
      <c r="D1252" s="14"/>
      <c r="E1252" s="14"/>
      <c r="F1252" s="14"/>
      <c r="G1252" s="14"/>
    </row>
    <row r="1253" spans="1:7" ht="14.85" customHeight="1">
      <c r="A1253" s="179"/>
      <c r="B1253" s="90" t="s">
        <v>765</v>
      </c>
      <c r="C1253" s="69" t="s">
        <v>704</v>
      </c>
      <c r="D1253" s="1">
        <v>0</v>
      </c>
      <c r="E1253" s="14">
        <v>33400</v>
      </c>
      <c r="F1253" s="14">
        <f>33400+20000</f>
        <v>53400</v>
      </c>
      <c r="G1253" s="14">
        <v>26000</v>
      </c>
    </row>
    <row r="1254" spans="1:7" ht="14.85" customHeight="1">
      <c r="A1254" s="179" t="s">
        <v>17</v>
      </c>
      <c r="B1254" s="90">
        <v>60</v>
      </c>
      <c r="C1254" s="69" t="s">
        <v>764</v>
      </c>
      <c r="D1254" s="8">
        <f t="shared" ref="D1254:F1254" si="228">D1253</f>
        <v>0</v>
      </c>
      <c r="E1254" s="9">
        <f t="shared" si="228"/>
        <v>33400</v>
      </c>
      <c r="F1254" s="9">
        <f t="shared" si="228"/>
        <v>53400</v>
      </c>
      <c r="G1254" s="9">
        <v>26000</v>
      </c>
    </row>
    <row r="1255" spans="1:7" ht="14.85" customHeight="1">
      <c r="A1255" s="179" t="s">
        <v>17</v>
      </c>
      <c r="B1255" s="90">
        <v>48</v>
      </c>
      <c r="C1255" s="69" t="s">
        <v>374</v>
      </c>
      <c r="D1255" s="8">
        <f t="shared" ref="D1255:F1255" si="229">D1254</f>
        <v>0</v>
      </c>
      <c r="E1255" s="9">
        <f t="shared" si="229"/>
        <v>33400</v>
      </c>
      <c r="F1255" s="9">
        <f t="shared" si="229"/>
        <v>53400</v>
      </c>
      <c r="G1255" s="9">
        <v>26000</v>
      </c>
    </row>
    <row r="1256" spans="1:7" ht="11.1" customHeight="1">
      <c r="A1256" s="179"/>
      <c r="B1256" s="176"/>
      <c r="C1256" s="177"/>
      <c r="D1256" s="14"/>
      <c r="E1256" s="14"/>
      <c r="F1256" s="14"/>
      <c r="G1256" s="14"/>
    </row>
    <row r="1257" spans="1:7" ht="13.9" customHeight="1">
      <c r="A1257" s="179"/>
      <c r="B1257" s="176" t="s">
        <v>701</v>
      </c>
      <c r="C1257" s="109" t="s">
        <v>706</v>
      </c>
      <c r="D1257" s="14"/>
      <c r="E1257" s="14"/>
      <c r="F1257" s="14"/>
      <c r="G1257" s="14"/>
    </row>
    <row r="1258" spans="1:7" ht="13.9" customHeight="1">
      <c r="A1258" s="179"/>
      <c r="B1258" s="176" t="s">
        <v>707</v>
      </c>
      <c r="C1258" s="177" t="s">
        <v>704</v>
      </c>
      <c r="D1258" s="7">
        <v>0</v>
      </c>
      <c r="E1258" s="25">
        <v>10000</v>
      </c>
      <c r="F1258" s="11">
        <v>10000</v>
      </c>
      <c r="G1258" s="11">
        <v>10000</v>
      </c>
    </row>
    <row r="1259" spans="1:7" ht="13.9" customHeight="1">
      <c r="A1259" s="179" t="s">
        <v>17</v>
      </c>
      <c r="B1259" s="176" t="s">
        <v>701</v>
      </c>
      <c r="C1259" s="109" t="s">
        <v>706</v>
      </c>
      <c r="D1259" s="7">
        <f t="shared" ref="D1259:F1259" si="230">SUM(D1258:D1258)</f>
        <v>0</v>
      </c>
      <c r="E1259" s="11">
        <f t="shared" si="230"/>
        <v>10000</v>
      </c>
      <c r="F1259" s="11">
        <f t="shared" si="230"/>
        <v>10000</v>
      </c>
      <c r="G1259" s="11">
        <v>10000</v>
      </c>
    </row>
    <row r="1260" spans="1:7" ht="13.9" customHeight="1">
      <c r="A1260" s="179"/>
      <c r="B1260" s="176"/>
      <c r="C1260" s="109"/>
      <c r="D1260" s="1"/>
      <c r="E1260" s="14"/>
      <c r="F1260" s="14"/>
      <c r="G1260" s="14"/>
    </row>
    <row r="1261" spans="1:7" ht="13.9" customHeight="1">
      <c r="A1261" s="179"/>
      <c r="B1261" s="176" t="s">
        <v>760</v>
      </c>
      <c r="C1261" s="109" t="s">
        <v>855</v>
      </c>
      <c r="D1261" s="14"/>
      <c r="E1261" s="14"/>
      <c r="F1261" s="14"/>
      <c r="G1261" s="14"/>
    </row>
    <row r="1262" spans="1:7" ht="13.9" customHeight="1">
      <c r="A1262" s="179"/>
      <c r="B1262" s="176" t="s">
        <v>857</v>
      </c>
      <c r="C1262" s="177" t="s">
        <v>726</v>
      </c>
      <c r="D1262" s="1">
        <v>0</v>
      </c>
      <c r="E1262" s="1">
        <v>0</v>
      </c>
      <c r="F1262" s="1">
        <v>0</v>
      </c>
      <c r="G1262" s="14">
        <v>1</v>
      </c>
    </row>
    <row r="1263" spans="1:7" ht="13.9" customHeight="1">
      <c r="A1263" s="179"/>
      <c r="B1263" s="176" t="s">
        <v>858</v>
      </c>
      <c r="C1263" s="177" t="s">
        <v>714</v>
      </c>
      <c r="D1263" s="7">
        <v>0</v>
      </c>
      <c r="E1263" s="7">
        <v>0</v>
      </c>
      <c r="F1263" s="7">
        <v>0</v>
      </c>
      <c r="G1263" s="11">
        <v>3049</v>
      </c>
    </row>
    <row r="1264" spans="1:7" ht="13.9" customHeight="1">
      <c r="A1264" s="179" t="s">
        <v>17</v>
      </c>
      <c r="B1264" s="176" t="s">
        <v>760</v>
      </c>
      <c r="C1264" s="109" t="s">
        <v>855</v>
      </c>
      <c r="D1264" s="7">
        <f>SUM(D1262:D1263)</f>
        <v>0</v>
      </c>
      <c r="E1264" s="7">
        <f t="shared" ref="E1264:F1264" si="231">SUM(E1262:E1263)</f>
        <v>0</v>
      </c>
      <c r="F1264" s="7">
        <f t="shared" si="231"/>
        <v>0</v>
      </c>
      <c r="G1264" s="11">
        <v>3050</v>
      </c>
    </row>
    <row r="1265" spans="1:7" ht="13.9" customHeight="1">
      <c r="A1265" s="189" t="s">
        <v>17</v>
      </c>
      <c r="B1265" s="104">
        <v>0.10299999999999999</v>
      </c>
      <c r="C1265" s="206" t="s">
        <v>75</v>
      </c>
      <c r="D1265" s="9">
        <f>D1235+D1239+D1259+D1255+D1249+D1264</f>
        <v>33728</v>
      </c>
      <c r="E1265" s="9">
        <f t="shared" ref="E1265:F1265" si="232">E1235+E1239+E1259+E1255+E1249+E1264</f>
        <v>56400</v>
      </c>
      <c r="F1265" s="9">
        <f t="shared" si="232"/>
        <v>76400</v>
      </c>
      <c r="G1265" s="9">
        <v>39050</v>
      </c>
    </row>
    <row r="1266" spans="1:7">
      <c r="A1266" s="194"/>
      <c r="B1266" s="133"/>
      <c r="C1266" s="134"/>
      <c r="D1266" s="14"/>
      <c r="E1266" s="14"/>
      <c r="F1266" s="14"/>
      <c r="G1266" s="14"/>
    </row>
    <row r="1267" spans="1:7" ht="14.1" customHeight="1">
      <c r="A1267" s="179"/>
      <c r="B1267" s="133" t="s">
        <v>698</v>
      </c>
      <c r="C1267" s="96" t="s">
        <v>44</v>
      </c>
      <c r="D1267" s="14"/>
      <c r="E1267" s="14"/>
      <c r="F1267" s="14"/>
      <c r="G1267" s="14"/>
    </row>
    <row r="1268" spans="1:7" ht="14.1" customHeight="1">
      <c r="A1268" s="179"/>
      <c r="B1268" s="90">
        <v>36</v>
      </c>
      <c r="C1268" s="69" t="s">
        <v>21</v>
      </c>
      <c r="D1268" s="14"/>
      <c r="E1268" s="14"/>
      <c r="F1268" s="14"/>
      <c r="G1268" s="14"/>
    </row>
    <row r="1269" spans="1:7" ht="14.1" customHeight="1">
      <c r="A1269" s="179"/>
      <c r="B1269" s="90">
        <v>44</v>
      </c>
      <c r="C1269" s="69" t="s">
        <v>22</v>
      </c>
      <c r="D1269" s="14"/>
      <c r="E1269" s="14"/>
      <c r="F1269" s="14"/>
      <c r="G1269" s="14"/>
    </row>
    <row r="1270" spans="1:7" ht="14.1" customHeight="1">
      <c r="A1270" s="179"/>
      <c r="B1270" s="90" t="s">
        <v>699</v>
      </c>
      <c r="C1270" s="69" t="s">
        <v>700</v>
      </c>
      <c r="D1270" s="1">
        <v>0</v>
      </c>
      <c r="E1270" s="14">
        <v>9300</v>
      </c>
      <c r="F1270" s="14">
        <f>9300+1750</f>
        <v>11050</v>
      </c>
      <c r="G1270" s="1">
        <v>0</v>
      </c>
    </row>
    <row r="1271" spans="1:7" ht="14.1" customHeight="1">
      <c r="A1271" s="179" t="s">
        <v>17</v>
      </c>
      <c r="B1271" s="90">
        <v>44</v>
      </c>
      <c r="C1271" s="69" t="s">
        <v>22</v>
      </c>
      <c r="D1271" s="8">
        <f t="shared" ref="D1271:F1271" si="233">SUM(D1270:D1270)</f>
        <v>0</v>
      </c>
      <c r="E1271" s="9">
        <f t="shared" si="233"/>
        <v>9300</v>
      </c>
      <c r="F1271" s="9">
        <f t="shared" si="233"/>
        <v>11050</v>
      </c>
      <c r="G1271" s="8">
        <v>0</v>
      </c>
    </row>
    <row r="1272" spans="1:7" ht="14.1" customHeight="1">
      <c r="A1272" s="179" t="s">
        <v>17</v>
      </c>
      <c r="B1272" s="90">
        <v>36</v>
      </c>
      <c r="C1272" s="69" t="s">
        <v>21</v>
      </c>
      <c r="D1272" s="7">
        <f t="shared" ref="D1272:F1273" si="234">D1271</f>
        <v>0</v>
      </c>
      <c r="E1272" s="11">
        <f t="shared" si="234"/>
        <v>9300</v>
      </c>
      <c r="F1272" s="11">
        <f t="shared" si="234"/>
        <v>11050</v>
      </c>
      <c r="G1272" s="7">
        <v>0</v>
      </c>
    </row>
    <row r="1273" spans="1:7" ht="14.1" customHeight="1">
      <c r="A1273" s="179" t="s">
        <v>17</v>
      </c>
      <c r="B1273" s="133" t="s">
        <v>698</v>
      </c>
      <c r="C1273" s="96" t="s">
        <v>44</v>
      </c>
      <c r="D1273" s="8">
        <f t="shared" si="234"/>
        <v>0</v>
      </c>
      <c r="E1273" s="9">
        <f t="shared" si="234"/>
        <v>9300</v>
      </c>
      <c r="F1273" s="9">
        <f t="shared" si="234"/>
        <v>11050</v>
      </c>
      <c r="G1273" s="8">
        <v>0</v>
      </c>
    </row>
    <row r="1274" spans="1:7" ht="28.9" customHeight="1">
      <c r="A1274" s="179" t="s">
        <v>17</v>
      </c>
      <c r="B1274" s="99">
        <v>4515</v>
      </c>
      <c r="C1274" s="96" t="s">
        <v>71</v>
      </c>
      <c r="D1274" s="11">
        <f t="shared" ref="D1274:F1274" si="235">D1151+D1265+D1228+D1273</f>
        <v>339279</v>
      </c>
      <c r="E1274" s="11">
        <f t="shared" si="235"/>
        <v>232552</v>
      </c>
      <c r="F1274" s="11">
        <f t="shared" si="235"/>
        <v>316965</v>
      </c>
      <c r="G1274" s="11">
        <v>117413</v>
      </c>
    </row>
    <row r="1275" spans="1:7" ht="9.9499999999999993" customHeight="1">
      <c r="A1275" s="179"/>
      <c r="B1275" s="99"/>
      <c r="C1275" s="96"/>
      <c r="D1275" s="14"/>
      <c r="E1275" s="14"/>
      <c r="F1275" s="14"/>
      <c r="G1275" s="1"/>
    </row>
    <row r="1276" spans="1:7" s="72" customFormat="1" ht="27.95" customHeight="1">
      <c r="A1276" s="162" t="s">
        <v>19</v>
      </c>
      <c r="B1276" s="131">
        <v>4575</v>
      </c>
      <c r="C1276" s="132" t="s">
        <v>920</v>
      </c>
      <c r="D1276" s="89"/>
      <c r="E1276" s="89"/>
      <c r="F1276" s="89"/>
      <c r="G1276" s="89"/>
    </row>
    <row r="1277" spans="1:7" s="72" customFormat="1" ht="15" customHeight="1">
      <c r="A1277" s="162"/>
      <c r="B1277" s="158">
        <v>6</v>
      </c>
      <c r="C1277" s="159" t="s">
        <v>816</v>
      </c>
      <c r="D1277" s="89"/>
      <c r="E1277" s="89"/>
      <c r="F1277" s="89"/>
      <c r="G1277" s="89"/>
    </row>
    <row r="1278" spans="1:7" s="72" customFormat="1" ht="15" customHeight="1">
      <c r="A1278" s="162"/>
      <c r="B1278" s="160">
        <v>6.7960000000000003</v>
      </c>
      <c r="C1278" s="134" t="s">
        <v>424</v>
      </c>
      <c r="D1278" s="89"/>
      <c r="E1278" s="89"/>
      <c r="F1278" s="89"/>
      <c r="G1278" s="89"/>
    </row>
    <row r="1279" spans="1:7" s="72" customFormat="1" ht="15" customHeight="1">
      <c r="A1279" s="162"/>
      <c r="B1279" s="161">
        <v>60</v>
      </c>
      <c r="C1279" s="159" t="s">
        <v>818</v>
      </c>
      <c r="D1279" s="89"/>
      <c r="E1279" s="89"/>
      <c r="F1279" s="89"/>
      <c r="G1279" s="89"/>
    </row>
    <row r="1280" spans="1:7" s="72" customFormat="1" ht="15" customHeight="1">
      <c r="A1280" s="162"/>
      <c r="B1280" s="100" t="s">
        <v>819</v>
      </c>
      <c r="C1280" s="162" t="s">
        <v>820</v>
      </c>
      <c r="D1280" s="6">
        <v>0</v>
      </c>
      <c r="E1280" s="6">
        <v>0</v>
      </c>
      <c r="F1280" s="6">
        <v>0</v>
      </c>
      <c r="G1280" s="14">
        <v>781242</v>
      </c>
    </row>
    <row r="1281" spans="1:7" s="72" customFormat="1" ht="15" customHeight="1">
      <c r="A1281" s="162"/>
      <c r="B1281" s="100" t="s">
        <v>821</v>
      </c>
      <c r="C1281" s="162" t="s">
        <v>822</v>
      </c>
      <c r="D1281" s="6">
        <v>0</v>
      </c>
      <c r="E1281" s="6">
        <v>0</v>
      </c>
      <c r="F1281" s="6">
        <v>0</v>
      </c>
      <c r="G1281" s="14">
        <v>10000</v>
      </c>
    </row>
    <row r="1282" spans="1:7" s="72" customFormat="1" ht="15" customHeight="1">
      <c r="A1282" s="162" t="s">
        <v>17</v>
      </c>
      <c r="B1282" s="161">
        <v>60</v>
      </c>
      <c r="C1282" s="159" t="s">
        <v>818</v>
      </c>
      <c r="D1282" s="18">
        <f>SUM(D1280:D1281)</f>
        <v>0</v>
      </c>
      <c r="E1282" s="18">
        <f t="shared" ref="E1282:F1282" si="236">SUM(E1280:E1281)</f>
        <v>0</v>
      </c>
      <c r="F1282" s="18">
        <f t="shared" si="236"/>
        <v>0</v>
      </c>
      <c r="G1282" s="73">
        <v>791242</v>
      </c>
    </row>
    <row r="1283" spans="1:7" s="72" customFormat="1" ht="15" customHeight="1">
      <c r="A1283" s="162" t="s">
        <v>17</v>
      </c>
      <c r="B1283" s="160">
        <v>6.7960000000000003</v>
      </c>
      <c r="C1283" s="134" t="s">
        <v>424</v>
      </c>
      <c r="D1283" s="18">
        <f>D1282</f>
        <v>0</v>
      </c>
      <c r="E1283" s="18">
        <f t="shared" ref="E1283:F1283" si="237">E1282</f>
        <v>0</v>
      </c>
      <c r="F1283" s="18">
        <f t="shared" si="237"/>
        <v>0</v>
      </c>
      <c r="G1283" s="73">
        <v>791242</v>
      </c>
    </row>
    <row r="1284" spans="1:7" s="72" customFormat="1" ht="15" customHeight="1">
      <c r="A1284" s="162" t="s">
        <v>17</v>
      </c>
      <c r="B1284" s="158">
        <v>6</v>
      </c>
      <c r="C1284" s="159" t="s">
        <v>816</v>
      </c>
      <c r="D1284" s="18">
        <f>D1283</f>
        <v>0</v>
      </c>
      <c r="E1284" s="18">
        <f t="shared" ref="E1284:F1284" si="238">E1283</f>
        <v>0</v>
      </c>
      <c r="F1284" s="18">
        <f t="shared" si="238"/>
        <v>0</v>
      </c>
      <c r="G1284" s="73">
        <v>791242</v>
      </c>
    </row>
    <row r="1285" spans="1:7" s="72" customFormat="1" ht="27.95" customHeight="1">
      <c r="A1285" s="162" t="s">
        <v>17</v>
      </c>
      <c r="B1285" s="131">
        <v>4575</v>
      </c>
      <c r="C1285" s="132" t="s">
        <v>920</v>
      </c>
      <c r="D1285" s="18">
        <f>D1284</f>
        <v>0</v>
      </c>
      <c r="E1285" s="18">
        <f t="shared" ref="E1285:F1285" si="239">E1284</f>
        <v>0</v>
      </c>
      <c r="F1285" s="18">
        <f t="shared" si="239"/>
        <v>0</v>
      </c>
      <c r="G1285" s="73">
        <v>791242</v>
      </c>
    </row>
    <row r="1286" spans="1:7" s="72" customFormat="1" ht="9.9499999999999993" customHeight="1">
      <c r="A1286" s="162"/>
      <c r="B1286" s="131"/>
      <c r="C1286" s="132"/>
      <c r="D1286" s="6"/>
      <c r="E1286" s="6"/>
      <c r="F1286" s="71"/>
      <c r="G1286" s="71"/>
    </row>
    <row r="1287" spans="1:7" ht="13.9" customHeight="1">
      <c r="A1287" s="179" t="s">
        <v>19</v>
      </c>
      <c r="B1287" s="99">
        <v>5054</v>
      </c>
      <c r="C1287" s="96" t="s">
        <v>14</v>
      </c>
      <c r="D1287" s="35"/>
      <c r="E1287" s="35"/>
      <c r="F1287" s="35"/>
      <c r="G1287" s="67"/>
    </row>
    <row r="1288" spans="1:7" ht="13.9" customHeight="1">
      <c r="A1288" s="179"/>
      <c r="B1288" s="112">
        <v>4</v>
      </c>
      <c r="C1288" s="69" t="s">
        <v>54</v>
      </c>
      <c r="D1288" s="35"/>
      <c r="E1288" s="35"/>
      <c r="F1288" s="35"/>
      <c r="G1288" s="67"/>
    </row>
    <row r="1289" spans="1:7" ht="13.9" customHeight="1">
      <c r="A1289" s="179"/>
      <c r="B1289" s="95">
        <v>4.101</v>
      </c>
      <c r="C1289" s="96" t="s">
        <v>174</v>
      </c>
      <c r="D1289" s="35"/>
      <c r="E1289" s="35"/>
      <c r="F1289" s="35"/>
      <c r="G1289" s="67"/>
    </row>
    <row r="1290" spans="1:7" ht="13.9" customHeight="1">
      <c r="A1290" s="179"/>
      <c r="B1290" s="110">
        <v>44</v>
      </c>
      <c r="C1290" s="69" t="s">
        <v>22</v>
      </c>
      <c r="D1290" s="35"/>
      <c r="E1290" s="35"/>
      <c r="F1290" s="35"/>
      <c r="G1290" s="67"/>
    </row>
    <row r="1291" spans="1:7" ht="15" customHeight="1">
      <c r="A1291" s="179"/>
      <c r="B1291" s="90">
        <v>60</v>
      </c>
      <c r="C1291" s="69" t="s">
        <v>778</v>
      </c>
      <c r="D1291" s="14"/>
      <c r="E1291" s="14"/>
      <c r="F1291" s="14"/>
      <c r="G1291" s="14"/>
    </row>
    <row r="1292" spans="1:7" ht="13.9" customHeight="1">
      <c r="A1292" s="179"/>
      <c r="B1292" s="111" t="s">
        <v>779</v>
      </c>
      <c r="C1292" s="69" t="s">
        <v>710</v>
      </c>
      <c r="D1292" s="7">
        <v>0</v>
      </c>
      <c r="E1292" s="11">
        <v>3747</v>
      </c>
      <c r="F1292" s="11">
        <v>3747</v>
      </c>
      <c r="G1292" s="7">
        <v>0</v>
      </c>
    </row>
    <row r="1293" spans="1:7" s="75" customFormat="1" ht="15" customHeight="1">
      <c r="A1293" s="179" t="s">
        <v>17</v>
      </c>
      <c r="B1293" s="90">
        <v>60</v>
      </c>
      <c r="C1293" s="69" t="s">
        <v>778</v>
      </c>
      <c r="D1293" s="7">
        <f t="shared" ref="D1293:F1293" si="240">D1292</f>
        <v>0</v>
      </c>
      <c r="E1293" s="11">
        <f t="shared" si="240"/>
        <v>3747</v>
      </c>
      <c r="F1293" s="11">
        <f t="shared" si="240"/>
        <v>3747</v>
      </c>
      <c r="G1293" s="7">
        <v>0</v>
      </c>
    </row>
    <row r="1294" spans="1:7" ht="13.9" customHeight="1">
      <c r="A1294" s="179" t="s">
        <v>17</v>
      </c>
      <c r="B1294" s="110">
        <v>44</v>
      </c>
      <c r="C1294" s="69" t="s">
        <v>22</v>
      </c>
      <c r="D1294" s="7">
        <f t="shared" ref="D1294:F1294" si="241">D1293</f>
        <v>0</v>
      </c>
      <c r="E1294" s="11">
        <f t="shared" si="241"/>
        <v>3747</v>
      </c>
      <c r="F1294" s="11">
        <f t="shared" si="241"/>
        <v>3747</v>
      </c>
      <c r="G1294" s="15">
        <v>0</v>
      </c>
    </row>
    <row r="1295" spans="1:7" ht="13.9" customHeight="1">
      <c r="A1295" s="179"/>
      <c r="B1295" s="95"/>
      <c r="C1295" s="96"/>
      <c r="D1295" s="35"/>
      <c r="E1295" s="65"/>
      <c r="F1295" s="65"/>
      <c r="G1295" s="65"/>
    </row>
    <row r="1296" spans="1:7" ht="13.9" customHeight="1">
      <c r="A1296" s="179"/>
      <c r="B1296" s="110">
        <v>46</v>
      </c>
      <c r="C1296" s="69" t="s">
        <v>370</v>
      </c>
      <c r="D1296" s="35"/>
      <c r="E1296" s="65"/>
      <c r="F1296" s="65"/>
      <c r="G1296" s="65"/>
    </row>
    <row r="1297" spans="1:7" ht="15" customHeight="1">
      <c r="A1297" s="179"/>
      <c r="B1297" s="90">
        <v>60</v>
      </c>
      <c r="C1297" s="69" t="s">
        <v>737</v>
      </c>
      <c r="D1297" s="14"/>
      <c r="E1297" s="14"/>
      <c r="F1297" s="14"/>
      <c r="G1297" s="14"/>
    </row>
    <row r="1298" spans="1:7" ht="13.9" customHeight="1">
      <c r="A1298" s="179"/>
      <c r="B1298" s="111" t="s">
        <v>738</v>
      </c>
      <c r="C1298" s="69" t="s">
        <v>710</v>
      </c>
      <c r="D1298" s="7">
        <v>0</v>
      </c>
      <c r="E1298" s="11">
        <v>2106</v>
      </c>
      <c r="F1298" s="11">
        <v>2106</v>
      </c>
      <c r="G1298" s="7">
        <v>0</v>
      </c>
    </row>
    <row r="1299" spans="1:7" ht="15" customHeight="1">
      <c r="A1299" s="179" t="s">
        <v>17</v>
      </c>
      <c r="B1299" s="90">
        <v>60</v>
      </c>
      <c r="C1299" s="69" t="s">
        <v>737</v>
      </c>
      <c r="D1299" s="7">
        <f t="shared" ref="D1299:F1299" si="242">D1298</f>
        <v>0</v>
      </c>
      <c r="E1299" s="11">
        <f t="shared" si="242"/>
        <v>2106</v>
      </c>
      <c r="F1299" s="11">
        <f t="shared" si="242"/>
        <v>2106</v>
      </c>
      <c r="G1299" s="7">
        <v>0</v>
      </c>
    </row>
    <row r="1300" spans="1:7" ht="15" customHeight="1">
      <c r="A1300" s="179"/>
      <c r="B1300" s="90"/>
      <c r="C1300" s="69"/>
      <c r="D1300" s="1"/>
      <c r="E1300" s="14"/>
      <c r="F1300" s="14"/>
      <c r="G1300" s="14"/>
    </row>
    <row r="1301" spans="1:7" ht="27" customHeight="1">
      <c r="A1301" s="192"/>
      <c r="B1301" s="145">
        <v>61</v>
      </c>
      <c r="C1301" s="142" t="s">
        <v>829</v>
      </c>
      <c r="D1301" s="1"/>
      <c r="E1301" s="14"/>
      <c r="F1301" s="14"/>
      <c r="G1301" s="14"/>
    </row>
    <row r="1302" spans="1:7" ht="14.1" customHeight="1">
      <c r="A1302" s="192"/>
      <c r="B1302" s="178" t="s">
        <v>830</v>
      </c>
      <c r="C1302" s="142" t="s">
        <v>710</v>
      </c>
      <c r="D1302" s="1">
        <v>0</v>
      </c>
      <c r="E1302" s="1">
        <v>0</v>
      </c>
      <c r="F1302" s="14">
        <v>953</v>
      </c>
      <c r="G1302" s="7">
        <v>0</v>
      </c>
    </row>
    <row r="1303" spans="1:7" ht="26.25" customHeight="1">
      <c r="A1303" s="192" t="s">
        <v>17</v>
      </c>
      <c r="B1303" s="145">
        <v>61</v>
      </c>
      <c r="C1303" s="142" t="s">
        <v>829</v>
      </c>
      <c r="D1303" s="8">
        <f>D1302</f>
        <v>0</v>
      </c>
      <c r="E1303" s="8">
        <f t="shared" ref="E1303:F1303" si="243">E1302</f>
        <v>0</v>
      </c>
      <c r="F1303" s="9">
        <f t="shared" si="243"/>
        <v>953</v>
      </c>
      <c r="G1303" s="8">
        <v>0</v>
      </c>
    </row>
    <row r="1304" spans="1:7" ht="14.1" customHeight="1">
      <c r="A1304" s="179" t="s">
        <v>17</v>
      </c>
      <c r="B1304" s="110">
        <v>46</v>
      </c>
      <c r="C1304" s="69" t="s">
        <v>370</v>
      </c>
      <c r="D1304" s="7">
        <f t="shared" ref="D1304:F1304" si="244">D1299+D1303</f>
        <v>0</v>
      </c>
      <c r="E1304" s="11">
        <f t="shared" si="244"/>
        <v>2106</v>
      </c>
      <c r="F1304" s="11">
        <f t="shared" si="244"/>
        <v>3059</v>
      </c>
      <c r="G1304" s="7">
        <v>0</v>
      </c>
    </row>
    <row r="1305" spans="1:7" ht="13.9" customHeight="1">
      <c r="A1305" s="179"/>
      <c r="B1305" s="95"/>
      <c r="C1305" s="96"/>
      <c r="D1305" s="35"/>
      <c r="E1305" s="65"/>
      <c r="F1305" s="65"/>
      <c r="G1305" s="65"/>
    </row>
    <row r="1306" spans="1:7" ht="14.1" customHeight="1">
      <c r="A1306" s="179"/>
      <c r="B1306" s="110">
        <v>47</v>
      </c>
      <c r="C1306" s="69" t="s">
        <v>372</v>
      </c>
      <c r="D1306" s="35"/>
      <c r="E1306" s="65"/>
      <c r="F1306" s="65"/>
      <c r="G1306" s="65"/>
    </row>
    <row r="1307" spans="1:7" ht="14.1" customHeight="1">
      <c r="A1307" s="179"/>
      <c r="B1307" s="90">
        <v>61</v>
      </c>
      <c r="C1307" s="69" t="s">
        <v>727</v>
      </c>
      <c r="D1307" s="14"/>
      <c r="E1307" s="14"/>
      <c r="F1307" s="14"/>
      <c r="G1307" s="14"/>
    </row>
    <row r="1308" spans="1:7" ht="14.1" customHeight="1">
      <c r="A1308" s="179"/>
      <c r="B1308" s="90" t="s">
        <v>736</v>
      </c>
      <c r="C1308" s="69" t="s">
        <v>710</v>
      </c>
      <c r="D1308" s="7">
        <v>0</v>
      </c>
      <c r="E1308" s="11">
        <v>10000</v>
      </c>
      <c r="F1308" s="11">
        <v>10000</v>
      </c>
      <c r="G1308" s="11">
        <v>15000</v>
      </c>
    </row>
    <row r="1309" spans="1:7" ht="14.1" customHeight="1">
      <c r="A1309" s="189" t="s">
        <v>17</v>
      </c>
      <c r="B1309" s="97">
        <v>61</v>
      </c>
      <c r="C1309" s="74" t="s">
        <v>727</v>
      </c>
      <c r="D1309" s="7">
        <f t="shared" ref="D1309:F1309" si="245">D1308</f>
        <v>0</v>
      </c>
      <c r="E1309" s="11">
        <f t="shared" si="245"/>
        <v>10000</v>
      </c>
      <c r="F1309" s="11">
        <f t="shared" si="245"/>
        <v>10000</v>
      </c>
      <c r="G1309" s="11">
        <v>15000</v>
      </c>
    </row>
    <row r="1310" spans="1:7" ht="15" customHeight="1">
      <c r="A1310" s="179"/>
      <c r="B1310" s="90"/>
      <c r="C1310" s="69"/>
      <c r="D1310" s="14"/>
      <c r="E1310" s="14"/>
      <c r="F1310" s="14"/>
      <c r="G1310" s="14"/>
    </row>
    <row r="1311" spans="1:7" ht="14.1" customHeight="1">
      <c r="A1311" s="179"/>
      <c r="B1311" s="90">
        <v>62</v>
      </c>
      <c r="C1311" s="69" t="s">
        <v>755</v>
      </c>
      <c r="D1311" s="14"/>
      <c r="E1311" s="14"/>
      <c r="F1311" s="14"/>
      <c r="G1311" s="14"/>
    </row>
    <row r="1312" spans="1:7" ht="14.1" customHeight="1">
      <c r="A1312" s="179"/>
      <c r="B1312" s="90" t="s">
        <v>756</v>
      </c>
      <c r="C1312" s="69" t="s">
        <v>710</v>
      </c>
      <c r="D1312" s="7">
        <v>0</v>
      </c>
      <c r="E1312" s="11">
        <v>3778</v>
      </c>
      <c r="F1312" s="11">
        <v>3778</v>
      </c>
      <c r="G1312" s="7">
        <v>0</v>
      </c>
    </row>
    <row r="1313" spans="1:7" s="75" customFormat="1" ht="14.1" customHeight="1">
      <c r="A1313" s="179" t="s">
        <v>17</v>
      </c>
      <c r="B1313" s="90">
        <v>62</v>
      </c>
      <c r="C1313" s="69" t="s">
        <v>755</v>
      </c>
      <c r="D1313" s="7">
        <f t="shared" ref="D1313:F1313" si="246">D1312</f>
        <v>0</v>
      </c>
      <c r="E1313" s="11">
        <f t="shared" si="246"/>
        <v>3778</v>
      </c>
      <c r="F1313" s="11">
        <f t="shared" si="246"/>
        <v>3778</v>
      </c>
      <c r="G1313" s="7">
        <v>0</v>
      </c>
    </row>
    <row r="1314" spans="1:7" ht="15" customHeight="1">
      <c r="A1314" s="179"/>
      <c r="B1314" s="90"/>
      <c r="C1314" s="69"/>
      <c r="D1314" s="14"/>
      <c r="E1314" s="14"/>
      <c r="F1314" s="14"/>
      <c r="G1314" s="14"/>
    </row>
    <row r="1315" spans="1:7" ht="25.5">
      <c r="A1315" s="179"/>
      <c r="B1315" s="90">
        <v>63</v>
      </c>
      <c r="C1315" s="69" t="s">
        <v>766</v>
      </c>
      <c r="D1315" s="14"/>
      <c r="E1315" s="14"/>
      <c r="F1315" s="14"/>
      <c r="G1315" s="14"/>
    </row>
    <row r="1316" spans="1:7" ht="14.1" customHeight="1">
      <c r="A1316" s="179"/>
      <c r="B1316" s="90" t="s">
        <v>767</v>
      </c>
      <c r="C1316" s="69" t="s">
        <v>726</v>
      </c>
      <c r="D1316" s="7">
        <v>0</v>
      </c>
      <c r="E1316" s="11">
        <v>5000</v>
      </c>
      <c r="F1316" s="11">
        <v>5000</v>
      </c>
      <c r="G1316" s="7">
        <v>0</v>
      </c>
    </row>
    <row r="1317" spans="1:7" ht="25.5">
      <c r="A1317" s="179" t="s">
        <v>17</v>
      </c>
      <c r="B1317" s="90">
        <v>63</v>
      </c>
      <c r="C1317" s="69" t="s">
        <v>766</v>
      </c>
      <c r="D1317" s="8">
        <f t="shared" ref="D1317:F1317" si="247">D1316</f>
        <v>0</v>
      </c>
      <c r="E1317" s="9">
        <f t="shared" si="247"/>
        <v>5000</v>
      </c>
      <c r="F1317" s="9">
        <f t="shared" si="247"/>
        <v>5000</v>
      </c>
      <c r="G1317" s="8">
        <v>0</v>
      </c>
    </row>
    <row r="1318" spans="1:7" ht="15" customHeight="1">
      <c r="A1318" s="179"/>
      <c r="B1318" s="90"/>
      <c r="C1318" s="69"/>
      <c r="D1318" s="1"/>
      <c r="E1318" s="14"/>
      <c r="F1318" s="14"/>
      <c r="G1318" s="14"/>
    </row>
    <row r="1319" spans="1:7" ht="25.5">
      <c r="A1319" s="192"/>
      <c r="B1319" s="145">
        <v>64</v>
      </c>
      <c r="C1319" s="142" t="s">
        <v>879</v>
      </c>
      <c r="D1319" s="1"/>
      <c r="E1319" s="14"/>
      <c r="F1319" s="14"/>
      <c r="G1319" s="14"/>
    </row>
    <row r="1320" spans="1:7" ht="14.1" customHeight="1">
      <c r="A1320" s="192"/>
      <c r="B1320" s="145" t="s">
        <v>831</v>
      </c>
      <c r="C1320" s="142" t="s">
        <v>710</v>
      </c>
      <c r="D1320" s="1">
        <v>0</v>
      </c>
      <c r="E1320" s="1">
        <v>0</v>
      </c>
      <c r="F1320" s="14">
        <v>2000</v>
      </c>
      <c r="G1320" s="7">
        <v>0</v>
      </c>
    </row>
    <row r="1321" spans="1:7" ht="25.5">
      <c r="A1321" s="192" t="s">
        <v>17</v>
      </c>
      <c r="B1321" s="145">
        <v>64</v>
      </c>
      <c r="C1321" s="142" t="s">
        <v>879</v>
      </c>
      <c r="D1321" s="8">
        <f>D1320</f>
        <v>0</v>
      </c>
      <c r="E1321" s="8">
        <f t="shared" ref="E1321:F1321" si="248">E1320</f>
        <v>0</v>
      </c>
      <c r="F1321" s="9">
        <f t="shared" si="248"/>
        <v>2000</v>
      </c>
      <c r="G1321" s="8">
        <v>0</v>
      </c>
    </row>
    <row r="1322" spans="1:7" ht="11.1" customHeight="1">
      <c r="A1322" s="192"/>
      <c r="B1322" s="145"/>
      <c r="C1322" s="142"/>
      <c r="D1322" s="12"/>
      <c r="E1322" s="12"/>
      <c r="F1322" s="17"/>
      <c r="G1322" s="12"/>
    </row>
    <row r="1323" spans="1:7" ht="14.1" customHeight="1">
      <c r="A1323" s="192"/>
      <c r="B1323" s="145">
        <v>65</v>
      </c>
      <c r="C1323" s="142" t="s">
        <v>880</v>
      </c>
      <c r="D1323" s="1"/>
      <c r="E1323" s="14"/>
      <c r="F1323" s="14"/>
      <c r="G1323" s="14"/>
    </row>
    <row r="1324" spans="1:7" ht="14.1" customHeight="1">
      <c r="A1324" s="192"/>
      <c r="B1324" s="145" t="s">
        <v>881</v>
      </c>
      <c r="C1324" s="142" t="s">
        <v>710</v>
      </c>
      <c r="D1324" s="1">
        <v>0</v>
      </c>
      <c r="E1324" s="1">
        <v>0</v>
      </c>
      <c r="F1324" s="1">
        <v>0</v>
      </c>
      <c r="G1324" s="11">
        <v>2027</v>
      </c>
    </row>
    <row r="1325" spans="1:7" ht="14.1" customHeight="1">
      <c r="A1325" s="192" t="s">
        <v>17</v>
      </c>
      <c r="B1325" s="145">
        <v>65</v>
      </c>
      <c r="C1325" s="142" t="s">
        <v>880</v>
      </c>
      <c r="D1325" s="8">
        <f>D1324</f>
        <v>0</v>
      </c>
      <c r="E1325" s="8">
        <f t="shared" ref="E1325:F1325" si="249">E1324</f>
        <v>0</v>
      </c>
      <c r="F1325" s="8">
        <f t="shared" si="249"/>
        <v>0</v>
      </c>
      <c r="G1325" s="9">
        <v>2027</v>
      </c>
    </row>
    <row r="1326" spans="1:7" ht="14.1" customHeight="1">
      <c r="A1326" s="179" t="s">
        <v>17</v>
      </c>
      <c r="B1326" s="110">
        <v>47</v>
      </c>
      <c r="C1326" s="69" t="s">
        <v>372</v>
      </c>
      <c r="D1326" s="8">
        <f>D1309+D1313+D1317+D1321+D1325</f>
        <v>0</v>
      </c>
      <c r="E1326" s="9">
        <f t="shared" ref="E1326:F1326" si="250">E1309+E1313+E1317+E1321+E1325</f>
        <v>18778</v>
      </c>
      <c r="F1326" s="9">
        <f t="shared" si="250"/>
        <v>20778</v>
      </c>
      <c r="G1326" s="9">
        <v>17027</v>
      </c>
    </row>
    <row r="1327" spans="1:7" ht="11.1" customHeight="1">
      <c r="A1327" s="179"/>
      <c r="B1327" s="110"/>
      <c r="C1327" s="69"/>
      <c r="D1327" s="35"/>
      <c r="E1327" s="65"/>
      <c r="F1327" s="65"/>
      <c r="G1327" s="65"/>
    </row>
    <row r="1328" spans="1:7" ht="14.1" customHeight="1">
      <c r="A1328" s="179"/>
      <c r="B1328" s="110">
        <v>48</v>
      </c>
      <c r="C1328" s="69" t="s">
        <v>374</v>
      </c>
      <c r="D1328" s="35"/>
      <c r="E1328" s="65"/>
      <c r="F1328" s="65"/>
      <c r="G1328" s="65"/>
    </row>
    <row r="1329" spans="1:7" ht="25.5">
      <c r="A1329" s="179"/>
      <c r="B1329" s="90">
        <v>60</v>
      </c>
      <c r="C1329" s="69" t="s">
        <v>907</v>
      </c>
      <c r="D1329" s="14"/>
      <c r="E1329" s="14"/>
      <c r="F1329" s="14"/>
      <c r="G1329" s="14"/>
    </row>
    <row r="1330" spans="1:7" ht="14.1" customHeight="1">
      <c r="A1330" s="179"/>
      <c r="B1330" s="90" t="s">
        <v>742</v>
      </c>
      <c r="C1330" s="69" t="s">
        <v>710</v>
      </c>
      <c r="D1330" s="7">
        <v>0</v>
      </c>
      <c r="E1330" s="11">
        <v>1500</v>
      </c>
      <c r="F1330" s="11">
        <v>1500</v>
      </c>
      <c r="G1330" s="7">
        <v>0</v>
      </c>
    </row>
    <row r="1331" spans="1:7" ht="25.5">
      <c r="A1331" s="179" t="s">
        <v>17</v>
      </c>
      <c r="B1331" s="90">
        <v>60</v>
      </c>
      <c r="C1331" s="69" t="s">
        <v>907</v>
      </c>
      <c r="D1331" s="8">
        <f t="shared" ref="D1331:F1331" si="251">D1330</f>
        <v>0</v>
      </c>
      <c r="E1331" s="9">
        <f t="shared" si="251"/>
        <v>1500</v>
      </c>
      <c r="F1331" s="9">
        <f t="shared" si="251"/>
        <v>1500</v>
      </c>
      <c r="G1331" s="8">
        <v>0</v>
      </c>
    </row>
    <row r="1332" spans="1:7" ht="11.1" customHeight="1">
      <c r="A1332" s="179"/>
      <c r="B1332" s="90"/>
      <c r="C1332" s="69"/>
      <c r="D1332" s="1"/>
      <c r="E1332" s="14"/>
      <c r="F1332" s="14"/>
      <c r="G1332" s="14"/>
    </row>
    <row r="1333" spans="1:7" ht="25.5">
      <c r="A1333" s="192"/>
      <c r="B1333" s="145">
        <v>61</v>
      </c>
      <c r="C1333" s="142" t="s">
        <v>832</v>
      </c>
      <c r="D1333" s="14"/>
      <c r="E1333" s="14"/>
      <c r="F1333" s="14"/>
      <c r="G1333" s="14"/>
    </row>
    <row r="1334" spans="1:7" ht="14.1" customHeight="1">
      <c r="A1334" s="192"/>
      <c r="B1334" s="145" t="s">
        <v>744</v>
      </c>
      <c r="C1334" s="142" t="s">
        <v>710</v>
      </c>
      <c r="D1334" s="1">
        <v>0</v>
      </c>
      <c r="E1334" s="1">
        <v>0</v>
      </c>
      <c r="F1334" s="14">
        <v>2500</v>
      </c>
      <c r="G1334" s="7">
        <v>0</v>
      </c>
    </row>
    <row r="1335" spans="1:7" ht="25.5">
      <c r="A1335" s="192" t="s">
        <v>17</v>
      </c>
      <c r="B1335" s="145">
        <v>61</v>
      </c>
      <c r="C1335" s="142" t="s">
        <v>832</v>
      </c>
      <c r="D1335" s="8">
        <f>D1334</f>
        <v>0</v>
      </c>
      <c r="E1335" s="8">
        <f t="shared" ref="E1335:F1335" si="252">E1334</f>
        <v>0</v>
      </c>
      <c r="F1335" s="9">
        <f t="shared" si="252"/>
        <v>2500</v>
      </c>
      <c r="G1335" s="8">
        <v>0</v>
      </c>
    </row>
    <row r="1336" spans="1:7" ht="14.1" customHeight="1">
      <c r="A1336" s="179" t="s">
        <v>17</v>
      </c>
      <c r="B1336" s="110">
        <v>48</v>
      </c>
      <c r="C1336" s="69" t="s">
        <v>374</v>
      </c>
      <c r="D1336" s="8">
        <f>D1331+D1335</f>
        <v>0</v>
      </c>
      <c r="E1336" s="9">
        <f t="shared" ref="E1336:F1336" si="253">E1331+E1335</f>
        <v>1500</v>
      </c>
      <c r="F1336" s="9">
        <f t="shared" si="253"/>
        <v>4000</v>
      </c>
      <c r="G1336" s="8">
        <v>0</v>
      </c>
    </row>
    <row r="1337" spans="1:7" ht="11.1" customHeight="1">
      <c r="A1337" s="179"/>
      <c r="B1337" s="111"/>
      <c r="C1337" s="69"/>
      <c r="D1337" s="35"/>
      <c r="E1337" s="35"/>
      <c r="F1337" s="35"/>
      <c r="G1337" s="67"/>
    </row>
    <row r="1338" spans="1:7" ht="14.1" customHeight="1">
      <c r="A1338" s="179"/>
      <c r="B1338" s="110">
        <v>49</v>
      </c>
      <c r="C1338" s="69" t="s">
        <v>376</v>
      </c>
      <c r="D1338" s="35"/>
      <c r="E1338" s="35"/>
      <c r="F1338" s="35"/>
      <c r="G1338" s="67"/>
    </row>
    <row r="1339" spans="1:7" ht="25.5">
      <c r="A1339" s="179"/>
      <c r="B1339" s="90">
        <v>61</v>
      </c>
      <c r="C1339" s="179" t="s">
        <v>711</v>
      </c>
      <c r="D1339" s="14"/>
      <c r="E1339" s="1"/>
      <c r="F1339" s="14"/>
      <c r="G1339" s="1"/>
    </row>
    <row r="1340" spans="1:7" ht="14.1" customHeight="1">
      <c r="A1340" s="179"/>
      <c r="B1340" s="90" t="s">
        <v>735</v>
      </c>
      <c r="C1340" s="69" t="s">
        <v>710</v>
      </c>
      <c r="D1340" s="7">
        <v>0</v>
      </c>
      <c r="E1340" s="11">
        <v>1360</v>
      </c>
      <c r="F1340" s="11">
        <v>1360</v>
      </c>
      <c r="G1340" s="11">
        <v>1360</v>
      </c>
    </row>
    <row r="1341" spans="1:7" ht="25.5">
      <c r="A1341" s="179" t="s">
        <v>17</v>
      </c>
      <c r="B1341" s="90">
        <v>61</v>
      </c>
      <c r="C1341" s="179" t="s">
        <v>711</v>
      </c>
      <c r="D1341" s="7">
        <f t="shared" ref="D1341:F1341" si="254">D1340</f>
        <v>0</v>
      </c>
      <c r="E1341" s="11">
        <f t="shared" si="254"/>
        <v>1360</v>
      </c>
      <c r="F1341" s="11">
        <f t="shared" si="254"/>
        <v>1360</v>
      </c>
      <c r="G1341" s="11">
        <v>1360</v>
      </c>
    </row>
    <row r="1342" spans="1:7" ht="11.1" customHeight="1">
      <c r="A1342" s="179"/>
      <c r="B1342" s="90"/>
      <c r="C1342" s="179"/>
      <c r="D1342" s="14"/>
      <c r="E1342" s="14"/>
      <c r="F1342" s="14"/>
      <c r="G1342" s="14"/>
    </row>
    <row r="1343" spans="1:7" ht="14.1" customHeight="1">
      <c r="A1343" s="179"/>
      <c r="B1343" s="90">
        <v>62</v>
      </c>
      <c r="C1343" s="179" t="s">
        <v>771</v>
      </c>
      <c r="D1343" s="14"/>
      <c r="E1343" s="14"/>
      <c r="F1343" s="14"/>
      <c r="G1343" s="14"/>
    </row>
    <row r="1344" spans="1:7" ht="14.1" customHeight="1">
      <c r="A1344" s="179"/>
      <c r="B1344" s="90" t="s">
        <v>772</v>
      </c>
      <c r="C1344" s="69" t="s">
        <v>710</v>
      </c>
      <c r="D1344" s="7">
        <v>0</v>
      </c>
      <c r="E1344" s="11">
        <v>10000</v>
      </c>
      <c r="F1344" s="11">
        <v>10000</v>
      </c>
      <c r="G1344" s="11">
        <v>1926</v>
      </c>
    </row>
    <row r="1345" spans="1:7" ht="14.1" customHeight="1">
      <c r="A1345" s="179" t="s">
        <v>17</v>
      </c>
      <c r="B1345" s="90">
        <v>62</v>
      </c>
      <c r="C1345" s="179" t="s">
        <v>771</v>
      </c>
      <c r="D1345" s="7">
        <f t="shared" ref="D1345:F1345" si="255">D1344</f>
        <v>0</v>
      </c>
      <c r="E1345" s="11">
        <f t="shared" si="255"/>
        <v>10000</v>
      </c>
      <c r="F1345" s="11">
        <f t="shared" si="255"/>
        <v>10000</v>
      </c>
      <c r="G1345" s="11">
        <v>1926</v>
      </c>
    </row>
    <row r="1346" spans="1:7" ht="11.1" customHeight="1">
      <c r="A1346" s="179"/>
      <c r="B1346" s="90"/>
      <c r="C1346" s="179"/>
      <c r="D1346" s="1"/>
      <c r="E1346" s="14"/>
      <c r="F1346" s="14"/>
      <c r="G1346" s="14"/>
    </row>
    <row r="1347" spans="1:7" ht="38.25">
      <c r="A1347" s="179"/>
      <c r="B1347" s="90">
        <v>63</v>
      </c>
      <c r="C1347" s="179" t="s">
        <v>870</v>
      </c>
      <c r="D1347" s="14"/>
      <c r="E1347" s="14"/>
      <c r="F1347" s="14"/>
      <c r="G1347" s="14"/>
    </row>
    <row r="1348" spans="1:7" ht="15" customHeight="1">
      <c r="A1348" s="189"/>
      <c r="B1348" s="97" t="s">
        <v>871</v>
      </c>
      <c r="C1348" s="74" t="s">
        <v>710</v>
      </c>
      <c r="D1348" s="7">
        <v>0</v>
      </c>
      <c r="E1348" s="7">
        <v>0</v>
      </c>
      <c r="F1348" s="7">
        <v>0</v>
      </c>
      <c r="G1348" s="11">
        <v>15000</v>
      </c>
    </row>
    <row r="1349" spans="1:7" ht="38.25">
      <c r="A1349" s="179" t="s">
        <v>17</v>
      </c>
      <c r="B1349" s="90">
        <v>63</v>
      </c>
      <c r="C1349" s="179" t="s">
        <v>870</v>
      </c>
      <c r="D1349" s="7">
        <f t="shared" ref="D1349:F1349" si="256">D1348</f>
        <v>0</v>
      </c>
      <c r="E1349" s="7">
        <f t="shared" si="256"/>
        <v>0</v>
      </c>
      <c r="F1349" s="7">
        <f t="shared" si="256"/>
        <v>0</v>
      </c>
      <c r="G1349" s="11">
        <v>15000</v>
      </c>
    </row>
    <row r="1350" spans="1:7" ht="13.9" customHeight="1">
      <c r="A1350" s="179" t="s">
        <v>17</v>
      </c>
      <c r="B1350" s="110">
        <v>49</v>
      </c>
      <c r="C1350" s="69" t="s">
        <v>376</v>
      </c>
      <c r="D1350" s="8">
        <f>D1341+D1345+D1349</f>
        <v>0</v>
      </c>
      <c r="E1350" s="9">
        <f t="shared" ref="E1350:F1350" si="257">E1341+E1345+E1349</f>
        <v>11360</v>
      </c>
      <c r="F1350" s="9">
        <f t="shared" si="257"/>
        <v>11360</v>
      </c>
      <c r="G1350" s="9">
        <v>18286</v>
      </c>
    </row>
    <row r="1351" spans="1:7" ht="11.1" customHeight="1">
      <c r="A1351" s="179"/>
      <c r="B1351" s="95"/>
      <c r="C1351" s="96"/>
      <c r="D1351" s="65"/>
      <c r="E1351" s="65"/>
      <c r="F1351" s="65"/>
      <c r="G1351" s="65"/>
    </row>
    <row r="1352" spans="1:7" ht="27" customHeight="1">
      <c r="A1352" s="179"/>
      <c r="B1352" s="90">
        <v>50</v>
      </c>
      <c r="C1352" s="69" t="s">
        <v>198</v>
      </c>
      <c r="D1352" s="14"/>
      <c r="E1352" s="14"/>
      <c r="F1352" s="14"/>
      <c r="G1352" s="14"/>
    </row>
    <row r="1353" spans="1:7" ht="25.5">
      <c r="A1353" s="179"/>
      <c r="B1353" s="112">
        <v>72</v>
      </c>
      <c r="C1353" s="69" t="s">
        <v>665</v>
      </c>
      <c r="D1353" s="14"/>
      <c r="E1353" s="14"/>
      <c r="F1353" s="14"/>
      <c r="G1353" s="14"/>
    </row>
    <row r="1354" spans="1:7">
      <c r="A1354" s="179"/>
      <c r="B1354" s="112" t="s">
        <v>221</v>
      </c>
      <c r="C1354" s="69" t="s">
        <v>175</v>
      </c>
      <c r="D1354" s="14">
        <v>190</v>
      </c>
      <c r="E1354" s="1">
        <v>0</v>
      </c>
      <c r="F1354" s="1">
        <v>0</v>
      </c>
      <c r="G1354" s="1">
        <v>0</v>
      </c>
    </row>
    <row r="1355" spans="1:7" s="75" customFormat="1" ht="25.5">
      <c r="A1355" s="179" t="s">
        <v>17</v>
      </c>
      <c r="B1355" s="112">
        <v>72</v>
      </c>
      <c r="C1355" s="69" t="s">
        <v>665</v>
      </c>
      <c r="D1355" s="9">
        <f t="shared" ref="D1355:F1355" si="258">D1354</f>
        <v>190</v>
      </c>
      <c r="E1355" s="8">
        <f t="shared" si="258"/>
        <v>0</v>
      </c>
      <c r="F1355" s="8">
        <f t="shared" si="258"/>
        <v>0</v>
      </c>
      <c r="G1355" s="8">
        <v>0</v>
      </c>
    </row>
    <row r="1356" spans="1:7" ht="27" customHeight="1">
      <c r="A1356" s="179" t="s">
        <v>17</v>
      </c>
      <c r="B1356" s="90">
        <v>50</v>
      </c>
      <c r="C1356" s="69" t="s">
        <v>198</v>
      </c>
      <c r="D1356" s="11">
        <f>D1355</f>
        <v>190</v>
      </c>
      <c r="E1356" s="7">
        <f t="shared" ref="E1356:F1356" si="259">E1355</f>
        <v>0</v>
      </c>
      <c r="F1356" s="7">
        <f t="shared" si="259"/>
        <v>0</v>
      </c>
      <c r="G1356" s="7">
        <v>0</v>
      </c>
    </row>
    <row r="1357" spans="1:7" ht="12" customHeight="1">
      <c r="A1357" s="179"/>
      <c r="B1357" s="90"/>
      <c r="C1357" s="69"/>
      <c r="D1357" s="14"/>
      <c r="E1357" s="14"/>
      <c r="F1357" s="14"/>
      <c r="G1357" s="14"/>
    </row>
    <row r="1358" spans="1:7" ht="15" customHeight="1">
      <c r="A1358" s="179"/>
      <c r="B1358" s="90">
        <v>60</v>
      </c>
      <c r="C1358" s="69" t="s">
        <v>752</v>
      </c>
      <c r="D1358" s="14"/>
      <c r="E1358" s="14"/>
      <c r="F1358" s="14"/>
      <c r="G1358" s="14"/>
    </row>
    <row r="1359" spans="1:7" ht="15" customHeight="1">
      <c r="A1359" s="179"/>
      <c r="B1359" s="90" t="s">
        <v>709</v>
      </c>
      <c r="C1359" s="69" t="s">
        <v>710</v>
      </c>
      <c r="D1359" s="7">
        <v>0</v>
      </c>
      <c r="E1359" s="11">
        <v>34900</v>
      </c>
      <c r="F1359" s="11">
        <f>34900+11227</f>
        <v>46127</v>
      </c>
      <c r="G1359" s="11">
        <v>1</v>
      </c>
    </row>
    <row r="1360" spans="1:7" ht="15" customHeight="1">
      <c r="A1360" s="179" t="s">
        <v>17</v>
      </c>
      <c r="B1360" s="90">
        <v>60</v>
      </c>
      <c r="C1360" s="69" t="s">
        <v>752</v>
      </c>
      <c r="D1360" s="7">
        <f t="shared" ref="D1360:F1360" si="260">D1359</f>
        <v>0</v>
      </c>
      <c r="E1360" s="11">
        <f t="shared" si="260"/>
        <v>34900</v>
      </c>
      <c r="F1360" s="11">
        <f t="shared" si="260"/>
        <v>46127</v>
      </c>
      <c r="G1360" s="11">
        <v>1</v>
      </c>
    </row>
    <row r="1361" spans="1:7" ht="12" customHeight="1">
      <c r="A1361" s="179"/>
      <c r="B1361" s="90"/>
      <c r="C1361" s="69"/>
      <c r="D1361" s="14"/>
      <c r="E1361" s="14"/>
      <c r="F1361" s="14"/>
      <c r="G1361" s="14"/>
    </row>
    <row r="1362" spans="1:7" ht="15" customHeight="1">
      <c r="A1362" s="179"/>
      <c r="B1362" s="90">
        <v>61</v>
      </c>
      <c r="C1362" s="69" t="s">
        <v>753</v>
      </c>
      <c r="D1362" s="14"/>
      <c r="E1362" s="14"/>
      <c r="F1362" s="14"/>
      <c r="G1362" s="14"/>
    </row>
    <row r="1363" spans="1:7" ht="15" customHeight="1">
      <c r="A1363" s="179"/>
      <c r="B1363" s="90" t="s">
        <v>712</v>
      </c>
      <c r="C1363" s="69" t="s">
        <v>710</v>
      </c>
      <c r="D1363" s="7">
        <v>0</v>
      </c>
      <c r="E1363" s="11">
        <v>80000</v>
      </c>
      <c r="F1363" s="11">
        <v>80000</v>
      </c>
      <c r="G1363" s="11">
        <v>80000</v>
      </c>
    </row>
    <row r="1364" spans="1:7" s="75" customFormat="1" ht="15" customHeight="1">
      <c r="A1364" s="179" t="s">
        <v>17</v>
      </c>
      <c r="B1364" s="90">
        <v>61</v>
      </c>
      <c r="C1364" s="69" t="s">
        <v>753</v>
      </c>
      <c r="D1364" s="7">
        <f t="shared" ref="D1364:F1364" si="261">D1363</f>
        <v>0</v>
      </c>
      <c r="E1364" s="11">
        <f t="shared" si="261"/>
        <v>80000</v>
      </c>
      <c r="F1364" s="11">
        <f t="shared" si="261"/>
        <v>80000</v>
      </c>
      <c r="G1364" s="11">
        <v>80000</v>
      </c>
    </row>
    <row r="1365" spans="1:7" ht="15" customHeight="1">
      <c r="A1365" s="179" t="s">
        <v>17</v>
      </c>
      <c r="B1365" s="95">
        <v>4.101</v>
      </c>
      <c r="C1365" s="96" t="s">
        <v>174</v>
      </c>
      <c r="D1365" s="11">
        <f t="shared" ref="D1365:F1365" si="262">D1356+D1360+D1326+D1350+D1304+D1364+D1336+D1294</f>
        <v>190</v>
      </c>
      <c r="E1365" s="11">
        <f t="shared" si="262"/>
        <v>152391</v>
      </c>
      <c r="F1365" s="11">
        <f t="shared" si="262"/>
        <v>169071</v>
      </c>
      <c r="G1365" s="11">
        <v>115314</v>
      </c>
    </row>
    <row r="1366" spans="1:7" ht="7.5" customHeight="1">
      <c r="A1366" s="179"/>
      <c r="B1366" s="112"/>
      <c r="C1366" s="69"/>
      <c r="D1366" s="65"/>
      <c r="E1366" s="65"/>
      <c r="F1366" s="65"/>
      <c r="G1366" s="65"/>
    </row>
    <row r="1367" spans="1:7" ht="15" customHeight="1">
      <c r="A1367" s="179"/>
      <c r="B1367" s="95">
        <v>4.3369999999999997</v>
      </c>
      <c r="C1367" s="96" t="s">
        <v>55</v>
      </c>
      <c r="D1367" s="65"/>
      <c r="E1367" s="65"/>
      <c r="F1367" s="65"/>
      <c r="G1367" s="65"/>
    </row>
    <row r="1368" spans="1:7" ht="15" customHeight="1">
      <c r="A1368" s="179"/>
      <c r="B1368" s="90">
        <v>35</v>
      </c>
      <c r="C1368" s="69" t="s">
        <v>189</v>
      </c>
      <c r="D1368" s="65"/>
      <c r="E1368" s="65"/>
      <c r="F1368" s="65"/>
      <c r="G1368" s="14"/>
    </row>
    <row r="1369" spans="1:7" s="36" customFormat="1" ht="27" customHeight="1">
      <c r="A1369" s="179"/>
      <c r="B1369" s="90" t="s">
        <v>199</v>
      </c>
      <c r="C1369" s="69" t="s">
        <v>339</v>
      </c>
      <c r="D1369" s="14">
        <v>1108118</v>
      </c>
      <c r="E1369" s="14">
        <v>2149998</v>
      </c>
      <c r="F1369" s="14">
        <f>2149998+928450</f>
        <v>3078448</v>
      </c>
      <c r="G1369" s="14">
        <v>2800000</v>
      </c>
    </row>
    <row r="1370" spans="1:7" ht="30" customHeight="1">
      <c r="A1370" s="179"/>
      <c r="B1370" s="145" t="s">
        <v>218</v>
      </c>
      <c r="C1370" s="109" t="s">
        <v>340</v>
      </c>
      <c r="D1370" s="11">
        <v>181500</v>
      </c>
      <c r="E1370" s="11">
        <v>130000</v>
      </c>
      <c r="F1370" s="11">
        <v>130000</v>
      </c>
      <c r="G1370" s="11">
        <v>97650</v>
      </c>
    </row>
    <row r="1371" spans="1:7" ht="15" customHeight="1">
      <c r="A1371" s="179" t="s">
        <v>17</v>
      </c>
      <c r="B1371" s="90">
        <v>35</v>
      </c>
      <c r="C1371" s="69" t="s">
        <v>189</v>
      </c>
      <c r="D1371" s="11">
        <f t="shared" ref="D1371:F1371" si="263">SUM(D1369:D1370)</f>
        <v>1289618</v>
      </c>
      <c r="E1371" s="11">
        <f>SUM(E1369:E1370)</f>
        <v>2279998</v>
      </c>
      <c r="F1371" s="11">
        <f t="shared" si="263"/>
        <v>3208448</v>
      </c>
      <c r="G1371" s="11">
        <v>2897650</v>
      </c>
    </row>
    <row r="1372" spans="1:7" ht="9" customHeight="1">
      <c r="A1372" s="179"/>
      <c r="B1372" s="95"/>
      <c r="C1372" s="96"/>
      <c r="D1372" s="65"/>
      <c r="E1372" s="65"/>
      <c r="F1372" s="65"/>
      <c r="G1372" s="65"/>
    </row>
    <row r="1373" spans="1:7" ht="15" customHeight="1">
      <c r="A1373" s="179"/>
      <c r="B1373" s="90">
        <v>36</v>
      </c>
      <c r="C1373" s="69" t="s">
        <v>21</v>
      </c>
      <c r="D1373" s="65"/>
      <c r="E1373" s="65"/>
      <c r="F1373" s="65"/>
      <c r="G1373" s="65"/>
    </row>
    <row r="1374" spans="1:7" ht="15" customHeight="1">
      <c r="A1374" s="179"/>
      <c r="B1374" s="90">
        <v>45</v>
      </c>
      <c r="C1374" s="69" t="s">
        <v>368</v>
      </c>
      <c r="D1374" s="65"/>
      <c r="E1374" s="65"/>
      <c r="F1374" s="65"/>
      <c r="G1374" s="65"/>
    </row>
    <row r="1375" spans="1:7" ht="15" customHeight="1">
      <c r="A1375" s="179"/>
      <c r="B1375" s="70" t="s">
        <v>40</v>
      </c>
      <c r="C1375" s="69" t="s">
        <v>72</v>
      </c>
      <c r="D1375" s="14">
        <v>50000</v>
      </c>
      <c r="E1375" s="1">
        <v>0</v>
      </c>
      <c r="F1375" s="1">
        <v>0</v>
      </c>
      <c r="G1375" s="1">
        <v>0</v>
      </c>
    </row>
    <row r="1376" spans="1:7" ht="15" customHeight="1">
      <c r="A1376" s="179"/>
      <c r="B1376" s="70" t="s">
        <v>68</v>
      </c>
      <c r="C1376" s="69" t="s">
        <v>153</v>
      </c>
      <c r="D1376" s="14">
        <v>67925</v>
      </c>
      <c r="E1376" s="1">
        <v>0</v>
      </c>
      <c r="F1376" s="1">
        <v>0</v>
      </c>
      <c r="G1376" s="1">
        <v>0</v>
      </c>
    </row>
    <row r="1377" spans="1:7" ht="25.5" customHeight="1">
      <c r="A1377" s="179"/>
      <c r="B1377" s="155" t="s">
        <v>331</v>
      </c>
      <c r="C1377" s="142" t="s">
        <v>332</v>
      </c>
      <c r="D1377" s="22">
        <v>11299</v>
      </c>
      <c r="E1377" s="2">
        <v>0</v>
      </c>
      <c r="F1377" s="2">
        <v>0</v>
      </c>
      <c r="G1377" s="2">
        <v>0</v>
      </c>
    </row>
    <row r="1378" spans="1:7" ht="27.75" customHeight="1">
      <c r="A1378" s="179"/>
      <c r="B1378" s="155" t="s">
        <v>399</v>
      </c>
      <c r="C1378" s="142" t="s">
        <v>400</v>
      </c>
      <c r="D1378" s="14">
        <v>3097</v>
      </c>
      <c r="E1378" s="1">
        <v>0</v>
      </c>
      <c r="F1378" s="1">
        <v>0</v>
      </c>
      <c r="G1378" s="1">
        <v>0</v>
      </c>
    </row>
    <row r="1379" spans="1:7" ht="25.5">
      <c r="A1379" s="179"/>
      <c r="B1379" s="155" t="s">
        <v>668</v>
      </c>
      <c r="C1379" s="142" t="s">
        <v>666</v>
      </c>
      <c r="D1379" s="22">
        <v>19999</v>
      </c>
      <c r="E1379" s="2">
        <v>0</v>
      </c>
      <c r="F1379" s="2">
        <v>0</v>
      </c>
      <c r="G1379" s="2">
        <v>0</v>
      </c>
    </row>
    <row r="1380" spans="1:7" ht="25.5">
      <c r="A1380" s="179"/>
      <c r="B1380" s="155" t="s">
        <v>187</v>
      </c>
      <c r="C1380" s="142" t="s">
        <v>667</v>
      </c>
      <c r="D1380" s="22">
        <v>10000</v>
      </c>
      <c r="E1380" s="2">
        <v>0</v>
      </c>
      <c r="F1380" s="2">
        <v>0</v>
      </c>
      <c r="G1380" s="2">
        <v>0</v>
      </c>
    </row>
    <row r="1381" spans="1:7" ht="15" customHeight="1">
      <c r="A1381" s="179" t="s">
        <v>17</v>
      </c>
      <c r="B1381" s="90">
        <v>45</v>
      </c>
      <c r="C1381" s="69" t="s">
        <v>368</v>
      </c>
      <c r="D1381" s="73">
        <f t="shared" ref="D1381:F1381" si="264">SUM(D1375:D1380)</f>
        <v>162320</v>
      </c>
      <c r="E1381" s="18">
        <f t="shared" si="264"/>
        <v>0</v>
      </c>
      <c r="F1381" s="18">
        <f t="shared" si="264"/>
        <v>0</v>
      </c>
      <c r="G1381" s="18">
        <v>0</v>
      </c>
    </row>
    <row r="1382" spans="1:7" ht="6.75" customHeight="1">
      <c r="A1382" s="179"/>
      <c r="B1382" s="90"/>
      <c r="C1382" s="69"/>
      <c r="D1382" s="65"/>
      <c r="E1382" s="65"/>
      <c r="F1382" s="65"/>
      <c r="G1382" s="65"/>
    </row>
    <row r="1383" spans="1:7" ht="15" customHeight="1">
      <c r="A1383" s="179"/>
      <c r="B1383" s="90">
        <v>47</v>
      </c>
      <c r="C1383" s="69" t="s">
        <v>372</v>
      </c>
      <c r="D1383" s="65"/>
      <c r="E1383" s="65"/>
      <c r="F1383" s="65"/>
      <c r="G1383" s="65"/>
    </row>
    <row r="1384" spans="1:7">
      <c r="A1384" s="179"/>
      <c r="B1384" s="70" t="s">
        <v>322</v>
      </c>
      <c r="C1384" s="69" t="s">
        <v>402</v>
      </c>
      <c r="D1384" s="19">
        <v>8843</v>
      </c>
      <c r="E1384" s="6">
        <v>0</v>
      </c>
      <c r="F1384" s="6">
        <v>0</v>
      </c>
      <c r="G1384" s="1">
        <v>0</v>
      </c>
    </row>
    <row r="1385" spans="1:7">
      <c r="A1385" s="179"/>
      <c r="B1385" s="70" t="s">
        <v>401</v>
      </c>
      <c r="C1385" s="69" t="s">
        <v>403</v>
      </c>
      <c r="D1385" s="19">
        <v>4944</v>
      </c>
      <c r="E1385" s="6">
        <v>0</v>
      </c>
      <c r="F1385" s="6">
        <v>0</v>
      </c>
      <c r="G1385" s="1">
        <v>0</v>
      </c>
    </row>
    <row r="1386" spans="1:7" s="75" customFormat="1" ht="15" customHeight="1">
      <c r="A1386" s="189" t="s">
        <v>17</v>
      </c>
      <c r="B1386" s="97">
        <v>47</v>
      </c>
      <c r="C1386" s="74" t="s">
        <v>372</v>
      </c>
      <c r="D1386" s="20">
        <f t="shared" ref="D1386:F1386" si="265">SUM(D1384:D1385)</f>
        <v>13787</v>
      </c>
      <c r="E1386" s="18">
        <f t="shared" si="265"/>
        <v>0</v>
      </c>
      <c r="F1386" s="18">
        <f t="shared" si="265"/>
        <v>0</v>
      </c>
      <c r="G1386" s="18">
        <v>0</v>
      </c>
    </row>
    <row r="1387" spans="1:7" ht="12" customHeight="1">
      <c r="A1387" s="179"/>
      <c r="B1387" s="90"/>
      <c r="C1387" s="69"/>
      <c r="D1387" s="35"/>
      <c r="E1387" s="35"/>
      <c r="F1387" s="35"/>
      <c r="G1387" s="67"/>
    </row>
    <row r="1388" spans="1:7" ht="15" customHeight="1">
      <c r="A1388" s="179"/>
      <c r="B1388" s="90">
        <v>48</v>
      </c>
      <c r="C1388" s="69" t="s">
        <v>374</v>
      </c>
      <c r="D1388" s="35"/>
      <c r="E1388" s="35"/>
      <c r="F1388" s="35"/>
      <c r="G1388" s="67"/>
    </row>
    <row r="1389" spans="1:7" ht="15" customHeight="1">
      <c r="A1389" s="179"/>
      <c r="B1389" s="70" t="s">
        <v>69</v>
      </c>
      <c r="C1389" s="69" t="s">
        <v>407</v>
      </c>
      <c r="D1389" s="19">
        <v>2598</v>
      </c>
      <c r="E1389" s="6">
        <v>0</v>
      </c>
      <c r="F1389" s="1">
        <v>0</v>
      </c>
      <c r="G1389" s="1">
        <v>0</v>
      </c>
    </row>
    <row r="1390" spans="1:7" ht="25.5">
      <c r="A1390" s="179"/>
      <c r="B1390" s="70" t="s">
        <v>404</v>
      </c>
      <c r="C1390" s="69" t="s">
        <v>408</v>
      </c>
      <c r="D1390" s="19">
        <v>1744</v>
      </c>
      <c r="E1390" s="6">
        <v>0</v>
      </c>
      <c r="F1390" s="1">
        <v>0</v>
      </c>
      <c r="G1390" s="1">
        <v>0</v>
      </c>
    </row>
    <row r="1391" spans="1:7" ht="15" customHeight="1">
      <c r="A1391" s="179"/>
      <c r="B1391" s="70" t="s">
        <v>269</v>
      </c>
      <c r="C1391" s="69" t="s">
        <v>409</v>
      </c>
      <c r="D1391" s="19">
        <v>4950</v>
      </c>
      <c r="E1391" s="6">
        <v>0</v>
      </c>
      <c r="F1391" s="1">
        <v>0</v>
      </c>
      <c r="G1391" s="1">
        <v>0</v>
      </c>
    </row>
    <row r="1392" spans="1:7" ht="28.15" customHeight="1">
      <c r="A1392" s="179"/>
      <c r="B1392" s="70" t="s">
        <v>405</v>
      </c>
      <c r="C1392" s="69" t="s">
        <v>410</v>
      </c>
      <c r="D1392" s="19">
        <v>3000</v>
      </c>
      <c r="E1392" s="6">
        <v>0</v>
      </c>
      <c r="F1392" s="1">
        <v>0</v>
      </c>
      <c r="G1392" s="1">
        <v>0</v>
      </c>
    </row>
    <row r="1393" spans="1:7" ht="15" customHeight="1">
      <c r="A1393" s="179"/>
      <c r="B1393" s="70" t="s">
        <v>406</v>
      </c>
      <c r="C1393" s="69" t="s">
        <v>414</v>
      </c>
      <c r="D1393" s="16">
        <v>4998</v>
      </c>
      <c r="E1393" s="15">
        <v>0</v>
      </c>
      <c r="F1393" s="7">
        <v>0</v>
      </c>
      <c r="G1393" s="7">
        <v>0</v>
      </c>
    </row>
    <row r="1394" spans="1:7" ht="15" customHeight="1">
      <c r="A1394" s="179" t="s">
        <v>17</v>
      </c>
      <c r="B1394" s="90">
        <v>48</v>
      </c>
      <c r="C1394" s="69" t="s">
        <v>374</v>
      </c>
      <c r="D1394" s="16">
        <f t="shared" ref="D1394:F1394" si="266">SUM(D1389:D1393)</f>
        <v>17290</v>
      </c>
      <c r="E1394" s="15">
        <f t="shared" si="266"/>
        <v>0</v>
      </c>
      <c r="F1394" s="15">
        <f t="shared" si="266"/>
        <v>0</v>
      </c>
      <c r="G1394" s="15">
        <v>0</v>
      </c>
    </row>
    <row r="1395" spans="1:7" ht="15" customHeight="1">
      <c r="A1395" s="179" t="s">
        <v>17</v>
      </c>
      <c r="B1395" s="90">
        <v>36</v>
      </c>
      <c r="C1395" s="69" t="s">
        <v>21</v>
      </c>
      <c r="D1395" s="73">
        <f t="shared" ref="D1395:F1395" si="267">D1394+D1381+D1386</f>
        <v>193397</v>
      </c>
      <c r="E1395" s="18">
        <f t="shared" si="267"/>
        <v>0</v>
      </c>
      <c r="F1395" s="18">
        <f t="shared" si="267"/>
        <v>0</v>
      </c>
      <c r="G1395" s="8">
        <v>0</v>
      </c>
    </row>
    <row r="1396" spans="1:7" ht="12" customHeight="1">
      <c r="A1396" s="179"/>
      <c r="B1396" s="90"/>
      <c r="C1396" s="69"/>
      <c r="D1396" s="113"/>
      <c r="E1396" s="113"/>
      <c r="F1396" s="113"/>
      <c r="G1396" s="113"/>
    </row>
    <row r="1397" spans="1:7" ht="15" customHeight="1">
      <c r="A1397" s="179"/>
      <c r="B1397" s="90">
        <v>45</v>
      </c>
      <c r="C1397" s="69" t="s">
        <v>368</v>
      </c>
      <c r="D1397" s="113"/>
      <c r="E1397" s="113"/>
      <c r="F1397" s="113"/>
      <c r="G1397" s="113"/>
    </row>
    <row r="1398" spans="1:7" ht="15" customHeight="1">
      <c r="A1398" s="179"/>
      <c r="B1398" s="90">
        <v>60</v>
      </c>
      <c r="C1398" s="69" t="s">
        <v>708</v>
      </c>
      <c r="D1398" s="6"/>
      <c r="E1398" s="19"/>
      <c r="F1398" s="19"/>
      <c r="G1398" s="6"/>
    </row>
    <row r="1399" spans="1:7" ht="15" customHeight="1">
      <c r="A1399" s="179"/>
      <c r="B1399" s="90" t="s">
        <v>840</v>
      </c>
      <c r="C1399" s="69" t="s">
        <v>710</v>
      </c>
      <c r="D1399" s="6">
        <v>0</v>
      </c>
      <c r="E1399" s="19">
        <v>7760</v>
      </c>
      <c r="F1399" s="19">
        <v>7760</v>
      </c>
      <c r="G1399" s="7">
        <v>0</v>
      </c>
    </row>
    <row r="1400" spans="1:7" s="75" customFormat="1" ht="15" customHeight="1">
      <c r="A1400" s="179" t="s">
        <v>17</v>
      </c>
      <c r="B1400" s="90">
        <v>60</v>
      </c>
      <c r="C1400" s="69" t="s">
        <v>708</v>
      </c>
      <c r="D1400" s="18">
        <f t="shared" ref="D1400:F1400" si="268">D1399</f>
        <v>0</v>
      </c>
      <c r="E1400" s="20">
        <f t="shared" si="268"/>
        <v>7760</v>
      </c>
      <c r="F1400" s="20">
        <f t="shared" si="268"/>
        <v>7760</v>
      </c>
      <c r="G1400" s="18">
        <v>0</v>
      </c>
    </row>
    <row r="1401" spans="1:7" ht="11.1" customHeight="1">
      <c r="A1401" s="179"/>
      <c r="B1401" s="90"/>
      <c r="C1401" s="69"/>
      <c r="D1401" s="19"/>
      <c r="E1401" s="19"/>
      <c r="F1401" s="19"/>
      <c r="G1401" s="19"/>
    </row>
    <row r="1402" spans="1:7" ht="15" customHeight="1">
      <c r="A1402" s="179"/>
      <c r="B1402" s="90">
        <v>61</v>
      </c>
      <c r="C1402" s="69" t="s">
        <v>775</v>
      </c>
      <c r="D1402" s="19"/>
      <c r="E1402" s="19"/>
      <c r="F1402" s="19"/>
      <c r="G1402" s="19"/>
    </row>
    <row r="1403" spans="1:7" ht="15" customHeight="1">
      <c r="A1403" s="179"/>
      <c r="B1403" s="90" t="s">
        <v>739</v>
      </c>
      <c r="C1403" s="69" t="s">
        <v>710</v>
      </c>
      <c r="D1403" s="6">
        <v>0</v>
      </c>
      <c r="E1403" s="19">
        <v>10000</v>
      </c>
      <c r="F1403" s="19">
        <v>10000</v>
      </c>
      <c r="G1403" s="7">
        <v>0</v>
      </c>
    </row>
    <row r="1404" spans="1:7" ht="15" customHeight="1">
      <c r="A1404" s="179" t="s">
        <v>17</v>
      </c>
      <c r="B1404" s="90">
        <v>61</v>
      </c>
      <c r="C1404" s="69" t="s">
        <v>775</v>
      </c>
      <c r="D1404" s="18">
        <f t="shared" ref="D1404:F1404" si="269">D1403</f>
        <v>0</v>
      </c>
      <c r="E1404" s="20">
        <f t="shared" si="269"/>
        <v>10000</v>
      </c>
      <c r="F1404" s="20">
        <f t="shared" si="269"/>
        <v>10000</v>
      </c>
      <c r="G1404" s="18">
        <v>0</v>
      </c>
    </row>
    <row r="1405" spans="1:7" ht="12" customHeight="1">
      <c r="A1405" s="179"/>
      <c r="B1405" s="90"/>
      <c r="C1405" s="69"/>
      <c r="D1405" s="19"/>
      <c r="E1405" s="19"/>
      <c r="F1405" s="19"/>
      <c r="G1405" s="19"/>
    </row>
    <row r="1406" spans="1:7" ht="15" customHeight="1">
      <c r="A1406" s="179"/>
      <c r="B1406" s="90">
        <v>62</v>
      </c>
      <c r="C1406" s="69" t="s">
        <v>773</v>
      </c>
      <c r="D1406" s="19"/>
      <c r="E1406" s="19"/>
      <c r="F1406" s="19"/>
      <c r="G1406" s="19"/>
    </row>
    <row r="1407" spans="1:7" ht="15" customHeight="1">
      <c r="A1407" s="179"/>
      <c r="B1407" s="90" t="s">
        <v>774</v>
      </c>
      <c r="C1407" s="69" t="s">
        <v>710</v>
      </c>
      <c r="D1407" s="6">
        <v>0</v>
      </c>
      <c r="E1407" s="19">
        <v>5532</v>
      </c>
      <c r="F1407" s="19">
        <v>5532</v>
      </c>
      <c r="G1407" s="7">
        <v>0</v>
      </c>
    </row>
    <row r="1408" spans="1:7" ht="15" customHeight="1">
      <c r="A1408" s="179" t="s">
        <v>17</v>
      </c>
      <c r="B1408" s="90">
        <v>62</v>
      </c>
      <c r="C1408" s="69" t="s">
        <v>773</v>
      </c>
      <c r="D1408" s="18">
        <f t="shared" ref="D1408:F1408" si="270">D1407</f>
        <v>0</v>
      </c>
      <c r="E1408" s="20">
        <f t="shared" si="270"/>
        <v>5532</v>
      </c>
      <c r="F1408" s="20">
        <f t="shared" si="270"/>
        <v>5532</v>
      </c>
      <c r="G1408" s="18">
        <v>0</v>
      </c>
    </row>
    <row r="1409" spans="1:7" ht="11.1" customHeight="1">
      <c r="A1409" s="179"/>
      <c r="B1409" s="90"/>
      <c r="C1409" s="69"/>
      <c r="D1409" s="29"/>
      <c r="E1409" s="29"/>
      <c r="F1409" s="29"/>
      <c r="G1409" s="29"/>
    </row>
    <row r="1410" spans="1:7" ht="15" customHeight="1">
      <c r="A1410" s="192"/>
      <c r="B1410" s="145">
        <v>63</v>
      </c>
      <c r="C1410" s="142" t="s">
        <v>833</v>
      </c>
      <c r="D1410" s="19"/>
      <c r="E1410" s="19"/>
      <c r="F1410" s="19"/>
      <c r="G1410" s="19"/>
    </row>
    <row r="1411" spans="1:7" ht="15" customHeight="1">
      <c r="A1411" s="192"/>
      <c r="B1411" s="145" t="s">
        <v>834</v>
      </c>
      <c r="C1411" s="142" t="s">
        <v>714</v>
      </c>
      <c r="D1411" s="6">
        <v>0</v>
      </c>
      <c r="E1411" s="6">
        <v>0</v>
      </c>
      <c r="F1411" s="19">
        <v>600</v>
      </c>
      <c r="G1411" s="7">
        <v>0</v>
      </c>
    </row>
    <row r="1412" spans="1:7" ht="15" customHeight="1">
      <c r="A1412" s="192" t="s">
        <v>17</v>
      </c>
      <c r="B1412" s="145">
        <v>63</v>
      </c>
      <c r="C1412" s="142" t="s">
        <v>833</v>
      </c>
      <c r="D1412" s="18">
        <f>D1411</f>
        <v>0</v>
      </c>
      <c r="E1412" s="18">
        <f t="shared" ref="E1412:F1412" si="271">E1411</f>
        <v>0</v>
      </c>
      <c r="F1412" s="20">
        <f t="shared" si="271"/>
        <v>600</v>
      </c>
      <c r="G1412" s="18">
        <v>0</v>
      </c>
    </row>
    <row r="1413" spans="1:7" ht="11.1" customHeight="1">
      <c r="A1413" s="192"/>
      <c r="B1413" s="145"/>
      <c r="C1413" s="142"/>
      <c r="D1413" s="31"/>
      <c r="E1413" s="31"/>
      <c r="F1413" s="29"/>
      <c r="G1413" s="31"/>
    </row>
    <row r="1414" spans="1:7" ht="15" customHeight="1">
      <c r="A1414" s="192"/>
      <c r="B1414" s="145">
        <v>64</v>
      </c>
      <c r="C1414" s="142" t="s">
        <v>876</v>
      </c>
      <c r="D1414" s="19"/>
      <c r="E1414" s="19"/>
      <c r="F1414" s="19"/>
      <c r="G1414" s="19"/>
    </row>
    <row r="1415" spans="1:7" ht="15" customHeight="1">
      <c r="A1415" s="192"/>
      <c r="B1415" s="145" t="s">
        <v>877</v>
      </c>
      <c r="C1415" s="69" t="s">
        <v>710</v>
      </c>
      <c r="D1415" s="6">
        <v>0</v>
      </c>
      <c r="E1415" s="6">
        <v>0</v>
      </c>
      <c r="F1415" s="6">
        <v>0</v>
      </c>
      <c r="G1415" s="11">
        <v>317</v>
      </c>
    </row>
    <row r="1416" spans="1:7" ht="15" customHeight="1">
      <c r="A1416" s="192" t="s">
        <v>17</v>
      </c>
      <c r="B1416" s="145">
        <v>64</v>
      </c>
      <c r="C1416" s="142" t="s">
        <v>876</v>
      </c>
      <c r="D1416" s="18">
        <f>D1415</f>
        <v>0</v>
      </c>
      <c r="E1416" s="18">
        <f t="shared" ref="E1416:F1416" si="272">E1415</f>
        <v>0</v>
      </c>
      <c r="F1416" s="18">
        <f t="shared" si="272"/>
        <v>0</v>
      </c>
      <c r="G1416" s="20">
        <v>317</v>
      </c>
    </row>
    <row r="1417" spans="1:7" ht="11.1" customHeight="1">
      <c r="A1417" s="192"/>
      <c r="B1417" s="145"/>
      <c r="C1417" s="142"/>
      <c r="D1417" s="6"/>
      <c r="E1417" s="6"/>
      <c r="F1417" s="19"/>
      <c r="G1417" s="6"/>
    </row>
    <row r="1418" spans="1:7" ht="15" customHeight="1">
      <c r="A1418" s="195"/>
      <c r="B1418" s="207" t="s">
        <v>921</v>
      </c>
      <c r="C1418" s="142" t="s">
        <v>873</v>
      </c>
      <c r="D1418" s="14"/>
      <c r="E1418" s="14"/>
      <c r="F1418" s="14"/>
      <c r="G1418" s="14"/>
    </row>
    <row r="1419" spans="1:7" ht="15" customHeight="1">
      <c r="A1419" s="195"/>
      <c r="B1419" s="207" t="s">
        <v>922</v>
      </c>
      <c r="C1419" s="142" t="s">
        <v>710</v>
      </c>
      <c r="D1419" s="1">
        <v>0</v>
      </c>
      <c r="E1419" s="1">
        <v>0</v>
      </c>
      <c r="F1419" s="1">
        <v>0</v>
      </c>
      <c r="G1419" s="19">
        <v>2013</v>
      </c>
    </row>
    <row r="1420" spans="1:7" ht="15" customHeight="1">
      <c r="A1420" s="195" t="s">
        <v>17</v>
      </c>
      <c r="B1420" s="207" t="s">
        <v>921</v>
      </c>
      <c r="C1420" s="142" t="s">
        <v>873</v>
      </c>
      <c r="D1420" s="8">
        <f>D1419</f>
        <v>0</v>
      </c>
      <c r="E1420" s="8">
        <f t="shared" ref="E1420:F1420" si="273">E1419</f>
        <v>0</v>
      </c>
      <c r="F1420" s="8">
        <f t="shared" si="273"/>
        <v>0</v>
      </c>
      <c r="G1420" s="9">
        <v>2013</v>
      </c>
    </row>
    <row r="1421" spans="1:7" ht="15" customHeight="1">
      <c r="A1421" s="179" t="s">
        <v>17</v>
      </c>
      <c r="B1421" s="90">
        <v>45</v>
      </c>
      <c r="C1421" s="69" t="s">
        <v>368</v>
      </c>
      <c r="D1421" s="8">
        <f>D1400+D1404+D1408+D1412+D1416+D1420</f>
        <v>0</v>
      </c>
      <c r="E1421" s="9">
        <f t="shared" ref="E1421:F1421" si="274">E1400+E1404+E1408+E1412+E1416+E1420</f>
        <v>23292</v>
      </c>
      <c r="F1421" s="9">
        <f t="shared" si="274"/>
        <v>23892</v>
      </c>
      <c r="G1421" s="9">
        <v>2330</v>
      </c>
    </row>
    <row r="1422" spans="1:7" ht="12" customHeight="1">
      <c r="A1422" s="179"/>
      <c r="B1422" s="90"/>
      <c r="C1422" s="69"/>
      <c r="D1422" s="65"/>
      <c r="E1422" s="65"/>
      <c r="F1422" s="65"/>
      <c r="G1422" s="65"/>
    </row>
    <row r="1423" spans="1:7" ht="15" customHeight="1">
      <c r="A1423" s="179"/>
      <c r="B1423" s="90">
        <v>46</v>
      </c>
      <c r="C1423" s="69" t="s">
        <v>370</v>
      </c>
      <c r="D1423" s="65"/>
      <c r="E1423" s="65"/>
      <c r="F1423" s="65"/>
      <c r="G1423" s="65"/>
    </row>
    <row r="1424" spans="1:7" ht="15" customHeight="1">
      <c r="A1424" s="179"/>
      <c r="B1424" s="90">
        <v>60</v>
      </c>
      <c r="C1424" s="69" t="s">
        <v>730</v>
      </c>
      <c r="D1424" s="16"/>
      <c r="E1424" s="16"/>
      <c r="F1424" s="16"/>
      <c r="G1424" s="16"/>
    </row>
    <row r="1425" spans="1:7" ht="15" customHeight="1">
      <c r="A1425" s="179"/>
      <c r="B1425" s="90" t="s">
        <v>738</v>
      </c>
      <c r="C1425" s="69" t="s">
        <v>710</v>
      </c>
      <c r="D1425" s="6">
        <v>0</v>
      </c>
      <c r="E1425" s="19">
        <v>4581</v>
      </c>
      <c r="F1425" s="19">
        <v>4581</v>
      </c>
      <c r="G1425" s="7">
        <v>0</v>
      </c>
    </row>
    <row r="1426" spans="1:7" ht="15" customHeight="1">
      <c r="A1426" s="179" t="s">
        <v>17</v>
      </c>
      <c r="B1426" s="90">
        <v>60</v>
      </c>
      <c r="C1426" s="69" t="s">
        <v>730</v>
      </c>
      <c r="D1426" s="18">
        <f t="shared" ref="D1426:F1426" si="275">D1425</f>
        <v>0</v>
      </c>
      <c r="E1426" s="20">
        <f t="shared" si="275"/>
        <v>4581</v>
      </c>
      <c r="F1426" s="20">
        <f t="shared" si="275"/>
        <v>4581</v>
      </c>
      <c r="G1426" s="18">
        <v>0</v>
      </c>
    </row>
    <row r="1427" spans="1:7" ht="15" customHeight="1">
      <c r="A1427" s="179"/>
      <c r="B1427" s="90"/>
      <c r="C1427" s="69"/>
      <c r="D1427" s="29"/>
      <c r="E1427" s="29"/>
      <c r="F1427" s="29"/>
      <c r="G1427" s="29"/>
    </row>
    <row r="1428" spans="1:7" ht="15" customHeight="1">
      <c r="A1428" s="179"/>
      <c r="B1428" s="90">
        <v>61</v>
      </c>
      <c r="C1428" s="69" t="s">
        <v>745</v>
      </c>
      <c r="D1428" s="19"/>
      <c r="E1428" s="19"/>
      <c r="F1428" s="19"/>
      <c r="G1428" s="19"/>
    </row>
    <row r="1429" spans="1:7" ht="15" customHeight="1">
      <c r="A1429" s="179"/>
      <c r="B1429" s="90" t="s">
        <v>746</v>
      </c>
      <c r="C1429" s="69" t="s">
        <v>726</v>
      </c>
      <c r="D1429" s="6">
        <v>0</v>
      </c>
      <c r="E1429" s="19">
        <v>930</v>
      </c>
      <c r="F1429" s="19">
        <v>930</v>
      </c>
      <c r="G1429" s="7">
        <v>0</v>
      </c>
    </row>
    <row r="1430" spans="1:7" ht="15" customHeight="1">
      <c r="A1430" s="189" t="s">
        <v>17</v>
      </c>
      <c r="B1430" s="97">
        <v>61</v>
      </c>
      <c r="C1430" s="74" t="s">
        <v>745</v>
      </c>
      <c r="D1430" s="18">
        <f t="shared" ref="D1430:F1430" si="276">D1429</f>
        <v>0</v>
      </c>
      <c r="E1430" s="20">
        <f t="shared" si="276"/>
        <v>930</v>
      </c>
      <c r="F1430" s="20">
        <f t="shared" si="276"/>
        <v>930</v>
      </c>
      <c r="G1430" s="18">
        <v>0</v>
      </c>
    </row>
    <row r="1431" spans="1:7" ht="15" customHeight="1">
      <c r="A1431" s="179"/>
      <c r="B1431" s="90"/>
      <c r="C1431" s="69"/>
      <c r="D1431" s="19"/>
      <c r="E1431" s="19"/>
      <c r="F1431" s="19"/>
      <c r="G1431" s="19"/>
    </row>
    <row r="1432" spans="1:7" ht="27.6" customHeight="1">
      <c r="A1432" s="179"/>
      <c r="B1432" s="90">
        <v>62</v>
      </c>
      <c r="C1432" s="69" t="s">
        <v>757</v>
      </c>
      <c r="D1432" s="19"/>
      <c r="E1432" s="19"/>
      <c r="F1432" s="19"/>
      <c r="G1432" s="19"/>
    </row>
    <row r="1433" spans="1:7" ht="15" customHeight="1">
      <c r="A1433" s="179"/>
      <c r="B1433" s="90" t="s">
        <v>758</v>
      </c>
      <c r="C1433" s="69" t="s">
        <v>726</v>
      </c>
      <c r="D1433" s="6">
        <v>0</v>
      </c>
      <c r="E1433" s="19">
        <v>1327</v>
      </c>
      <c r="F1433" s="19">
        <v>1327</v>
      </c>
      <c r="G1433" s="7">
        <v>0</v>
      </c>
    </row>
    <row r="1434" spans="1:7" ht="27.6" customHeight="1">
      <c r="A1434" s="179" t="s">
        <v>17</v>
      </c>
      <c r="B1434" s="90">
        <v>62</v>
      </c>
      <c r="C1434" s="69" t="s">
        <v>757</v>
      </c>
      <c r="D1434" s="18">
        <f t="shared" ref="D1434:F1434" si="277">D1433</f>
        <v>0</v>
      </c>
      <c r="E1434" s="20">
        <f t="shared" si="277"/>
        <v>1327</v>
      </c>
      <c r="F1434" s="20">
        <f t="shared" si="277"/>
        <v>1327</v>
      </c>
      <c r="G1434" s="18">
        <v>0</v>
      </c>
    </row>
    <row r="1435" spans="1:7" ht="15" customHeight="1">
      <c r="A1435" s="179"/>
      <c r="B1435" s="90"/>
      <c r="C1435" s="69"/>
      <c r="D1435" s="19"/>
      <c r="E1435" s="19"/>
      <c r="F1435" s="19"/>
      <c r="G1435" s="19"/>
    </row>
    <row r="1436" spans="1:7" ht="27.6" customHeight="1">
      <c r="A1436" s="179"/>
      <c r="B1436" s="90">
        <v>63</v>
      </c>
      <c r="C1436" s="69" t="s">
        <v>666</v>
      </c>
      <c r="D1436" s="19"/>
      <c r="E1436" s="19"/>
      <c r="F1436" s="19"/>
      <c r="G1436" s="19"/>
    </row>
    <row r="1437" spans="1:7" ht="15" customHeight="1">
      <c r="A1437" s="179"/>
      <c r="B1437" s="90" t="s">
        <v>740</v>
      </c>
      <c r="C1437" s="69" t="s">
        <v>710</v>
      </c>
      <c r="D1437" s="6">
        <v>0</v>
      </c>
      <c r="E1437" s="19">
        <v>7205</v>
      </c>
      <c r="F1437" s="19">
        <v>7205</v>
      </c>
      <c r="G1437" s="7">
        <v>0</v>
      </c>
    </row>
    <row r="1438" spans="1:7" ht="27.6" customHeight="1">
      <c r="A1438" s="179" t="s">
        <v>17</v>
      </c>
      <c r="B1438" s="90">
        <v>63</v>
      </c>
      <c r="C1438" s="69" t="s">
        <v>666</v>
      </c>
      <c r="D1438" s="18">
        <f t="shared" ref="D1438:F1438" si="278">D1437</f>
        <v>0</v>
      </c>
      <c r="E1438" s="20">
        <f t="shared" si="278"/>
        <v>7205</v>
      </c>
      <c r="F1438" s="20">
        <f t="shared" si="278"/>
        <v>7205</v>
      </c>
      <c r="G1438" s="18">
        <v>0</v>
      </c>
    </row>
    <row r="1439" spans="1:7" ht="15" customHeight="1">
      <c r="A1439" s="179"/>
      <c r="B1439" s="90"/>
      <c r="C1439" s="69"/>
      <c r="D1439" s="29"/>
      <c r="E1439" s="29"/>
      <c r="F1439" s="29"/>
      <c r="G1439" s="29"/>
    </row>
    <row r="1440" spans="1:7" ht="38.25">
      <c r="A1440" s="192"/>
      <c r="B1440" s="145">
        <v>64</v>
      </c>
      <c r="C1440" s="142" t="s">
        <v>835</v>
      </c>
      <c r="D1440" s="19"/>
      <c r="E1440" s="19"/>
      <c r="F1440" s="19"/>
      <c r="G1440" s="19"/>
    </row>
    <row r="1441" spans="1:7">
      <c r="A1441" s="192"/>
      <c r="B1441" s="145" t="s">
        <v>836</v>
      </c>
      <c r="C1441" s="142" t="s">
        <v>710</v>
      </c>
      <c r="D1441" s="6">
        <v>0</v>
      </c>
      <c r="E1441" s="6">
        <v>0</v>
      </c>
      <c r="F1441" s="19">
        <v>5555</v>
      </c>
      <c r="G1441" s="7">
        <v>0</v>
      </c>
    </row>
    <row r="1442" spans="1:7" ht="38.25">
      <c r="A1442" s="192" t="s">
        <v>17</v>
      </c>
      <c r="B1442" s="145">
        <v>64</v>
      </c>
      <c r="C1442" s="142" t="s">
        <v>835</v>
      </c>
      <c r="D1442" s="18">
        <f>D1441</f>
        <v>0</v>
      </c>
      <c r="E1442" s="18">
        <f t="shared" ref="E1442:F1442" si="279">E1441</f>
        <v>0</v>
      </c>
      <c r="F1442" s="20">
        <f t="shared" si="279"/>
        <v>5555</v>
      </c>
      <c r="G1442" s="18">
        <v>0</v>
      </c>
    </row>
    <row r="1443" spans="1:7" s="75" customFormat="1" ht="15" customHeight="1">
      <c r="A1443" s="179" t="s">
        <v>17</v>
      </c>
      <c r="B1443" s="90">
        <v>46</v>
      </c>
      <c r="C1443" s="69" t="s">
        <v>370</v>
      </c>
      <c r="D1443" s="8">
        <f>D1426+D1430+D1434+D1438+D1442</f>
        <v>0</v>
      </c>
      <c r="E1443" s="9">
        <f t="shared" ref="E1443:F1443" si="280">E1426+E1430+E1434+E1438+E1442</f>
        <v>14043</v>
      </c>
      <c r="F1443" s="9">
        <f t="shared" si="280"/>
        <v>19598</v>
      </c>
      <c r="G1443" s="8">
        <v>0</v>
      </c>
    </row>
    <row r="1444" spans="1:7" ht="15" customHeight="1">
      <c r="A1444" s="179"/>
      <c r="B1444" s="90"/>
      <c r="C1444" s="69"/>
      <c r="D1444" s="65"/>
      <c r="E1444" s="65"/>
      <c r="F1444" s="65"/>
      <c r="G1444" s="65"/>
    </row>
    <row r="1445" spans="1:7" ht="15" customHeight="1">
      <c r="A1445" s="179"/>
      <c r="B1445" s="90">
        <v>47</v>
      </c>
      <c r="C1445" s="69" t="s">
        <v>372</v>
      </c>
      <c r="D1445" s="65"/>
      <c r="E1445" s="65"/>
      <c r="F1445" s="65"/>
      <c r="G1445" s="65"/>
    </row>
    <row r="1446" spans="1:7">
      <c r="A1446" s="179"/>
      <c r="B1446" s="90">
        <v>60</v>
      </c>
      <c r="C1446" s="69" t="s">
        <v>763</v>
      </c>
      <c r="D1446" s="19"/>
      <c r="E1446" s="19"/>
      <c r="F1446" s="19"/>
      <c r="G1446" s="19"/>
    </row>
    <row r="1447" spans="1:7" ht="15" customHeight="1">
      <c r="A1447" s="179"/>
      <c r="B1447" s="90" t="s">
        <v>734</v>
      </c>
      <c r="C1447" s="69" t="s">
        <v>710</v>
      </c>
      <c r="D1447" s="6">
        <v>0</v>
      </c>
      <c r="E1447" s="19">
        <v>2500</v>
      </c>
      <c r="F1447" s="19">
        <v>2500</v>
      </c>
      <c r="G1447" s="1">
        <v>0</v>
      </c>
    </row>
    <row r="1448" spans="1:7">
      <c r="A1448" s="179" t="s">
        <v>17</v>
      </c>
      <c r="B1448" s="90">
        <v>60</v>
      </c>
      <c r="C1448" s="69" t="s">
        <v>763</v>
      </c>
      <c r="D1448" s="18">
        <f>D1447</f>
        <v>0</v>
      </c>
      <c r="E1448" s="73">
        <f t="shared" ref="E1448:F1449" si="281">E1447</f>
        <v>2500</v>
      </c>
      <c r="F1448" s="73">
        <f t="shared" si="281"/>
        <v>2500</v>
      </c>
      <c r="G1448" s="18">
        <v>0</v>
      </c>
    </row>
    <row r="1449" spans="1:7" ht="15" customHeight="1">
      <c r="A1449" s="179" t="s">
        <v>17</v>
      </c>
      <c r="B1449" s="90">
        <v>47</v>
      </c>
      <c r="C1449" s="69" t="s">
        <v>372</v>
      </c>
      <c r="D1449" s="15">
        <f>D1448</f>
        <v>0</v>
      </c>
      <c r="E1449" s="66">
        <f t="shared" si="281"/>
        <v>2500</v>
      </c>
      <c r="F1449" s="66">
        <f t="shared" si="281"/>
        <v>2500</v>
      </c>
      <c r="G1449" s="15">
        <v>0</v>
      </c>
    </row>
    <row r="1450" spans="1:7" ht="15" customHeight="1">
      <c r="A1450" s="179"/>
      <c r="B1450" s="90"/>
      <c r="C1450" s="69"/>
      <c r="D1450" s="65"/>
      <c r="E1450" s="65"/>
      <c r="F1450" s="65"/>
      <c r="G1450" s="65"/>
    </row>
    <row r="1451" spans="1:7" ht="15" customHeight="1">
      <c r="A1451" s="179"/>
      <c r="B1451" s="90">
        <v>48</v>
      </c>
      <c r="C1451" s="69" t="s">
        <v>374</v>
      </c>
      <c r="D1451" s="65"/>
      <c r="E1451" s="65"/>
      <c r="F1451" s="65"/>
      <c r="G1451" s="65"/>
    </row>
    <row r="1452" spans="1:7" ht="15" customHeight="1">
      <c r="A1452" s="179"/>
      <c r="B1452" s="90">
        <v>60</v>
      </c>
      <c r="C1452" s="69" t="s">
        <v>732</v>
      </c>
      <c r="D1452" s="19"/>
      <c r="E1452" s="19"/>
      <c r="F1452" s="19"/>
      <c r="G1452" s="19"/>
    </row>
    <row r="1453" spans="1:7" ht="15" customHeight="1">
      <c r="A1453" s="179"/>
      <c r="B1453" s="90" t="s">
        <v>742</v>
      </c>
      <c r="C1453" s="69" t="s">
        <v>710</v>
      </c>
      <c r="D1453" s="6">
        <v>0</v>
      </c>
      <c r="E1453" s="19">
        <v>10000</v>
      </c>
      <c r="F1453" s="19">
        <v>10000</v>
      </c>
      <c r="G1453" s="7">
        <v>0</v>
      </c>
    </row>
    <row r="1454" spans="1:7" ht="15" customHeight="1">
      <c r="A1454" s="179" t="s">
        <v>17</v>
      </c>
      <c r="B1454" s="90">
        <v>60</v>
      </c>
      <c r="C1454" s="69" t="s">
        <v>732</v>
      </c>
      <c r="D1454" s="18">
        <f t="shared" ref="D1454:F1454" si="282">D1453</f>
        <v>0</v>
      </c>
      <c r="E1454" s="20">
        <f t="shared" si="282"/>
        <v>10000</v>
      </c>
      <c r="F1454" s="20">
        <f t="shared" si="282"/>
        <v>10000</v>
      </c>
      <c r="G1454" s="18">
        <v>0</v>
      </c>
    </row>
    <row r="1455" spans="1:7" ht="15" customHeight="1">
      <c r="A1455" s="179"/>
      <c r="B1455" s="90"/>
      <c r="C1455" s="69"/>
      <c r="D1455" s="29"/>
      <c r="E1455" s="29"/>
      <c r="F1455" s="29"/>
      <c r="G1455" s="29"/>
    </row>
    <row r="1456" spans="1:7" ht="15" customHeight="1">
      <c r="A1456" s="179"/>
      <c r="B1456" s="90">
        <v>61</v>
      </c>
      <c r="C1456" s="69" t="s">
        <v>743</v>
      </c>
      <c r="D1456" s="19"/>
      <c r="E1456" s="19"/>
      <c r="F1456" s="19"/>
      <c r="G1456" s="19"/>
    </row>
    <row r="1457" spans="1:7" ht="15" customHeight="1">
      <c r="A1457" s="179"/>
      <c r="B1457" s="90" t="s">
        <v>744</v>
      </c>
      <c r="C1457" s="69" t="s">
        <v>710</v>
      </c>
      <c r="D1457" s="6">
        <v>0</v>
      </c>
      <c r="E1457" s="19">
        <v>4000</v>
      </c>
      <c r="F1457" s="19">
        <v>4000</v>
      </c>
      <c r="G1457" s="7">
        <v>0</v>
      </c>
    </row>
    <row r="1458" spans="1:7" s="75" customFormat="1">
      <c r="A1458" s="179" t="s">
        <v>17</v>
      </c>
      <c r="B1458" s="90">
        <v>61</v>
      </c>
      <c r="C1458" s="69" t="s">
        <v>743</v>
      </c>
      <c r="D1458" s="18">
        <f t="shared" ref="D1458:F1458" si="283">D1457</f>
        <v>0</v>
      </c>
      <c r="E1458" s="20">
        <f t="shared" si="283"/>
        <v>4000</v>
      </c>
      <c r="F1458" s="20">
        <f t="shared" si="283"/>
        <v>4000</v>
      </c>
      <c r="G1458" s="18">
        <v>0</v>
      </c>
    </row>
    <row r="1459" spans="1:7" ht="15" customHeight="1">
      <c r="A1459" s="179"/>
      <c r="B1459" s="90"/>
      <c r="C1459" s="69"/>
      <c r="D1459" s="19"/>
      <c r="E1459" s="19"/>
      <c r="F1459" s="19"/>
      <c r="G1459" s="19"/>
    </row>
    <row r="1460" spans="1:7" ht="28.9" customHeight="1">
      <c r="A1460" s="179"/>
      <c r="B1460" s="90">
        <v>62</v>
      </c>
      <c r="C1460" s="69" t="s">
        <v>747</v>
      </c>
      <c r="D1460" s="19"/>
      <c r="E1460" s="19"/>
      <c r="F1460" s="19"/>
      <c r="G1460" s="19"/>
    </row>
    <row r="1461" spans="1:7" ht="15" customHeight="1">
      <c r="A1461" s="179"/>
      <c r="B1461" s="90" t="s">
        <v>748</v>
      </c>
      <c r="C1461" s="69" t="s">
        <v>726</v>
      </c>
      <c r="D1461" s="15">
        <v>0</v>
      </c>
      <c r="E1461" s="16">
        <v>800</v>
      </c>
      <c r="F1461" s="16">
        <v>800</v>
      </c>
      <c r="G1461" s="7">
        <v>0</v>
      </c>
    </row>
    <row r="1462" spans="1:7" ht="27.6" customHeight="1">
      <c r="A1462" s="179" t="s">
        <v>17</v>
      </c>
      <c r="B1462" s="90">
        <v>62</v>
      </c>
      <c r="C1462" s="69" t="s">
        <v>747</v>
      </c>
      <c r="D1462" s="15">
        <f t="shared" ref="D1462:F1462" si="284">D1461</f>
        <v>0</v>
      </c>
      <c r="E1462" s="16">
        <f t="shared" si="284"/>
        <v>800</v>
      </c>
      <c r="F1462" s="16">
        <f t="shared" si="284"/>
        <v>800</v>
      </c>
      <c r="G1462" s="15">
        <v>0</v>
      </c>
    </row>
    <row r="1463" spans="1:7" ht="15" customHeight="1">
      <c r="A1463" s="179" t="s">
        <v>17</v>
      </c>
      <c r="B1463" s="90">
        <v>48</v>
      </c>
      <c r="C1463" s="69" t="s">
        <v>374</v>
      </c>
      <c r="D1463" s="8">
        <f t="shared" ref="D1463:F1463" si="285">D1454+D1458+D1462</f>
        <v>0</v>
      </c>
      <c r="E1463" s="9">
        <f t="shared" si="285"/>
        <v>14800</v>
      </c>
      <c r="F1463" s="9">
        <f t="shared" si="285"/>
        <v>14800</v>
      </c>
      <c r="G1463" s="18">
        <v>0</v>
      </c>
    </row>
    <row r="1464" spans="1:7" ht="15" customHeight="1">
      <c r="A1464" s="179"/>
      <c r="B1464" s="90"/>
      <c r="C1464" s="69"/>
      <c r="D1464" s="65"/>
      <c r="E1464" s="65"/>
      <c r="F1464" s="65"/>
      <c r="G1464" s="65"/>
    </row>
    <row r="1465" spans="1:7" ht="15" customHeight="1">
      <c r="A1465" s="179"/>
      <c r="B1465" s="90">
        <v>49</v>
      </c>
      <c r="C1465" s="69" t="s">
        <v>376</v>
      </c>
      <c r="D1465" s="65"/>
      <c r="E1465" s="65"/>
      <c r="F1465" s="65"/>
      <c r="G1465" s="65"/>
    </row>
    <row r="1466" spans="1:7" ht="15" customHeight="1">
      <c r="A1466" s="179"/>
      <c r="B1466" s="90">
        <v>60</v>
      </c>
      <c r="C1466" s="69" t="s">
        <v>731</v>
      </c>
      <c r="D1466" s="19"/>
      <c r="E1466" s="19"/>
      <c r="F1466" s="19"/>
      <c r="G1466" s="19"/>
    </row>
    <row r="1467" spans="1:7" ht="15" customHeight="1">
      <c r="A1467" s="179"/>
      <c r="B1467" s="90" t="s">
        <v>741</v>
      </c>
      <c r="C1467" s="69" t="s">
        <v>710</v>
      </c>
      <c r="D1467" s="6">
        <v>0</v>
      </c>
      <c r="E1467" s="19">
        <v>1466</v>
      </c>
      <c r="F1467" s="19">
        <v>1466</v>
      </c>
      <c r="G1467" s="7">
        <v>0</v>
      </c>
    </row>
    <row r="1468" spans="1:7" ht="15" customHeight="1">
      <c r="A1468" s="189" t="s">
        <v>17</v>
      </c>
      <c r="B1468" s="97">
        <v>60</v>
      </c>
      <c r="C1468" s="74" t="s">
        <v>731</v>
      </c>
      <c r="D1468" s="18">
        <f t="shared" ref="D1468:F1468" si="286">D1467</f>
        <v>0</v>
      </c>
      <c r="E1468" s="20">
        <f t="shared" si="286"/>
        <v>1466</v>
      </c>
      <c r="F1468" s="20">
        <f t="shared" si="286"/>
        <v>1466</v>
      </c>
      <c r="G1468" s="18">
        <v>0</v>
      </c>
    </row>
    <row r="1469" spans="1:7" ht="11.1" customHeight="1">
      <c r="A1469" s="179"/>
      <c r="B1469" s="90"/>
      <c r="C1469" s="69"/>
      <c r="D1469" s="19"/>
      <c r="E1469" s="19"/>
      <c r="F1469" s="19"/>
      <c r="G1469" s="19"/>
    </row>
    <row r="1470" spans="1:7" ht="15" customHeight="1">
      <c r="A1470" s="179"/>
      <c r="B1470" s="90">
        <v>61</v>
      </c>
      <c r="C1470" s="69" t="s">
        <v>754</v>
      </c>
      <c r="D1470" s="19"/>
      <c r="E1470" s="19"/>
      <c r="F1470" s="19"/>
      <c r="G1470" s="19"/>
    </row>
    <row r="1471" spans="1:7" ht="15" customHeight="1">
      <c r="A1471" s="179"/>
      <c r="B1471" s="90" t="s">
        <v>735</v>
      </c>
      <c r="C1471" s="69" t="s">
        <v>710</v>
      </c>
      <c r="D1471" s="6">
        <v>0</v>
      </c>
      <c r="E1471" s="19">
        <v>7500</v>
      </c>
      <c r="F1471" s="19">
        <v>7500</v>
      </c>
      <c r="G1471" s="7">
        <v>0</v>
      </c>
    </row>
    <row r="1472" spans="1:7" ht="15" customHeight="1">
      <c r="A1472" s="179" t="s">
        <v>17</v>
      </c>
      <c r="B1472" s="90">
        <v>61</v>
      </c>
      <c r="C1472" s="69" t="s">
        <v>754</v>
      </c>
      <c r="D1472" s="18">
        <f t="shared" ref="D1472:F1472" si="287">D1471</f>
        <v>0</v>
      </c>
      <c r="E1472" s="20">
        <f t="shared" si="287"/>
        <v>7500</v>
      </c>
      <c r="F1472" s="20">
        <f t="shared" si="287"/>
        <v>7500</v>
      </c>
      <c r="G1472" s="18">
        <v>0</v>
      </c>
    </row>
    <row r="1473" spans="1:7" ht="11.1" customHeight="1">
      <c r="A1473" s="179"/>
      <c r="B1473" s="90"/>
      <c r="C1473" s="69"/>
      <c r="D1473" s="6"/>
      <c r="E1473" s="19"/>
      <c r="F1473" s="19"/>
      <c r="G1473" s="6"/>
    </row>
    <row r="1474" spans="1:7" ht="38.25">
      <c r="A1474" s="179"/>
      <c r="B1474" s="90">
        <v>62</v>
      </c>
      <c r="C1474" s="179" t="s">
        <v>883</v>
      </c>
      <c r="D1474" s="14"/>
      <c r="E1474" s="1"/>
      <c r="F1474" s="14"/>
      <c r="G1474" s="14"/>
    </row>
    <row r="1475" spans="1:7" ht="15" customHeight="1">
      <c r="A1475" s="179"/>
      <c r="B1475" s="90" t="s">
        <v>772</v>
      </c>
      <c r="C1475" s="69" t="s">
        <v>710</v>
      </c>
      <c r="D1475" s="7">
        <v>0</v>
      </c>
      <c r="E1475" s="7">
        <v>0</v>
      </c>
      <c r="F1475" s="7">
        <v>0</v>
      </c>
      <c r="G1475" s="11">
        <v>7500</v>
      </c>
    </row>
    <row r="1476" spans="1:7" ht="38.25">
      <c r="A1476" s="179" t="s">
        <v>17</v>
      </c>
      <c r="B1476" s="90">
        <v>62</v>
      </c>
      <c r="C1476" s="179" t="s">
        <v>883</v>
      </c>
      <c r="D1476" s="7">
        <f t="shared" ref="D1476:F1476" si="288">D1475</f>
        <v>0</v>
      </c>
      <c r="E1476" s="7">
        <f t="shared" si="288"/>
        <v>0</v>
      </c>
      <c r="F1476" s="7">
        <f t="shared" si="288"/>
        <v>0</v>
      </c>
      <c r="G1476" s="11">
        <v>7500</v>
      </c>
    </row>
    <row r="1477" spans="1:7" ht="15" customHeight="1">
      <c r="A1477" s="179" t="s">
        <v>17</v>
      </c>
      <c r="B1477" s="90">
        <v>49</v>
      </c>
      <c r="C1477" s="69" t="s">
        <v>376</v>
      </c>
      <c r="D1477" s="8">
        <f>D1468+D1472+D1476</f>
        <v>0</v>
      </c>
      <c r="E1477" s="9">
        <f t="shared" ref="E1477:F1477" si="289">E1468+E1472+E1476</f>
        <v>8966</v>
      </c>
      <c r="F1477" s="9">
        <f t="shared" si="289"/>
        <v>8966</v>
      </c>
      <c r="G1477" s="9">
        <v>7500</v>
      </c>
    </row>
    <row r="1478" spans="1:7">
      <c r="A1478" s="179"/>
      <c r="B1478" s="90"/>
      <c r="C1478" s="69"/>
      <c r="D1478" s="65"/>
      <c r="E1478" s="65"/>
      <c r="F1478" s="65"/>
      <c r="G1478" s="65"/>
    </row>
    <row r="1479" spans="1:7" ht="15" customHeight="1">
      <c r="A1479" s="179"/>
      <c r="B1479" s="90">
        <v>50</v>
      </c>
      <c r="C1479" s="69" t="s">
        <v>381</v>
      </c>
      <c r="D1479" s="65"/>
      <c r="E1479" s="65"/>
      <c r="F1479" s="65"/>
      <c r="G1479" s="65"/>
    </row>
    <row r="1480" spans="1:7" ht="27.75" customHeight="1">
      <c r="A1480" s="179"/>
      <c r="B1480" s="90">
        <v>60</v>
      </c>
      <c r="C1480" s="69" t="s">
        <v>759</v>
      </c>
      <c r="D1480" s="19"/>
      <c r="E1480" s="19"/>
      <c r="F1480" s="19"/>
      <c r="G1480" s="19"/>
    </row>
    <row r="1481" spans="1:7" ht="15" customHeight="1">
      <c r="A1481" s="179"/>
      <c r="B1481" s="90" t="s">
        <v>798</v>
      </c>
      <c r="C1481" s="69" t="s">
        <v>710</v>
      </c>
      <c r="D1481" s="6">
        <v>0</v>
      </c>
      <c r="E1481" s="19">
        <v>3614</v>
      </c>
      <c r="F1481" s="19">
        <v>3614</v>
      </c>
      <c r="G1481" s="7">
        <v>0</v>
      </c>
    </row>
    <row r="1482" spans="1:7" ht="27" customHeight="1">
      <c r="A1482" s="179" t="s">
        <v>17</v>
      </c>
      <c r="B1482" s="90">
        <v>60</v>
      </c>
      <c r="C1482" s="69" t="s">
        <v>759</v>
      </c>
      <c r="D1482" s="18">
        <f t="shared" ref="D1482:F1482" si="290">D1481</f>
        <v>0</v>
      </c>
      <c r="E1482" s="20">
        <f t="shared" si="290"/>
        <v>3614</v>
      </c>
      <c r="F1482" s="20">
        <f t="shared" si="290"/>
        <v>3614</v>
      </c>
      <c r="G1482" s="18">
        <v>0</v>
      </c>
    </row>
    <row r="1483" spans="1:7" ht="15" customHeight="1">
      <c r="A1483" s="179" t="s">
        <v>17</v>
      </c>
      <c r="B1483" s="90">
        <v>50</v>
      </c>
      <c r="C1483" s="69" t="s">
        <v>381</v>
      </c>
      <c r="D1483" s="8">
        <f t="shared" ref="D1483:F1483" si="291">D1482</f>
        <v>0</v>
      </c>
      <c r="E1483" s="9">
        <f t="shared" si="291"/>
        <v>3614</v>
      </c>
      <c r="F1483" s="9">
        <f t="shared" si="291"/>
        <v>3614</v>
      </c>
      <c r="G1483" s="18">
        <v>0</v>
      </c>
    </row>
    <row r="1484" spans="1:7" ht="7.5" customHeight="1">
      <c r="A1484" s="179"/>
      <c r="B1484" s="90"/>
      <c r="C1484" s="69"/>
      <c r="D1484" s="19"/>
      <c r="E1484" s="19"/>
      <c r="F1484" s="19"/>
      <c r="G1484" s="19"/>
    </row>
    <row r="1485" spans="1:7" ht="14.1" customHeight="1">
      <c r="A1485" s="179"/>
      <c r="B1485" s="90">
        <v>60</v>
      </c>
      <c r="C1485" s="69" t="s">
        <v>729</v>
      </c>
      <c r="D1485" s="19"/>
      <c r="E1485" s="19"/>
      <c r="F1485" s="19"/>
      <c r="G1485" s="19"/>
    </row>
    <row r="1486" spans="1:7" ht="14.1" customHeight="1">
      <c r="A1486" s="179"/>
      <c r="B1486" s="90">
        <v>48</v>
      </c>
      <c r="C1486" s="69" t="s">
        <v>374</v>
      </c>
      <c r="D1486" s="19"/>
      <c r="E1486" s="19"/>
      <c r="F1486" s="19"/>
      <c r="G1486" s="19"/>
    </row>
    <row r="1487" spans="1:7" ht="14.1" customHeight="1">
      <c r="A1487" s="179"/>
      <c r="B1487" s="90" t="s">
        <v>733</v>
      </c>
      <c r="C1487" s="69" t="s">
        <v>726</v>
      </c>
      <c r="D1487" s="15">
        <v>0</v>
      </c>
      <c r="E1487" s="16">
        <v>2613</v>
      </c>
      <c r="F1487" s="16">
        <v>2613</v>
      </c>
      <c r="G1487" s="7">
        <v>0</v>
      </c>
    </row>
    <row r="1488" spans="1:7" ht="14.1" customHeight="1">
      <c r="A1488" s="179" t="s">
        <v>17</v>
      </c>
      <c r="B1488" s="90">
        <v>48</v>
      </c>
      <c r="C1488" s="69" t="s">
        <v>374</v>
      </c>
      <c r="D1488" s="18">
        <f t="shared" ref="D1488:F1488" si="292">D1487</f>
        <v>0</v>
      </c>
      <c r="E1488" s="20">
        <f t="shared" si="292"/>
        <v>2613</v>
      </c>
      <c r="F1488" s="20">
        <f t="shared" si="292"/>
        <v>2613</v>
      </c>
      <c r="G1488" s="18">
        <v>0</v>
      </c>
    </row>
    <row r="1489" spans="1:7" ht="7.5" customHeight="1">
      <c r="A1489" s="179"/>
      <c r="B1489" s="90"/>
      <c r="C1489" s="69"/>
      <c r="D1489" s="19"/>
      <c r="E1489" s="19"/>
      <c r="F1489" s="19"/>
      <c r="G1489" s="19"/>
    </row>
    <row r="1490" spans="1:7" ht="14.1" customHeight="1">
      <c r="A1490" s="179"/>
      <c r="B1490" s="90">
        <v>49</v>
      </c>
      <c r="C1490" s="69" t="s">
        <v>376</v>
      </c>
      <c r="D1490" s="19"/>
      <c r="E1490" s="19"/>
      <c r="F1490" s="19"/>
      <c r="G1490" s="19"/>
    </row>
    <row r="1491" spans="1:7" ht="14.1" customHeight="1">
      <c r="A1491" s="179"/>
      <c r="B1491" s="90" t="s">
        <v>799</v>
      </c>
      <c r="C1491" s="69" t="s">
        <v>726</v>
      </c>
      <c r="D1491" s="15">
        <v>0</v>
      </c>
      <c r="E1491" s="16">
        <v>2163</v>
      </c>
      <c r="F1491" s="16">
        <v>2163</v>
      </c>
      <c r="G1491" s="7">
        <v>0</v>
      </c>
    </row>
    <row r="1492" spans="1:7" ht="14.1" customHeight="1">
      <c r="A1492" s="179" t="s">
        <v>17</v>
      </c>
      <c r="B1492" s="90">
        <v>49</v>
      </c>
      <c r="C1492" s="69" t="s">
        <v>376</v>
      </c>
      <c r="D1492" s="18">
        <f t="shared" ref="D1492:F1492" si="293">D1491</f>
        <v>0</v>
      </c>
      <c r="E1492" s="20">
        <f t="shared" si="293"/>
        <v>2163</v>
      </c>
      <c r="F1492" s="20">
        <f t="shared" si="293"/>
        <v>2163</v>
      </c>
      <c r="G1492" s="18">
        <v>0</v>
      </c>
    </row>
    <row r="1493" spans="1:7" s="75" customFormat="1" ht="14.1" customHeight="1">
      <c r="A1493" s="179" t="s">
        <v>17</v>
      </c>
      <c r="B1493" s="90">
        <v>60</v>
      </c>
      <c r="C1493" s="69" t="s">
        <v>729</v>
      </c>
      <c r="D1493" s="18">
        <f t="shared" ref="D1493:F1493" si="294">D1488+D1492</f>
        <v>0</v>
      </c>
      <c r="E1493" s="20">
        <f t="shared" si="294"/>
        <v>4776</v>
      </c>
      <c r="F1493" s="20">
        <f t="shared" si="294"/>
        <v>4776</v>
      </c>
      <c r="G1493" s="18">
        <v>0</v>
      </c>
    </row>
    <row r="1494" spans="1:7" ht="7.5" customHeight="1">
      <c r="A1494" s="179"/>
      <c r="B1494" s="90"/>
      <c r="C1494" s="69"/>
      <c r="D1494" s="19"/>
      <c r="E1494" s="19"/>
      <c r="F1494" s="19"/>
      <c r="G1494" s="19"/>
    </row>
    <row r="1495" spans="1:7" ht="14.1" customHeight="1">
      <c r="A1495" s="179"/>
      <c r="B1495" s="90">
        <v>61</v>
      </c>
      <c r="C1495" s="69" t="s">
        <v>728</v>
      </c>
      <c r="D1495" s="19"/>
      <c r="E1495" s="19"/>
      <c r="F1495" s="19"/>
      <c r="G1495" s="19"/>
    </row>
    <row r="1496" spans="1:7" ht="14.1" customHeight="1">
      <c r="A1496" s="179"/>
      <c r="B1496" s="90">
        <v>55</v>
      </c>
      <c r="C1496" s="69" t="s">
        <v>791</v>
      </c>
      <c r="D1496" s="19"/>
      <c r="E1496" s="19"/>
      <c r="F1496" s="19"/>
      <c r="G1496" s="19"/>
    </row>
    <row r="1497" spans="1:7" ht="14.1" customHeight="1">
      <c r="A1497" s="179"/>
      <c r="B1497" s="90" t="s">
        <v>792</v>
      </c>
      <c r="C1497" s="69" t="s">
        <v>726</v>
      </c>
      <c r="D1497" s="15">
        <v>0</v>
      </c>
      <c r="E1497" s="16">
        <v>50000</v>
      </c>
      <c r="F1497" s="16">
        <v>50000</v>
      </c>
      <c r="G1497" s="7">
        <v>0</v>
      </c>
    </row>
    <row r="1498" spans="1:7" ht="14.1" customHeight="1">
      <c r="A1498" s="179" t="s">
        <v>17</v>
      </c>
      <c r="B1498" s="90">
        <v>55</v>
      </c>
      <c r="C1498" s="69" t="s">
        <v>791</v>
      </c>
      <c r="D1498" s="18">
        <f t="shared" ref="D1498:F1498" si="295">D1497</f>
        <v>0</v>
      </c>
      <c r="E1498" s="20">
        <f t="shared" si="295"/>
        <v>50000</v>
      </c>
      <c r="F1498" s="20">
        <f t="shared" si="295"/>
        <v>50000</v>
      </c>
      <c r="G1498" s="18">
        <v>0</v>
      </c>
    </row>
    <row r="1499" spans="1:7" ht="7.5" customHeight="1">
      <c r="A1499" s="179"/>
      <c r="B1499" s="90"/>
      <c r="C1499" s="69"/>
      <c r="D1499" s="19"/>
      <c r="E1499" s="19"/>
      <c r="F1499" s="19"/>
      <c r="G1499" s="19"/>
    </row>
    <row r="1500" spans="1:7" ht="14.1" customHeight="1">
      <c r="A1500" s="179"/>
      <c r="B1500" s="90">
        <v>56</v>
      </c>
      <c r="C1500" s="69" t="s">
        <v>793</v>
      </c>
      <c r="D1500" s="19"/>
      <c r="E1500" s="19"/>
      <c r="F1500" s="19"/>
      <c r="G1500" s="19"/>
    </row>
    <row r="1501" spans="1:7" ht="14.1" customHeight="1">
      <c r="A1501" s="179"/>
      <c r="B1501" s="90" t="s">
        <v>794</v>
      </c>
      <c r="C1501" s="69" t="s">
        <v>714</v>
      </c>
      <c r="D1501" s="15">
        <v>0</v>
      </c>
      <c r="E1501" s="16">
        <v>23364</v>
      </c>
      <c r="F1501" s="16">
        <v>23364</v>
      </c>
      <c r="G1501" s="11">
        <v>962</v>
      </c>
    </row>
    <row r="1502" spans="1:7" ht="14.1" customHeight="1">
      <c r="A1502" s="179" t="s">
        <v>17</v>
      </c>
      <c r="B1502" s="90">
        <v>56</v>
      </c>
      <c r="C1502" s="69" t="s">
        <v>793</v>
      </c>
      <c r="D1502" s="18">
        <f t="shared" ref="D1502:F1502" si="296">D1501</f>
        <v>0</v>
      </c>
      <c r="E1502" s="20">
        <f t="shared" si="296"/>
        <v>23364</v>
      </c>
      <c r="F1502" s="20">
        <f t="shared" si="296"/>
        <v>23364</v>
      </c>
      <c r="G1502" s="20">
        <v>962</v>
      </c>
    </row>
    <row r="1503" spans="1:7" ht="9" customHeight="1">
      <c r="A1503" s="179"/>
      <c r="B1503" s="90"/>
      <c r="C1503" s="69"/>
      <c r="D1503" s="6"/>
      <c r="E1503" s="19"/>
      <c r="F1503" s="19"/>
      <c r="G1503" s="19"/>
    </row>
    <row r="1504" spans="1:7" ht="14.1" customHeight="1">
      <c r="A1504" s="179"/>
      <c r="B1504" s="90">
        <v>57</v>
      </c>
      <c r="C1504" s="69" t="s">
        <v>177</v>
      </c>
      <c r="D1504" s="19"/>
      <c r="E1504" s="19"/>
      <c r="F1504" s="19"/>
      <c r="G1504" s="19"/>
    </row>
    <row r="1505" spans="1:7" ht="14.1" customHeight="1">
      <c r="A1505" s="179"/>
      <c r="B1505" s="90" t="s">
        <v>906</v>
      </c>
      <c r="C1505" s="69" t="s">
        <v>714</v>
      </c>
      <c r="D1505" s="15">
        <v>0</v>
      </c>
      <c r="E1505" s="15">
        <v>0</v>
      </c>
      <c r="F1505" s="15">
        <v>0</v>
      </c>
      <c r="G1505" s="11">
        <v>31221</v>
      </c>
    </row>
    <row r="1506" spans="1:7" ht="14.1" customHeight="1">
      <c r="A1506" s="179" t="s">
        <v>17</v>
      </c>
      <c r="B1506" s="90">
        <v>57</v>
      </c>
      <c r="C1506" s="69" t="s">
        <v>177</v>
      </c>
      <c r="D1506" s="18">
        <f t="shared" ref="D1506:F1506" si="297">D1505</f>
        <v>0</v>
      </c>
      <c r="E1506" s="18">
        <f t="shared" si="297"/>
        <v>0</v>
      </c>
      <c r="F1506" s="18">
        <f t="shared" si="297"/>
        <v>0</v>
      </c>
      <c r="G1506" s="20">
        <v>31221</v>
      </c>
    </row>
    <row r="1507" spans="1:7" ht="14.1" customHeight="1">
      <c r="A1507" s="179" t="s">
        <v>17</v>
      </c>
      <c r="B1507" s="90">
        <v>61</v>
      </c>
      <c r="C1507" s="69" t="s">
        <v>728</v>
      </c>
      <c r="D1507" s="18">
        <f>D1498+D1502+D1506</f>
        <v>0</v>
      </c>
      <c r="E1507" s="20">
        <f t="shared" ref="E1507:F1507" si="298">E1498+E1502+E1506</f>
        <v>73364</v>
      </c>
      <c r="F1507" s="20">
        <f t="shared" si="298"/>
        <v>73364</v>
      </c>
      <c r="G1507" s="20">
        <v>32183</v>
      </c>
    </row>
    <row r="1508" spans="1:7" ht="7.5" customHeight="1">
      <c r="A1508" s="179"/>
      <c r="B1508" s="90"/>
      <c r="C1508" s="69"/>
      <c r="D1508" s="6"/>
      <c r="E1508" s="19"/>
      <c r="F1508" s="19"/>
      <c r="G1508" s="19"/>
    </row>
    <row r="1509" spans="1:7" ht="14.1" customHeight="1">
      <c r="A1509" s="179"/>
      <c r="B1509" s="90">
        <v>62</v>
      </c>
      <c r="C1509" s="69" t="s">
        <v>793</v>
      </c>
      <c r="D1509" s="6"/>
      <c r="E1509" s="19"/>
      <c r="F1509" s="19"/>
      <c r="G1509" s="19"/>
    </row>
    <row r="1510" spans="1:7" ht="14.1" customHeight="1">
      <c r="A1510" s="179"/>
      <c r="B1510" s="90" t="s">
        <v>856</v>
      </c>
      <c r="C1510" s="69" t="s">
        <v>714</v>
      </c>
      <c r="D1510" s="15">
        <v>0</v>
      </c>
      <c r="E1510" s="15">
        <v>0</v>
      </c>
      <c r="F1510" s="15">
        <v>0</v>
      </c>
      <c r="G1510" s="11">
        <v>11597</v>
      </c>
    </row>
    <row r="1511" spans="1:7" ht="14.1" customHeight="1">
      <c r="A1511" s="179" t="s">
        <v>17</v>
      </c>
      <c r="B1511" s="90">
        <v>62</v>
      </c>
      <c r="C1511" s="69" t="s">
        <v>793</v>
      </c>
      <c r="D1511" s="18">
        <f t="shared" ref="D1511:F1511" si="299">D1510</f>
        <v>0</v>
      </c>
      <c r="E1511" s="18">
        <f t="shared" si="299"/>
        <v>0</v>
      </c>
      <c r="F1511" s="18">
        <f t="shared" si="299"/>
        <v>0</v>
      </c>
      <c r="G1511" s="20">
        <v>11597</v>
      </c>
    </row>
    <row r="1512" spans="1:7" s="75" customFormat="1" ht="15" customHeight="1">
      <c r="A1512" s="189" t="s">
        <v>17</v>
      </c>
      <c r="B1512" s="104">
        <v>4.3369999999999997</v>
      </c>
      <c r="C1512" s="98" t="s">
        <v>55</v>
      </c>
      <c r="D1512" s="66">
        <f t="shared" ref="D1512:F1512" si="300">D1395+D1371+D1493+D1421+D1507+D1443+D1449+D1463+D1477+D1483+D1511</f>
        <v>1483015</v>
      </c>
      <c r="E1512" s="66">
        <f t="shared" si="300"/>
        <v>2425353</v>
      </c>
      <c r="F1512" s="66">
        <f t="shared" si="300"/>
        <v>3359958</v>
      </c>
      <c r="G1512" s="66">
        <v>2951260</v>
      </c>
    </row>
    <row r="1513" spans="1:7" ht="15" customHeight="1">
      <c r="A1513" s="179"/>
      <c r="B1513" s="95"/>
      <c r="C1513" s="96"/>
      <c r="D1513" s="65"/>
      <c r="E1513" s="65"/>
      <c r="F1513" s="65"/>
      <c r="G1513" s="65"/>
    </row>
    <row r="1514" spans="1:7" s="68" customFormat="1" ht="14.65" customHeight="1">
      <c r="A1514" s="190"/>
      <c r="B1514" s="133" t="s">
        <v>421</v>
      </c>
      <c r="C1514" s="134" t="s">
        <v>420</v>
      </c>
      <c r="D1514" s="14"/>
      <c r="E1514" s="14"/>
      <c r="F1514" s="14"/>
      <c r="G1514" s="14"/>
    </row>
    <row r="1515" spans="1:7" ht="15" customHeight="1">
      <c r="A1515" s="179"/>
      <c r="B1515" s="90">
        <v>35</v>
      </c>
      <c r="C1515" s="69" t="s">
        <v>189</v>
      </c>
      <c r="D1515" s="65"/>
      <c r="E1515" s="65"/>
      <c r="F1515" s="65"/>
      <c r="G1515" s="14"/>
    </row>
    <row r="1516" spans="1:7" s="36" customFormat="1" ht="27" customHeight="1">
      <c r="A1516" s="179"/>
      <c r="B1516" s="90" t="s">
        <v>422</v>
      </c>
      <c r="C1516" s="69" t="s">
        <v>339</v>
      </c>
      <c r="D1516" s="1">
        <v>0</v>
      </c>
      <c r="E1516" s="14">
        <v>1</v>
      </c>
      <c r="F1516" s="14">
        <v>1</v>
      </c>
      <c r="G1516" s="1">
        <v>0</v>
      </c>
    </row>
    <row r="1517" spans="1:7" ht="30" customHeight="1">
      <c r="A1517" s="179"/>
      <c r="B1517" s="145" t="s">
        <v>895</v>
      </c>
      <c r="C1517" s="109" t="s">
        <v>917</v>
      </c>
      <c r="D1517" s="7">
        <v>0</v>
      </c>
      <c r="E1517" s="7">
        <v>0</v>
      </c>
      <c r="F1517" s="7">
        <v>0</v>
      </c>
      <c r="G1517" s="11">
        <v>6200</v>
      </c>
    </row>
    <row r="1518" spans="1:7" ht="15" customHeight="1">
      <c r="A1518" s="179" t="s">
        <v>17</v>
      </c>
      <c r="B1518" s="90">
        <v>35</v>
      </c>
      <c r="C1518" s="69" t="s">
        <v>189</v>
      </c>
      <c r="D1518" s="7">
        <f>SUM(D1516:D1517)</f>
        <v>0</v>
      </c>
      <c r="E1518" s="11">
        <f t="shared" ref="E1518:F1518" si="301">SUM(E1516:E1517)</f>
        <v>1</v>
      </c>
      <c r="F1518" s="11">
        <f t="shared" si="301"/>
        <v>1</v>
      </c>
      <c r="G1518" s="11">
        <v>6200</v>
      </c>
    </row>
    <row r="1519" spans="1:7">
      <c r="A1519" s="179" t="s">
        <v>17</v>
      </c>
      <c r="B1519" s="133" t="s">
        <v>421</v>
      </c>
      <c r="C1519" s="134" t="s">
        <v>420</v>
      </c>
      <c r="D1519" s="8">
        <f t="shared" ref="D1519:F1519" si="302">D1518</f>
        <v>0</v>
      </c>
      <c r="E1519" s="9">
        <f t="shared" si="302"/>
        <v>1</v>
      </c>
      <c r="F1519" s="9">
        <f t="shared" si="302"/>
        <v>1</v>
      </c>
      <c r="G1519" s="20">
        <v>6200</v>
      </c>
    </row>
    <row r="1520" spans="1:7" ht="15" customHeight="1">
      <c r="A1520" s="179"/>
      <c r="B1520" s="95"/>
      <c r="C1520" s="96"/>
      <c r="D1520" s="65"/>
      <c r="E1520" s="65"/>
      <c r="F1520" s="65"/>
      <c r="G1520" s="65"/>
    </row>
    <row r="1521" spans="1:7" s="68" customFormat="1">
      <c r="A1521" s="190"/>
      <c r="B1521" s="133" t="s">
        <v>426</v>
      </c>
      <c r="C1521" s="134" t="s">
        <v>424</v>
      </c>
      <c r="D1521" s="14"/>
      <c r="E1521" s="14"/>
      <c r="F1521" s="14"/>
      <c r="G1521" s="14"/>
    </row>
    <row r="1522" spans="1:7" ht="15" customHeight="1">
      <c r="A1522" s="179"/>
      <c r="B1522" s="90">
        <v>35</v>
      </c>
      <c r="C1522" s="69" t="s">
        <v>189</v>
      </c>
      <c r="D1522" s="71"/>
      <c r="E1522" s="71"/>
      <c r="F1522" s="71"/>
      <c r="G1522" s="14"/>
    </row>
    <row r="1523" spans="1:7" s="36" customFormat="1" ht="27" customHeight="1">
      <c r="A1523" s="179"/>
      <c r="B1523" s="90" t="s">
        <v>425</v>
      </c>
      <c r="C1523" s="69" t="s">
        <v>339</v>
      </c>
      <c r="D1523" s="1">
        <v>0</v>
      </c>
      <c r="E1523" s="14">
        <v>1</v>
      </c>
      <c r="F1523" s="14">
        <v>1</v>
      </c>
      <c r="G1523" s="1">
        <v>0</v>
      </c>
    </row>
    <row r="1524" spans="1:7" ht="30" customHeight="1">
      <c r="A1524" s="179"/>
      <c r="B1524" s="145" t="s">
        <v>896</v>
      </c>
      <c r="C1524" s="109" t="s">
        <v>340</v>
      </c>
      <c r="D1524" s="7">
        <v>0</v>
      </c>
      <c r="E1524" s="7">
        <v>0</v>
      </c>
      <c r="F1524" s="7">
        <v>0</v>
      </c>
      <c r="G1524" s="11">
        <v>51150</v>
      </c>
    </row>
    <row r="1525" spans="1:7" ht="15" customHeight="1">
      <c r="A1525" s="179" t="s">
        <v>17</v>
      </c>
      <c r="B1525" s="90">
        <v>35</v>
      </c>
      <c r="C1525" s="69" t="s">
        <v>189</v>
      </c>
      <c r="D1525" s="7">
        <f>SUM(D1523:D1524)</f>
        <v>0</v>
      </c>
      <c r="E1525" s="11">
        <f t="shared" ref="E1525:F1525" si="303">SUM(E1523:E1524)</f>
        <v>1</v>
      </c>
      <c r="F1525" s="11">
        <f t="shared" si="303"/>
        <v>1</v>
      </c>
      <c r="G1525" s="11">
        <v>51150</v>
      </c>
    </row>
    <row r="1526" spans="1:7" s="68" customFormat="1">
      <c r="A1526" s="179" t="s">
        <v>17</v>
      </c>
      <c r="B1526" s="133" t="s">
        <v>426</v>
      </c>
      <c r="C1526" s="134" t="s">
        <v>424</v>
      </c>
      <c r="D1526" s="8">
        <f t="shared" ref="D1526:F1526" si="304">D1525</f>
        <v>0</v>
      </c>
      <c r="E1526" s="9">
        <f t="shared" si="304"/>
        <v>1</v>
      </c>
      <c r="F1526" s="9">
        <f t="shared" si="304"/>
        <v>1</v>
      </c>
      <c r="G1526" s="9">
        <v>51150</v>
      </c>
    </row>
    <row r="1527" spans="1:7" ht="15" customHeight="1">
      <c r="A1527" s="179" t="s">
        <v>17</v>
      </c>
      <c r="B1527" s="112">
        <v>4</v>
      </c>
      <c r="C1527" s="69" t="s">
        <v>54</v>
      </c>
      <c r="D1527" s="66">
        <f t="shared" ref="D1527:F1527" si="305">D1512+D1365+D1519+D1526</f>
        <v>1483205</v>
      </c>
      <c r="E1527" s="66">
        <f t="shared" si="305"/>
        <v>2577746</v>
      </c>
      <c r="F1527" s="66">
        <f t="shared" si="305"/>
        <v>3529031</v>
      </c>
      <c r="G1527" s="66">
        <v>3123924</v>
      </c>
    </row>
    <row r="1528" spans="1:7" ht="15" customHeight="1">
      <c r="A1528" s="179" t="s">
        <v>17</v>
      </c>
      <c r="B1528" s="99">
        <v>5054</v>
      </c>
      <c r="C1528" s="96" t="s">
        <v>14</v>
      </c>
      <c r="D1528" s="66">
        <f t="shared" ref="D1528:F1528" si="306">D1527</f>
        <v>1483205</v>
      </c>
      <c r="E1528" s="66">
        <f t="shared" si="306"/>
        <v>2577746</v>
      </c>
      <c r="F1528" s="66">
        <f t="shared" si="306"/>
        <v>3529031</v>
      </c>
      <c r="G1528" s="66">
        <v>3123924</v>
      </c>
    </row>
    <row r="1529" spans="1:7" ht="15" customHeight="1">
      <c r="A1529" s="197" t="s">
        <v>17</v>
      </c>
      <c r="B1529" s="114"/>
      <c r="C1529" s="115" t="s">
        <v>65</v>
      </c>
      <c r="D1529" s="73">
        <f t="shared" ref="D1529:F1529" si="307">D1528+D1274+D1052+D1085+D1285</f>
        <v>6487957</v>
      </c>
      <c r="E1529" s="73">
        <f t="shared" si="307"/>
        <v>3012098</v>
      </c>
      <c r="F1529" s="73">
        <f t="shared" si="307"/>
        <v>5070456</v>
      </c>
      <c r="G1529" s="73">
        <v>6456541</v>
      </c>
    </row>
    <row r="1530" spans="1:7" ht="15" customHeight="1">
      <c r="A1530" s="197" t="s">
        <v>17</v>
      </c>
      <c r="B1530" s="114"/>
      <c r="C1530" s="115" t="s">
        <v>15</v>
      </c>
      <c r="D1530" s="73">
        <f t="shared" ref="D1530:F1530" si="308">D1529+D991</f>
        <v>9472300</v>
      </c>
      <c r="E1530" s="73">
        <f t="shared" si="308"/>
        <v>8148216</v>
      </c>
      <c r="F1530" s="73">
        <f t="shared" si="308"/>
        <v>9772932</v>
      </c>
      <c r="G1530" s="73">
        <v>11737566</v>
      </c>
    </row>
    <row r="1531" spans="1:7" ht="12" customHeight="1">
      <c r="A1531" s="46"/>
      <c r="B1531" s="62"/>
      <c r="C1531" s="63"/>
      <c r="D1531" s="65"/>
      <c r="E1531" s="65"/>
      <c r="F1531" s="65"/>
      <c r="G1531" s="65"/>
    </row>
    <row r="1532" spans="1:7" ht="15" customHeight="1">
      <c r="A1532" s="208" t="s">
        <v>73</v>
      </c>
      <c r="B1532" s="208"/>
      <c r="C1532" s="208"/>
      <c r="D1532" s="208"/>
      <c r="E1532" s="208"/>
      <c r="F1532" s="208"/>
      <c r="G1532" s="208"/>
    </row>
    <row r="1533" spans="1:7" ht="30" customHeight="1">
      <c r="A1533" s="36" t="s">
        <v>180</v>
      </c>
      <c r="B1533" s="32">
        <v>2501</v>
      </c>
      <c r="C1533" s="200" t="s">
        <v>181</v>
      </c>
      <c r="D1533" s="4">
        <v>208</v>
      </c>
      <c r="E1533" s="1">
        <v>0</v>
      </c>
      <c r="F1533" s="1">
        <v>0</v>
      </c>
      <c r="G1533" s="1">
        <v>0</v>
      </c>
    </row>
    <row r="1534" spans="1:7" ht="30" customHeight="1">
      <c r="A1534" s="36" t="s">
        <v>180</v>
      </c>
      <c r="B1534" s="32">
        <v>3054</v>
      </c>
      <c r="C1534" s="200" t="s">
        <v>839</v>
      </c>
      <c r="D1534" s="4">
        <v>34</v>
      </c>
      <c r="E1534" s="1"/>
      <c r="F1534" s="1"/>
      <c r="G1534" s="1"/>
    </row>
    <row r="1535" spans="1:7">
      <c r="A1535" s="46" t="s">
        <v>180</v>
      </c>
      <c r="B1535" s="32">
        <v>3054</v>
      </c>
      <c r="C1535" s="200" t="s">
        <v>796</v>
      </c>
      <c r="D1535" s="21">
        <v>1050</v>
      </c>
      <c r="E1535" s="35">
        <v>5000</v>
      </c>
      <c r="F1535" s="35">
        <v>5000</v>
      </c>
      <c r="G1535" s="14">
        <v>5000</v>
      </c>
    </row>
    <row r="1536" spans="1:7" ht="30" customHeight="1">
      <c r="C1536" s="200"/>
      <c r="D1536" s="24"/>
      <c r="E1536" s="1"/>
      <c r="F1536" s="1"/>
      <c r="G1536" s="1"/>
    </row>
    <row r="1537" spans="1:7" ht="30" customHeight="1">
      <c r="A1537" s="198"/>
      <c r="B1537" s="116"/>
      <c r="C1537" s="201"/>
      <c r="D1537" s="23"/>
      <c r="E1537" s="1"/>
      <c r="F1537" s="1"/>
      <c r="G1537" s="1"/>
    </row>
    <row r="1538" spans="1:7" ht="30" customHeight="1">
      <c r="A1538" s="198"/>
      <c r="B1538" s="116"/>
      <c r="C1538" s="201"/>
      <c r="D1538" s="23"/>
      <c r="E1538" s="1"/>
      <c r="F1538" s="1"/>
      <c r="G1538" s="1"/>
    </row>
    <row r="1541" spans="1:7">
      <c r="E1541" s="35"/>
      <c r="F1541" s="35"/>
    </row>
    <row r="1542" spans="1:7" s="125" customFormat="1">
      <c r="A1542" s="199"/>
      <c r="B1542" s="41"/>
      <c r="C1542" s="102"/>
      <c r="D1542" s="123"/>
      <c r="E1542" s="124"/>
      <c r="F1542" s="124"/>
    </row>
    <row r="1543" spans="1:7" s="125" customFormat="1">
      <c r="A1543" s="199"/>
      <c r="B1543" s="41"/>
      <c r="C1543" s="64"/>
      <c r="D1543" s="126"/>
      <c r="E1543" s="126"/>
      <c r="F1543" s="126"/>
    </row>
    <row r="1544" spans="1:7" s="125" customFormat="1">
      <c r="A1544" s="199"/>
      <c r="B1544" s="41"/>
      <c r="C1544" s="64"/>
      <c r="E1544" s="119"/>
      <c r="F1544" s="119"/>
    </row>
    <row r="1545" spans="1:7" s="125" customFormat="1">
      <c r="A1545" s="199"/>
      <c r="B1545" s="41"/>
      <c r="C1545" s="64"/>
      <c r="E1545" s="119"/>
      <c r="F1545" s="119"/>
    </row>
    <row r="1546" spans="1:7" s="125" customFormat="1">
      <c r="A1546" s="199"/>
      <c r="B1546" s="41"/>
      <c r="C1546" s="64"/>
      <c r="E1546" s="183"/>
      <c r="F1546" s="183"/>
    </row>
    <row r="1547" spans="1:7">
      <c r="C1547" s="62"/>
      <c r="E1547" s="107"/>
    </row>
    <row r="1548" spans="1:7">
      <c r="C1548" s="62"/>
      <c r="E1548" s="107"/>
    </row>
    <row r="1549" spans="1:7" s="35" customFormat="1">
      <c r="A1549" s="36"/>
      <c r="B1549" s="32"/>
      <c r="C1549" s="62"/>
    </row>
    <row r="1550" spans="1:7">
      <c r="C1550" s="62"/>
    </row>
    <row r="1551" spans="1:7">
      <c r="C1551" s="62"/>
    </row>
    <row r="1552" spans="1:7">
      <c r="C1552" s="62"/>
    </row>
    <row r="1553" spans="2:6">
      <c r="C1553" s="62"/>
    </row>
    <row r="1554" spans="2:6">
      <c r="C1554" s="62"/>
    </row>
    <row r="1555" spans="2:6">
      <c r="C1555" s="62"/>
    </row>
    <row r="1558" spans="2:6">
      <c r="B1558" s="36"/>
      <c r="C1558" s="33"/>
    </row>
    <row r="1559" spans="2:6">
      <c r="B1559" s="36"/>
      <c r="C1559" s="33"/>
    </row>
    <row r="1560" spans="2:6">
      <c r="B1560" s="36"/>
      <c r="C1560" s="33"/>
    </row>
    <row r="1561" spans="2:6">
      <c r="B1561" s="36"/>
      <c r="C1561" s="33"/>
    </row>
    <row r="1562" spans="2:6">
      <c r="B1562" s="36"/>
      <c r="C1562" s="33"/>
    </row>
    <row r="1563" spans="2:6">
      <c r="C1563" s="81"/>
      <c r="D1563" s="117"/>
      <c r="E1563" s="118"/>
      <c r="F1563" s="118"/>
    </row>
  </sheetData>
  <autoFilter ref="A31:G1537"/>
  <mergeCells count="7">
    <mergeCell ref="A1:G1"/>
    <mergeCell ref="A2:G2"/>
    <mergeCell ref="E14:G14"/>
    <mergeCell ref="E7:G7"/>
    <mergeCell ref="A22:G22"/>
    <mergeCell ref="A1532:G1532"/>
    <mergeCell ref="E19:F19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343" fitToHeight="14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5" manualBreakCount="5">
    <brk id="274" max="11" man="1"/>
    <brk id="822" max="11" man="1"/>
    <brk id="864" max="11" man="1"/>
    <brk id="905" max="11" man="1"/>
    <brk id="121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Dem35</vt:lpstr>
      <vt:lpstr>'Dem35'!housing</vt:lpstr>
      <vt:lpstr>'Dem35'!housingcap</vt:lpstr>
      <vt:lpstr>'Dem35'!ordp</vt:lpstr>
      <vt:lpstr>'Dem35'!ordpcap</vt:lpstr>
      <vt:lpstr>'Dem35'!Print_Area</vt:lpstr>
      <vt:lpstr>'Dem35'!Print_Titles</vt:lpstr>
      <vt:lpstr>'Dem35'!rb</vt:lpstr>
      <vt:lpstr>'Dem35'!rbcap</vt:lpstr>
      <vt:lpstr>'Dem35'!rbrec</vt:lpstr>
      <vt:lpstr>'Dem35'!re</vt:lpstr>
      <vt:lpstr>'Dem35'!revise</vt:lpstr>
      <vt:lpstr>'Dem35'!spfrd</vt:lpstr>
      <vt:lpstr>'Dem35'!summary</vt:lpstr>
      <vt:lpstr>'Dem35'!Voted</vt:lpstr>
      <vt:lpstr>'Dem35'!water</vt:lpstr>
      <vt:lpstr>'Dem35'!watercap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2024-08-03T11:14:01Z</cp:lastPrinted>
  <dcterms:created xsi:type="dcterms:W3CDTF">2004-06-02T16:25:44Z</dcterms:created>
  <dcterms:modified xsi:type="dcterms:W3CDTF">2024-08-09T09:46:16Z</dcterms:modified>
</cp:coreProperties>
</file>