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0" windowHeight="8820" tabRatio="604"/>
  </bookViews>
  <sheets>
    <sheet name="dem7" sheetId="4" r:id="rId1"/>
  </sheets>
  <definedNames>
    <definedName name="_xlnm._FilterDatabase" localSheetId="0" hidden="1">'dem7'!$A$19:$G$1251</definedName>
    <definedName name="educap" localSheetId="0">'dem7'!$D$1240:$G$1240</definedName>
    <definedName name="education" localSheetId="0">'dem7'!$D$777:$G$777</definedName>
    <definedName name="educationrevenue" localSheetId="0">'dem7'!$C$13:$F$13</definedName>
    <definedName name="edurec1" localSheetId="0">'dem7'!#REF!</definedName>
    <definedName name="edurec2" localSheetId="0">'dem7'!#REF!</definedName>
    <definedName name="edurec3" localSheetId="0">'dem7'!#REF!</definedName>
    <definedName name="edurec4" localSheetId="0">'dem7'!#REF!</definedName>
    <definedName name="housing" localSheetId="0">'dem7'!#REF!</definedName>
    <definedName name="Labour" localSheetId="0">'dem7'!#REF!</definedName>
    <definedName name="np" localSheetId="0">'dem7'!#REF!</definedName>
    <definedName name="_xlnm.Print_Area" localSheetId="0">'dem7'!$A$1:$G$1244</definedName>
    <definedName name="_xlnm.Print_Titles" localSheetId="0">'dem7'!$16:$19</definedName>
    <definedName name="pw" localSheetId="0">'dem7'!$D$40:$G$40</definedName>
    <definedName name="rec" localSheetId="0">'dem7'!#REF!</definedName>
    <definedName name="revise" localSheetId="0">'dem7'!$D$1267:$F$1267</definedName>
    <definedName name="summary" localSheetId="0">'dem7'!$D$1257:$F$1257</definedName>
    <definedName name="techcap" localSheetId="0">'dem7'!#REF!</definedName>
    <definedName name="technical" localSheetId="0">'dem7'!$D$814:$G$814</definedName>
    <definedName name="techrec" localSheetId="0">'dem7'!#REF!</definedName>
    <definedName name="Z_239EE218_578E_4317_BEED_14D5D7089E27_.wvu.Cols" localSheetId="0" hidden="1">'dem7'!#REF!</definedName>
    <definedName name="Z_239EE218_578E_4317_BEED_14D5D7089E27_.wvu.FilterData" localSheetId="0" hidden="1">'dem7'!$A$1:$G$1261</definedName>
    <definedName name="Z_239EE218_578E_4317_BEED_14D5D7089E27_.wvu.PrintArea" localSheetId="0" hidden="1">'dem7'!$A$1:$G$1256</definedName>
    <definedName name="Z_239EE218_578E_4317_BEED_14D5D7089E27_.wvu.PrintTitles" localSheetId="0" hidden="1">'dem7'!$16:$19</definedName>
    <definedName name="Z_302A3EA3_AE96_11D5_A646_0050BA3D7AFD_.wvu.Cols" localSheetId="0" hidden="1">'dem7'!#REF!</definedName>
    <definedName name="Z_302A3EA3_AE96_11D5_A646_0050BA3D7AFD_.wvu.FilterData" localSheetId="0" hidden="1">'dem7'!$A$1:$G$1261</definedName>
    <definedName name="Z_302A3EA3_AE96_11D5_A646_0050BA3D7AFD_.wvu.PrintArea" localSheetId="0" hidden="1">'dem7'!$A$1:$G$1256</definedName>
    <definedName name="Z_302A3EA3_AE96_11D5_A646_0050BA3D7AFD_.wvu.PrintTitles" localSheetId="0" hidden="1">'dem7'!$16:$19</definedName>
    <definedName name="Z_36DBA021_0ECB_11D4_8064_004005726899_.wvu.Cols" localSheetId="0" hidden="1">'dem7'!#REF!</definedName>
    <definedName name="Z_36DBA021_0ECB_11D4_8064_004005726899_.wvu.FilterData" localSheetId="0" hidden="1">'dem7'!$C$20:$C$834</definedName>
    <definedName name="Z_36DBA021_0ECB_11D4_8064_004005726899_.wvu.PrintArea" localSheetId="0" hidden="1">'dem7'!$A$1:$G$1242</definedName>
    <definedName name="Z_36DBA021_0ECB_11D4_8064_004005726899_.wvu.PrintTitles" localSheetId="0" hidden="1">'dem7'!$16:$19</definedName>
    <definedName name="Z_93EBE921_AE91_11D5_8685_004005726899_.wvu.Cols" localSheetId="0" hidden="1">'dem7'!#REF!</definedName>
    <definedName name="Z_93EBE921_AE91_11D5_8685_004005726899_.wvu.FilterData" localSheetId="0" hidden="1">'dem7'!$C$20:$C$834</definedName>
    <definedName name="Z_93EBE921_AE91_11D5_8685_004005726899_.wvu.PrintArea" localSheetId="0" hidden="1">'dem7'!$A$1:$G$1242</definedName>
    <definedName name="Z_93EBE921_AE91_11D5_8685_004005726899_.wvu.PrintTitles" localSheetId="0" hidden="1">'dem7'!$16:$19</definedName>
    <definedName name="Z_94DA79C1_0FDE_11D5_9579_000021DAEEA2_.wvu.Cols" localSheetId="0" hidden="1">'dem7'!#REF!</definedName>
    <definedName name="Z_94DA79C1_0FDE_11D5_9579_000021DAEEA2_.wvu.FilterData" localSheetId="0" hidden="1">'dem7'!$C$20:$C$834</definedName>
    <definedName name="Z_94DA79C1_0FDE_11D5_9579_000021DAEEA2_.wvu.PrintArea" localSheetId="0" hidden="1">'dem7'!$A$1:$G$1242</definedName>
    <definedName name="Z_94DA79C1_0FDE_11D5_9579_000021DAEEA2_.wvu.PrintTitles" localSheetId="0" hidden="1">'dem7'!$16:$19</definedName>
    <definedName name="Z_B4CB0997_161F_11D5_8064_004005726899_.wvu.FilterData" localSheetId="0" hidden="1">'dem7'!$C$20:$C$834</definedName>
    <definedName name="Z_C868F8C3_16D7_11D5_A68D_81D6213F5331_.wvu.Cols" localSheetId="0" hidden="1">'dem7'!#REF!</definedName>
    <definedName name="Z_C868F8C3_16D7_11D5_A68D_81D6213F5331_.wvu.FilterData" localSheetId="0" hidden="1">'dem7'!$C$20:$C$834</definedName>
    <definedName name="Z_C868F8C3_16D7_11D5_A68D_81D6213F5331_.wvu.PrintArea" localSheetId="0" hidden="1">'dem7'!$A$1:$G$1242</definedName>
    <definedName name="Z_C868F8C3_16D7_11D5_A68D_81D6213F5331_.wvu.PrintTitles" localSheetId="0" hidden="1">'dem7'!$16:$19</definedName>
    <definedName name="Z_E5DF37BD_125C_11D5_8DC4_D0F5D88B3549_.wvu.Cols" localSheetId="0" hidden="1">'dem7'!#REF!</definedName>
    <definedName name="Z_E5DF37BD_125C_11D5_8DC4_D0F5D88B3549_.wvu.FilterData" localSheetId="0" hidden="1">'dem7'!$C$20:$C$834</definedName>
    <definedName name="Z_E5DF37BD_125C_11D5_8DC4_D0F5D88B3549_.wvu.PrintArea" localSheetId="0" hidden="1">'dem7'!$A$1:$G$1242</definedName>
    <definedName name="Z_E5DF37BD_125C_11D5_8DC4_D0F5D88B3549_.wvu.PrintTitles" localSheetId="0" hidden="1">'dem7'!$16:$19</definedName>
    <definedName name="Z_F8ADACC1_164E_11D6_B603_000021DAEEA2_.wvu.Cols" localSheetId="0" hidden="1">'dem7'!#REF!</definedName>
    <definedName name="Z_F8ADACC1_164E_11D6_B603_000021DAEEA2_.wvu.FilterData" localSheetId="0" hidden="1">'dem7'!$C$20:$C$834</definedName>
    <definedName name="Z_F8ADACC1_164E_11D6_B603_000021DAEEA2_.wvu.PrintArea" localSheetId="0" hidden="1">'dem7'!$A$1:$G$1256</definedName>
    <definedName name="Z_F8ADACC1_164E_11D6_B603_000021DAEEA2_.wvu.PrintTitles" localSheetId="0" hidden="1">'dem7'!$16:$19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1" i="4"/>
  <c r="F1062"/>
  <c r="D1062"/>
  <c r="D1058"/>
  <c r="E1054"/>
  <c r="F1054"/>
  <c r="D1054"/>
  <c r="F1058"/>
  <c r="E1058"/>
  <c r="E910"/>
  <c r="F317"/>
  <c r="E317"/>
  <c r="D317"/>
  <c r="E1115"/>
  <c r="D1115"/>
  <c r="E997" l="1"/>
  <c r="F997"/>
  <c r="E993"/>
  <c r="E989"/>
  <c r="F989"/>
  <c r="E1033"/>
  <c r="F1033"/>
  <c r="E1038"/>
  <c r="F1038"/>
  <c r="E1043"/>
  <c r="F1043"/>
  <c r="E1049"/>
  <c r="F1049"/>
  <c r="E1062"/>
  <c r="E1063" l="1"/>
  <c r="F1063"/>
  <c r="E1236"/>
  <c r="F1236"/>
  <c r="E1228"/>
  <c r="F1228"/>
  <c r="E1224"/>
  <c r="F1224"/>
  <c r="E1219"/>
  <c r="F1219"/>
  <c r="E1193"/>
  <c r="F1193"/>
  <c r="E1198"/>
  <c r="F1198"/>
  <c r="E1182"/>
  <c r="F1182"/>
  <c r="E1177"/>
  <c r="F1177"/>
  <c r="E1141"/>
  <c r="F1141"/>
  <c r="E1072"/>
  <c r="E1199" l="1"/>
  <c r="E1183"/>
  <c r="F1199"/>
  <c r="F1183"/>
  <c r="D1193"/>
  <c r="D1182"/>
  <c r="D1177"/>
  <c r="D1161"/>
  <c r="D1166"/>
  <c r="D1072"/>
  <c r="D880"/>
  <c r="F37"/>
  <c r="E37"/>
  <c r="D37"/>
  <c r="F719"/>
  <c r="E719"/>
  <c r="D719"/>
  <c r="D1183" l="1"/>
  <c r="D1167"/>
  <c r="E146"/>
  <c r="F146"/>
  <c r="D146"/>
  <c r="E147" l="1"/>
  <c r="F147"/>
  <c r="D147"/>
  <c r="F854" l="1"/>
  <c r="E854"/>
  <c r="D854"/>
  <c r="E621" l="1"/>
  <c r="F621"/>
  <c r="D621"/>
  <c r="D927"/>
  <c r="E746" l="1"/>
  <c r="F746"/>
  <c r="D746"/>
  <c r="E742"/>
  <c r="F742"/>
  <c r="D742"/>
  <c r="E738"/>
  <c r="F738"/>
  <c r="D738"/>
  <c r="E1023"/>
  <c r="F1023"/>
  <c r="D1023"/>
  <c r="E927"/>
  <c r="F927"/>
  <c r="E1001"/>
  <c r="E1002" s="1"/>
  <c r="F1001"/>
  <c r="D1001"/>
  <c r="D997"/>
  <c r="E961"/>
  <c r="F961"/>
  <c r="D961"/>
  <c r="E423"/>
  <c r="F423"/>
  <c r="D423"/>
  <c r="E957" l="1"/>
  <c r="F957"/>
  <c r="D957"/>
  <c r="E1019"/>
  <c r="F1019"/>
  <c r="D1019"/>
  <c r="E1097"/>
  <c r="F1097"/>
  <c r="D1097"/>
  <c r="D1236"/>
  <c r="E1232"/>
  <c r="E1237" s="1"/>
  <c r="E1238" s="1"/>
  <c r="E1239" s="1"/>
  <c r="F1232"/>
  <c r="F1237" s="1"/>
  <c r="F1238" s="1"/>
  <c r="F1239" s="1"/>
  <c r="D1232"/>
  <c r="E898"/>
  <c r="F898"/>
  <c r="D898"/>
  <c r="E894"/>
  <c r="F894"/>
  <c r="D894"/>
  <c r="E888"/>
  <c r="F888"/>
  <c r="D888"/>
  <c r="D1228"/>
  <c r="E1116"/>
  <c r="D1116"/>
  <c r="E798"/>
  <c r="F798"/>
  <c r="D798"/>
  <c r="D899" l="1"/>
  <c r="F899"/>
  <c r="E899"/>
  <c r="E591"/>
  <c r="F591"/>
  <c r="D591"/>
  <c r="E218"/>
  <c r="F218"/>
  <c r="D218"/>
  <c r="E190"/>
  <c r="F190"/>
  <c r="D190"/>
  <c r="E774" l="1"/>
  <c r="F774"/>
  <c r="D774"/>
  <c r="E760"/>
  <c r="F760"/>
  <c r="D760"/>
  <c r="E770" l="1"/>
  <c r="F770"/>
  <c r="D770"/>
  <c r="E756"/>
  <c r="F756"/>
  <c r="D756"/>
  <c r="F766"/>
  <c r="E766"/>
  <c r="D766"/>
  <c r="E752"/>
  <c r="F752"/>
  <c r="D752"/>
  <c r="D775" l="1"/>
  <c r="F775"/>
  <c r="E775"/>
  <c r="F761"/>
  <c r="D761"/>
  <c r="E761"/>
  <c r="E506"/>
  <c r="F506"/>
  <c r="D506"/>
  <c r="E186" l="1"/>
  <c r="F186"/>
  <c r="D186"/>
  <c r="D214"/>
  <c r="E214"/>
  <c r="F214"/>
  <c r="E210" l="1"/>
  <c r="F210"/>
  <c r="D210"/>
  <c r="E182"/>
  <c r="F182"/>
  <c r="D182"/>
  <c r="E206"/>
  <c r="F206"/>
  <c r="D206"/>
  <c r="E178"/>
  <c r="F178"/>
  <c r="D178"/>
  <c r="E649"/>
  <c r="E650" s="1"/>
  <c r="E651" s="1"/>
  <c r="F649"/>
  <c r="F650" s="1"/>
  <c r="F651" s="1"/>
  <c r="D649"/>
  <c r="D650" s="1"/>
  <c r="D651" s="1"/>
  <c r="E640"/>
  <c r="E641" s="1"/>
  <c r="E642" s="1"/>
  <c r="F640"/>
  <c r="F641" s="1"/>
  <c r="F642" s="1"/>
  <c r="D640"/>
  <c r="D641" s="1"/>
  <c r="D642" s="1"/>
  <c r="E197"/>
  <c r="D197"/>
  <c r="E169"/>
  <c r="D169"/>
  <c r="E118"/>
  <c r="F118"/>
  <c r="D118"/>
  <c r="E110"/>
  <c r="F110"/>
  <c r="D110"/>
  <c r="E443"/>
  <c r="D1219"/>
  <c r="E617"/>
  <c r="E622" s="1"/>
  <c r="F617"/>
  <c r="F622" s="1"/>
  <c r="D617"/>
  <c r="D622" s="1"/>
  <c r="E608"/>
  <c r="E609" s="1"/>
  <c r="F608"/>
  <c r="F609" s="1"/>
  <c r="D608"/>
  <c r="D609" s="1"/>
  <c r="D443"/>
  <c r="F690"/>
  <c r="F443"/>
  <c r="F356"/>
  <c r="F348"/>
  <c r="F340"/>
  <c r="F251"/>
  <c r="F160"/>
  <c r="F81"/>
  <c r="F1068"/>
  <c r="F1072" s="1"/>
  <c r="F363"/>
  <c r="F362"/>
  <c r="F355"/>
  <c r="F347"/>
  <c r="F339"/>
  <c r="F87"/>
  <c r="F80"/>
  <c r="F66"/>
  <c r="F387"/>
  <c r="D60"/>
  <c r="D128"/>
  <c r="D122"/>
  <c r="D97"/>
  <c r="D1222"/>
  <c r="D1036"/>
  <c r="D1209"/>
  <c r="D1037"/>
  <c r="D1049"/>
  <c r="D1043"/>
  <c r="D1033"/>
  <c r="E904"/>
  <c r="F904"/>
  <c r="D904"/>
  <c r="F910"/>
  <c r="D910"/>
  <c r="D657"/>
  <c r="D574"/>
  <c r="D347"/>
  <c r="D73"/>
  <c r="E119" l="1"/>
  <c r="F119"/>
  <c r="D119"/>
  <c r="D1038"/>
  <c r="D1063" s="1"/>
  <c r="E571"/>
  <c r="F389" l="1"/>
  <c r="D1198"/>
  <c r="D1199" s="1"/>
  <c r="F1166"/>
  <c r="E1166"/>
  <c r="F1113"/>
  <c r="F1093"/>
  <c r="E1093"/>
  <c r="D1093"/>
  <c r="F1076"/>
  <c r="F992"/>
  <c r="F993" s="1"/>
  <c r="F953"/>
  <c r="E953"/>
  <c r="D953"/>
  <c r="E874"/>
  <c r="F874"/>
  <c r="D874"/>
  <c r="E850"/>
  <c r="D850"/>
  <c r="F850"/>
  <c r="F845"/>
  <c r="F841"/>
  <c r="F837"/>
  <c r="F733"/>
  <c r="E726"/>
  <c r="F726"/>
  <c r="D726"/>
  <c r="F715"/>
  <c r="E715"/>
  <c r="D715"/>
  <c r="F689"/>
  <c r="F419"/>
  <c r="E419"/>
  <c r="D419"/>
  <c r="E403"/>
  <c r="E404" s="1"/>
  <c r="F403"/>
  <c r="F404" s="1"/>
  <c r="D403"/>
  <c r="D404" s="1"/>
  <c r="E396"/>
  <c r="E397" s="1"/>
  <c r="F396"/>
  <c r="F397" s="1"/>
  <c r="D396"/>
  <c r="D397" s="1"/>
  <c r="F200"/>
  <c r="F195"/>
  <c r="F197" s="1"/>
  <c r="F172"/>
  <c r="F167"/>
  <c r="F169" s="1"/>
  <c r="F153"/>
  <c r="F152"/>
  <c r="E154"/>
  <c r="D154"/>
  <c r="F1115" l="1"/>
  <c r="F1116" s="1"/>
  <c r="F154"/>
  <c r="D1224" l="1"/>
  <c r="D1237" s="1"/>
  <c r="D1238" s="1"/>
  <c r="D1239" s="1"/>
  <c r="F1209"/>
  <c r="E1209"/>
  <c r="F1204"/>
  <c r="E1204"/>
  <c r="D1204"/>
  <c r="D1210" s="1"/>
  <c r="F1161"/>
  <c r="F1167" s="1"/>
  <c r="E1161"/>
  <c r="E1167" s="1"/>
  <c r="F1153"/>
  <c r="E1153"/>
  <c r="D1153"/>
  <c r="F1149"/>
  <c r="E1149"/>
  <c r="D1149"/>
  <c r="F1145"/>
  <c r="E1145"/>
  <c r="D1145"/>
  <c r="D1141"/>
  <c r="F1136"/>
  <c r="E1136"/>
  <c r="D1136"/>
  <c r="F1131"/>
  <c r="E1131"/>
  <c r="D1131"/>
  <c r="F1125"/>
  <c r="E1125"/>
  <c r="D1125"/>
  <c r="F1121"/>
  <c r="E1121"/>
  <c r="D1121"/>
  <c r="F1107"/>
  <c r="E1107"/>
  <c r="D1107"/>
  <c r="F1103"/>
  <c r="E1103"/>
  <c r="D1103"/>
  <c r="F1089"/>
  <c r="E1089"/>
  <c r="D1089"/>
  <c r="F1085"/>
  <c r="E1085"/>
  <c r="D1085"/>
  <c r="F1081"/>
  <c r="E1081"/>
  <c r="D1081"/>
  <c r="F1077"/>
  <c r="E1077"/>
  <c r="D1077"/>
  <c r="F1015"/>
  <c r="E1015"/>
  <c r="D1015"/>
  <c r="F1011"/>
  <c r="E1011"/>
  <c r="D1011"/>
  <c r="F1007"/>
  <c r="E1007"/>
  <c r="D1007"/>
  <c r="D993"/>
  <c r="D989"/>
  <c r="F983"/>
  <c r="E983"/>
  <c r="D983"/>
  <c r="F979"/>
  <c r="E979"/>
  <c r="D979"/>
  <c r="F975"/>
  <c r="E975"/>
  <c r="D975"/>
  <c r="F971"/>
  <c r="E971"/>
  <c r="D971"/>
  <c r="F967"/>
  <c r="E967"/>
  <c r="D967"/>
  <c r="F949"/>
  <c r="E949"/>
  <c r="D949"/>
  <c r="F945"/>
  <c r="E945"/>
  <c r="D945"/>
  <c r="F939"/>
  <c r="E939"/>
  <c r="D939"/>
  <c r="F935"/>
  <c r="E935"/>
  <c r="D935"/>
  <c r="F931"/>
  <c r="E931"/>
  <c r="D931"/>
  <c r="F918"/>
  <c r="E918"/>
  <c r="D918"/>
  <c r="F914"/>
  <c r="E914"/>
  <c r="D914"/>
  <c r="F884"/>
  <c r="E884"/>
  <c r="D884"/>
  <c r="D889" s="1"/>
  <c r="F880"/>
  <c r="E880"/>
  <c r="F870"/>
  <c r="E870"/>
  <c r="D870"/>
  <c r="F866"/>
  <c r="E866"/>
  <c r="D866"/>
  <c r="F860"/>
  <c r="F861" s="1"/>
  <c r="E860"/>
  <c r="E861" s="1"/>
  <c r="D860"/>
  <c r="D861" s="1"/>
  <c r="F846"/>
  <c r="E846"/>
  <c r="D846"/>
  <c r="F842"/>
  <c r="E842"/>
  <c r="D842"/>
  <c r="F838"/>
  <c r="E838"/>
  <c r="D838"/>
  <c r="F826"/>
  <c r="F827" s="1"/>
  <c r="F828" s="1"/>
  <c r="E826"/>
  <c r="E827" s="1"/>
  <c r="E828" s="1"/>
  <c r="D826"/>
  <c r="D827" s="1"/>
  <c r="D828" s="1"/>
  <c r="F812"/>
  <c r="E812"/>
  <c r="D812"/>
  <c r="F808"/>
  <c r="E808"/>
  <c r="D808"/>
  <c r="F802"/>
  <c r="E802"/>
  <c r="D802"/>
  <c r="F794"/>
  <c r="E794"/>
  <c r="D794"/>
  <c r="F734"/>
  <c r="E734"/>
  <c r="D734"/>
  <c r="F730"/>
  <c r="E730"/>
  <c r="D730"/>
  <c r="F711"/>
  <c r="E711"/>
  <c r="D711"/>
  <c r="F707"/>
  <c r="E707"/>
  <c r="D707"/>
  <c r="F703"/>
  <c r="E703"/>
  <c r="D703"/>
  <c r="F699"/>
  <c r="E699"/>
  <c r="D699"/>
  <c r="F695"/>
  <c r="E695"/>
  <c r="D695"/>
  <c r="F691"/>
  <c r="E691"/>
  <c r="D691"/>
  <c r="F686"/>
  <c r="E686"/>
  <c r="D686"/>
  <c r="F631"/>
  <c r="F632" s="1"/>
  <c r="E631"/>
  <c r="E633" s="1"/>
  <c r="E652" s="1"/>
  <c r="D632"/>
  <c r="F599"/>
  <c r="E599"/>
  <c r="D599"/>
  <c r="F595"/>
  <c r="E595"/>
  <c r="D595"/>
  <c r="F586"/>
  <c r="E586"/>
  <c r="D586"/>
  <c r="F579"/>
  <c r="E579"/>
  <c r="D579"/>
  <c r="F571"/>
  <c r="D571"/>
  <c r="F561"/>
  <c r="E561"/>
  <c r="D561"/>
  <c r="F552"/>
  <c r="E552"/>
  <c r="D552"/>
  <c r="F540"/>
  <c r="F541" s="1"/>
  <c r="E540"/>
  <c r="E541" s="1"/>
  <c r="D540"/>
  <c r="D541" s="1"/>
  <c r="F528"/>
  <c r="E528"/>
  <c r="D528"/>
  <c r="F517"/>
  <c r="E517"/>
  <c r="D517"/>
  <c r="F496"/>
  <c r="E496"/>
  <c r="D496"/>
  <c r="F484"/>
  <c r="E484"/>
  <c r="D484"/>
  <c r="F472"/>
  <c r="E472"/>
  <c r="D472"/>
  <c r="F458"/>
  <c r="E458"/>
  <c r="D458"/>
  <c r="F453"/>
  <c r="E453"/>
  <c r="D453"/>
  <c r="F448"/>
  <c r="E448"/>
  <c r="D448"/>
  <c r="F434"/>
  <c r="E434"/>
  <c r="D434"/>
  <c r="F430"/>
  <c r="E430"/>
  <c r="D430"/>
  <c r="F415"/>
  <c r="E415"/>
  <c r="D415"/>
  <c r="F411"/>
  <c r="E411"/>
  <c r="D411"/>
  <c r="F390"/>
  <c r="E389"/>
  <c r="E390" s="1"/>
  <c r="D389"/>
  <c r="D390" s="1"/>
  <c r="F382"/>
  <c r="E382"/>
  <c r="D382"/>
  <c r="F378"/>
  <c r="E378"/>
  <c r="D378"/>
  <c r="F373"/>
  <c r="E373"/>
  <c r="D373"/>
  <c r="F366"/>
  <c r="E366"/>
  <c r="D366"/>
  <c r="F359"/>
  <c r="E359"/>
  <c r="D359"/>
  <c r="F352"/>
  <c r="E352"/>
  <c r="D352"/>
  <c r="F344"/>
  <c r="E344"/>
  <c r="D344"/>
  <c r="F336"/>
  <c r="E336"/>
  <c r="D336"/>
  <c r="F328"/>
  <c r="E328"/>
  <c r="D328"/>
  <c r="F313"/>
  <c r="E313"/>
  <c r="D313"/>
  <c r="F308"/>
  <c r="E308"/>
  <c r="D308"/>
  <c r="F296"/>
  <c r="E296"/>
  <c r="D296"/>
  <c r="F284"/>
  <c r="E284"/>
  <c r="D284"/>
  <c r="F272"/>
  <c r="E272"/>
  <c r="D272"/>
  <c r="F260"/>
  <c r="E260"/>
  <c r="D260"/>
  <c r="F248"/>
  <c r="E248"/>
  <c r="D248"/>
  <c r="F231"/>
  <c r="E231"/>
  <c r="D231"/>
  <c r="F225"/>
  <c r="E225"/>
  <c r="D225"/>
  <c r="F202"/>
  <c r="F219" s="1"/>
  <c r="E202"/>
  <c r="E219" s="1"/>
  <c r="D202"/>
  <c r="D219" s="1"/>
  <c r="F174"/>
  <c r="F191" s="1"/>
  <c r="E174"/>
  <c r="E191" s="1"/>
  <c r="D174"/>
  <c r="D191" s="1"/>
  <c r="F162"/>
  <c r="F163" s="1"/>
  <c r="E162"/>
  <c r="E163" s="1"/>
  <c r="D162"/>
  <c r="D163" s="1"/>
  <c r="F155"/>
  <c r="E155"/>
  <c r="D155"/>
  <c r="F141"/>
  <c r="E141"/>
  <c r="D141"/>
  <c r="F133"/>
  <c r="E133"/>
  <c r="D133"/>
  <c r="F91"/>
  <c r="E91"/>
  <c r="D91"/>
  <c r="F84"/>
  <c r="E84"/>
  <c r="D84"/>
  <c r="F77"/>
  <c r="E77"/>
  <c r="D77"/>
  <c r="F70"/>
  <c r="E70"/>
  <c r="D70"/>
  <c r="F63"/>
  <c r="E63"/>
  <c r="D63"/>
  <c r="F56"/>
  <c r="E56"/>
  <c r="D56"/>
  <c r="F48"/>
  <c r="E48"/>
  <c r="D48"/>
  <c r="F33"/>
  <c r="E33"/>
  <c r="D33"/>
  <c r="F27"/>
  <c r="E27"/>
  <c r="D27"/>
  <c r="F1154" l="1"/>
  <c r="E1154"/>
  <c r="D1154"/>
  <c r="E919"/>
  <c r="D919"/>
  <c r="F919"/>
  <c r="E600"/>
  <c r="D600"/>
  <c r="F600"/>
  <c r="E962"/>
  <c r="F1024"/>
  <c r="E1024"/>
  <c r="E38"/>
  <c r="E39" s="1"/>
  <c r="E40" s="1"/>
  <c r="F38"/>
  <c r="F39" s="1"/>
  <c r="F40" s="1"/>
  <c r="E1210"/>
  <c r="F1002"/>
  <c r="E1098"/>
  <c r="E1108"/>
  <c r="E1126"/>
  <c r="F855"/>
  <c r="F1210"/>
  <c r="F962"/>
  <c r="F1098"/>
  <c r="F1108"/>
  <c r="F1126"/>
  <c r="E855"/>
  <c r="E875"/>
  <c r="E889"/>
  <c r="D855"/>
  <c r="D875"/>
  <c r="F875"/>
  <c r="D1126"/>
  <c r="D1002"/>
  <c r="F889"/>
  <c r="D1098"/>
  <c r="D1108"/>
  <c r="D38"/>
  <c r="D39" s="1"/>
  <c r="D40" s="1"/>
  <c r="E720"/>
  <c r="D747"/>
  <c r="F747"/>
  <c r="D720"/>
  <c r="F720"/>
  <c r="E747"/>
  <c r="D435"/>
  <c r="F435"/>
  <c r="E435"/>
  <c r="D962"/>
  <c r="D1024"/>
  <c r="E424"/>
  <c r="D424"/>
  <c r="F424"/>
  <c r="E134"/>
  <c r="E383"/>
  <c r="E232"/>
  <c r="D134"/>
  <c r="D232"/>
  <c r="F232"/>
  <c r="D383"/>
  <c r="F383"/>
  <c r="D803"/>
  <c r="E813"/>
  <c r="E940"/>
  <c r="E984"/>
  <c r="E803"/>
  <c r="D813"/>
  <c r="D940"/>
  <c r="F940"/>
  <c r="D984"/>
  <c r="E92"/>
  <c r="E93" s="1"/>
  <c r="E309"/>
  <c r="E318" s="1"/>
  <c r="D367"/>
  <c r="D368" s="1"/>
  <c r="D92"/>
  <c r="D93" s="1"/>
  <c r="D309"/>
  <c r="D318" s="1"/>
  <c r="E367"/>
  <c r="E368" s="1"/>
  <c r="D633"/>
  <c r="D652" s="1"/>
  <c r="E632"/>
  <c r="F984"/>
  <c r="F813"/>
  <c r="F803"/>
  <c r="F633"/>
  <c r="F652" s="1"/>
  <c r="F367"/>
  <c r="F368" s="1"/>
  <c r="F309"/>
  <c r="F318" s="1"/>
  <c r="F134"/>
  <c r="F92"/>
  <c r="F93" s="1"/>
  <c r="E1064" l="1"/>
  <c r="F1064"/>
  <c r="D1064"/>
  <c r="E1155"/>
  <c r="F920"/>
  <c r="F1155"/>
  <c r="E920"/>
  <c r="D1155"/>
  <c r="D920"/>
  <c r="F623"/>
  <c r="D623"/>
  <c r="E623"/>
  <c r="E405"/>
  <c r="F405"/>
  <c r="E233"/>
  <c r="D233"/>
  <c r="F233"/>
  <c r="F776"/>
  <c r="E776"/>
  <c r="D776"/>
  <c r="D405"/>
  <c r="D814"/>
  <c r="E814"/>
  <c r="F814"/>
  <c r="D777" l="1"/>
  <c r="D829" s="1"/>
  <c r="F1211"/>
  <c r="F1240" s="1"/>
  <c r="F1241" s="1"/>
  <c r="E1211"/>
  <c r="E1240" s="1"/>
  <c r="E1241" s="1"/>
  <c r="D1211"/>
  <c r="E777"/>
  <c r="F777"/>
  <c r="F829" s="1"/>
  <c r="D1240" l="1"/>
  <c r="D1241" s="1"/>
  <c r="D1242" s="1"/>
  <c r="E829"/>
  <c r="E1242" s="1"/>
  <c r="F1242"/>
  <c r="E13" l="1"/>
  <c r="D13" l="1"/>
  <c r="F13" l="1"/>
</calcChain>
</file>

<file path=xl/comments1.xml><?xml version="1.0" encoding="utf-8"?>
<comments xmlns="http://schemas.openxmlformats.org/spreadsheetml/2006/main">
  <authors>
    <author>HP Inc.</author>
    <author>Kavesh</author>
  </authors>
  <commentList>
    <comment ref="D755" authorId="0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9" authorId="0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30" authorId="1">
      <text>
        <r>
          <rPr>
            <b/>
            <sz val="9"/>
            <color indexed="81"/>
            <rFont val="Tahoma"/>
            <family val="2"/>
          </rPr>
          <t>Upesh: Object head mistake. Correction to be done in Supplementary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<sst xmlns="http://schemas.openxmlformats.org/spreadsheetml/2006/main" count="1886" uniqueCount="685">
  <si>
    <t>Public Works</t>
  </si>
  <si>
    <t>Technical Education</t>
  </si>
  <si>
    <t>Capital Outlay on Education, Sports, Art &amp; Culture</t>
  </si>
  <si>
    <t>Voted</t>
  </si>
  <si>
    <t>Major /Sub-Major/Minor/Sub/Detailed Heads</t>
  </si>
  <si>
    <t>Total</t>
  </si>
  <si>
    <t>REVENUE SECTION</t>
  </si>
  <si>
    <t>M.H.</t>
  </si>
  <si>
    <t>Other Buildings</t>
  </si>
  <si>
    <t>Maintenance and Repairs</t>
  </si>
  <si>
    <t>Maintenance &amp; Repairs of Educational Institutions</t>
  </si>
  <si>
    <t>General Education</t>
  </si>
  <si>
    <t>Elementary Education</t>
  </si>
  <si>
    <t>Primary Schools</t>
  </si>
  <si>
    <t>Office Expenses</t>
  </si>
  <si>
    <t>Other Charges</t>
  </si>
  <si>
    <t>Government Primary Schools</t>
  </si>
  <si>
    <t>Teachers &amp; Other Services</t>
  </si>
  <si>
    <t>Salaries</t>
  </si>
  <si>
    <t>Teachers' Training</t>
  </si>
  <si>
    <t>Teachers' Training Institute</t>
  </si>
  <si>
    <t>66.00.01</t>
  </si>
  <si>
    <t>66.00.11</t>
  </si>
  <si>
    <t>66.00.13</t>
  </si>
  <si>
    <t>66.00.50</t>
  </si>
  <si>
    <t>State Institute of Education</t>
  </si>
  <si>
    <t>67.00.01</t>
  </si>
  <si>
    <t>67.00.11</t>
  </si>
  <si>
    <t>67.00.13</t>
  </si>
  <si>
    <t>67.00.50</t>
  </si>
  <si>
    <t>00.00.74</t>
  </si>
  <si>
    <t>Printing, Publication and Distribution</t>
  </si>
  <si>
    <t>Text Books</t>
  </si>
  <si>
    <t>Other Expenditure</t>
  </si>
  <si>
    <t>70.00.13</t>
  </si>
  <si>
    <t>70.00.50</t>
  </si>
  <si>
    <t>Secondary Education</t>
  </si>
  <si>
    <t>Direction &amp; Administration</t>
  </si>
  <si>
    <t>Motor Vehicles</t>
  </si>
  <si>
    <t>High and Higher Secondary Schools</t>
  </si>
  <si>
    <t>64.45.01</t>
  </si>
  <si>
    <t>64.45.11</t>
  </si>
  <si>
    <t>64.46.01</t>
  </si>
  <si>
    <t>64.46.11</t>
  </si>
  <si>
    <t>64.47.01</t>
  </si>
  <si>
    <t>64.47.11</t>
  </si>
  <si>
    <t>64.48.01</t>
  </si>
  <si>
    <t>64.48.11</t>
  </si>
  <si>
    <t>Scholarships</t>
  </si>
  <si>
    <t>Government Secondary Schools</t>
  </si>
  <si>
    <t>Establishment Expenses</t>
  </si>
  <si>
    <t>65.00.13</t>
  </si>
  <si>
    <t>60.00.31</t>
  </si>
  <si>
    <t>University &amp; Higher Education</t>
  </si>
  <si>
    <t>Government Colleges &amp; Institutes</t>
  </si>
  <si>
    <t>65.00.01</t>
  </si>
  <si>
    <t>65.00.11</t>
  </si>
  <si>
    <t>65.00.14</t>
  </si>
  <si>
    <t>65.00.51</t>
  </si>
  <si>
    <t>Govt. Degree College,  Gangtok</t>
  </si>
  <si>
    <t>Sikkim Law College</t>
  </si>
  <si>
    <t>67.00.34</t>
  </si>
  <si>
    <t>68.00.01</t>
  </si>
  <si>
    <t>68.00.11</t>
  </si>
  <si>
    <t>68.00.13</t>
  </si>
  <si>
    <t>69.00.01</t>
  </si>
  <si>
    <t>69.00.11</t>
  </si>
  <si>
    <t>69.00.13</t>
  </si>
  <si>
    <t>69.00.50</t>
  </si>
  <si>
    <t>Govt. College &amp; Institutes</t>
  </si>
  <si>
    <t>Adult Education</t>
  </si>
  <si>
    <t>Other Adult Education Programme</t>
  </si>
  <si>
    <t>General</t>
  </si>
  <si>
    <t>Establishment</t>
  </si>
  <si>
    <t>60.00.01</t>
  </si>
  <si>
    <t>60.00.11</t>
  </si>
  <si>
    <t>60.00.13</t>
  </si>
  <si>
    <t>60.00.50</t>
  </si>
  <si>
    <t>60.00.51</t>
  </si>
  <si>
    <t>CAPITAL SECTION</t>
  </si>
  <si>
    <t>Capital Outlay on Education, Sports, Art  and Culture</t>
  </si>
  <si>
    <t>Buildings</t>
  </si>
  <si>
    <t>70.45.75</t>
  </si>
  <si>
    <t>48</t>
  </si>
  <si>
    <t>University and Higher Education</t>
  </si>
  <si>
    <t>Technical Schools</t>
  </si>
  <si>
    <t>Education, Sports, Art and Culture</t>
  </si>
  <si>
    <t>70.00.01</t>
  </si>
  <si>
    <t>70.00.11</t>
  </si>
  <si>
    <t>Construction of School Building (NLCPR)</t>
  </si>
  <si>
    <t>Other Maintenance Expenditure</t>
  </si>
  <si>
    <t>Wages</t>
  </si>
  <si>
    <t>60.77.02</t>
  </si>
  <si>
    <t>61.77.21</t>
  </si>
  <si>
    <t>61.77.27</t>
  </si>
  <si>
    <t>II. Details of the estimates and the heads under which this grant will be accounted for:</t>
  </si>
  <si>
    <t>A - General Services (d) Administrative Services</t>
  </si>
  <si>
    <t>B - Social Services  (a) Education, Sports, Art &amp; Culture</t>
  </si>
  <si>
    <t>Revenue</t>
  </si>
  <si>
    <t>Capital</t>
  </si>
  <si>
    <t>Grants-in-Aid</t>
  </si>
  <si>
    <t>Work Charged Establishment</t>
  </si>
  <si>
    <t>58.45.01</t>
  </si>
  <si>
    <t>58.45.11</t>
  </si>
  <si>
    <t>58.45.13</t>
  </si>
  <si>
    <t>58.45.51</t>
  </si>
  <si>
    <t>58.46.01</t>
  </si>
  <si>
    <t>58.46.11</t>
  </si>
  <si>
    <t>58.46.13</t>
  </si>
  <si>
    <t>58.46.51</t>
  </si>
  <si>
    <t>58.47.01</t>
  </si>
  <si>
    <t>58.47.11</t>
  </si>
  <si>
    <t>58.47.13</t>
  </si>
  <si>
    <t>58.47.51</t>
  </si>
  <si>
    <t>58.48.01</t>
  </si>
  <si>
    <t>58.48.11</t>
  </si>
  <si>
    <t>58.48.13</t>
  </si>
  <si>
    <t>58.48.51</t>
  </si>
  <si>
    <t>71.71.50</t>
  </si>
  <si>
    <t>Setting of Polytechnic at Mangshila, North Sikkim</t>
  </si>
  <si>
    <t>Establishment of B. Ed. College at Soreng</t>
  </si>
  <si>
    <t>71.71.01</t>
  </si>
  <si>
    <t>71.71.11</t>
  </si>
  <si>
    <t>71.71.13</t>
  </si>
  <si>
    <t>00.00.75</t>
  </si>
  <si>
    <t>Setting of Polytechnic at Yangthang, West Sikkim</t>
  </si>
  <si>
    <t>61.00.84</t>
  </si>
  <si>
    <t>CM's Special Merit Scholarship Scheme</t>
  </si>
  <si>
    <t>(In Thousands of Rupees)</t>
  </si>
  <si>
    <t>Stipend to North Sikkim Students Studying in TNA</t>
  </si>
  <si>
    <t>72.00.01</t>
  </si>
  <si>
    <t>72.00.11</t>
  </si>
  <si>
    <t>72.00.13</t>
  </si>
  <si>
    <t>72.00.50</t>
  </si>
  <si>
    <t>Establishment of College at Gyalshing</t>
  </si>
  <si>
    <t>Arts College at Rhenock</t>
  </si>
  <si>
    <t>62.00.82</t>
  </si>
  <si>
    <t>Purchase of Uniform</t>
  </si>
  <si>
    <t>Establishment of New College at Gangtok</t>
  </si>
  <si>
    <t>73.00.50</t>
  </si>
  <si>
    <t>73.00.01</t>
  </si>
  <si>
    <t>Major Works</t>
  </si>
  <si>
    <t>62</t>
  </si>
  <si>
    <t>63</t>
  </si>
  <si>
    <t>70.63.71</t>
  </si>
  <si>
    <t>Infrastructure Development</t>
  </si>
  <si>
    <t>Rec</t>
  </si>
  <si>
    <t>B. Ed. College</t>
  </si>
  <si>
    <t>B. Ed College</t>
  </si>
  <si>
    <t>Post Matric State Govt. Scholarships</t>
  </si>
  <si>
    <t>60.00.76</t>
  </si>
  <si>
    <t>Grant to Sikkim Teachers Recruitment Board</t>
  </si>
  <si>
    <t>70.45.87</t>
  </si>
  <si>
    <t>Sports &amp; Youth Services</t>
  </si>
  <si>
    <t>National Cadet Corps.</t>
  </si>
  <si>
    <t>61.00.01</t>
  </si>
  <si>
    <t>61.00.13</t>
  </si>
  <si>
    <t>Establishment of Science College at Chakung</t>
  </si>
  <si>
    <t>74.00.01</t>
  </si>
  <si>
    <t>75.00.01</t>
  </si>
  <si>
    <t xml:space="preserve">National Programme of Mid Day Meal in Schools </t>
  </si>
  <si>
    <t>28.00.81</t>
  </si>
  <si>
    <t>Mid Day Meal (Central Share)</t>
  </si>
  <si>
    <t>National Education Mission</t>
  </si>
  <si>
    <t>29.00.82</t>
  </si>
  <si>
    <t>Teachers Training and Adult Education</t>
  </si>
  <si>
    <t>29.70.53</t>
  </si>
  <si>
    <t>29.71.53</t>
  </si>
  <si>
    <t>Grants-in-aid to Polytechnics Institute (CCCT&amp; ATTC)</t>
  </si>
  <si>
    <t>61.00.50</t>
  </si>
  <si>
    <t>Land Compensation for Various Works</t>
  </si>
  <si>
    <t>Grants to Govt. College for Annual Festival</t>
  </si>
  <si>
    <t>29.00.83</t>
  </si>
  <si>
    <t>28.00.82</t>
  </si>
  <si>
    <t>Mid Day Meal (State Share)</t>
  </si>
  <si>
    <t>76.00.01</t>
  </si>
  <si>
    <t xml:space="preserve"> </t>
  </si>
  <si>
    <t>New Degree College, Namchi</t>
  </si>
  <si>
    <t>Rashtriya Uchchatar Shiksha Abhiyan (RUSA) (State Share)</t>
  </si>
  <si>
    <t>70.48.83</t>
  </si>
  <si>
    <t>Construction of Science Block at Kamrang Government College at Namchi (NEC)</t>
  </si>
  <si>
    <t>68</t>
  </si>
  <si>
    <t>Construction of School Buildings in Sikkim</t>
  </si>
  <si>
    <t>70.68.53</t>
  </si>
  <si>
    <t>74.00.13</t>
  </si>
  <si>
    <t>75.00.13</t>
  </si>
  <si>
    <t>Advance to CBSE &amp; NCERT to procure Textbooks</t>
  </si>
  <si>
    <t>Multi Purpose Auditorium at Tashi Namgyal Academy (NLCPR)</t>
  </si>
  <si>
    <t>60.00.77</t>
  </si>
  <si>
    <t>Reimbursement of College Examination Fees</t>
  </si>
  <si>
    <t>70.45.90</t>
  </si>
  <si>
    <t>70.45.91</t>
  </si>
  <si>
    <t>Sikkim Institute of Higher Nyingma Studies (SIHNS)</t>
  </si>
  <si>
    <t>Establishment of Vocational College at Dentam</t>
  </si>
  <si>
    <t>Sanskrit Mahavidhyalaya, Samdong</t>
  </si>
  <si>
    <t>General Education,00.911-Deduct Recoveries of overpayments</t>
  </si>
  <si>
    <t>60.00.72</t>
  </si>
  <si>
    <t>Purchase of Laptops</t>
  </si>
  <si>
    <t>Establishment of State Institute of Science &amp; Technology (SIST)</t>
  </si>
  <si>
    <t>65.00.02</t>
  </si>
  <si>
    <t>71.71.02</t>
  </si>
  <si>
    <t>Primary &amp; Junior High School</t>
  </si>
  <si>
    <t>Samagra Siksha</t>
  </si>
  <si>
    <t>Samagra Siksha (Central Share)</t>
  </si>
  <si>
    <t>Samagra Siksha (State Share)</t>
  </si>
  <si>
    <t>Construction of Science Block at Kamrang Government College at Namchi  (State Share)</t>
  </si>
  <si>
    <t>70.48.84</t>
  </si>
  <si>
    <t>60.00.78</t>
  </si>
  <si>
    <t>Grant to Sikkim University</t>
  </si>
  <si>
    <t>70.46.87</t>
  </si>
  <si>
    <t>Construction of Model School in Sikkim (State Share)</t>
  </si>
  <si>
    <t>63.45.01</t>
  </si>
  <si>
    <t>63.46.01</t>
  </si>
  <si>
    <t>63.47.01</t>
  </si>
  <si>
    <t>63.48.01</t>
  </si>
  <si>
    <t>66.00.02</t>
  </si>
  <si>
    <t>67.00.02</t>
  </si>
  <si>
    <t>58.45.02</t>
  </si>
  <si>
    <t>58.46.02</t>
  </si>
  <si>
    <t>58.47.02</t>
  </si>
  <si>
    <t>58.48.02</t>
  </si>
  <si>
    <t>64.48.02</t>
  </si>
  <si>
    <t>68.00.02</t>
  </si>
  <si>
    <t>69.00.02</t>
  </si>
  <si>
    <t>70.00.02</t>
  </si>
  <si>
    <t>72.00.02</t>
  </si>
  <si>
    <t>73.00.02</t>
  </si>
  <si>
    <t>74.00.02</t>
  </si>
  <si>
    <t>75.00.02</t>
  </si>
  <si>
    <t>76.00.02</t>
  </si>
  <si>
    <t>60.00.02</t>
  </si>
  <si>
    <t>61.00.02</t>
  </si>
  <si>
    <t>63.45.02</t>
  </si>
  <si>
    <t>63.46.02</t>
  </si>
  <si>
    <t>63.47.02</t>
  </si>
  <si>
    <t>63.48.02</t>
  </si>
  <si>
    <t>64.45.02</t>
  </si>
  <si>
    <t>64.46.02</t>
  </si>
  <si>
    <t>64.47.02</t>
  </si>
  <si>
    <t>DEMAND NO. 7</t>
  </si>
  <si>
    <t xml:space="preserve"> EDUCATION</t>
  </si>
  <si>
    <t>Chemicals and Equipments</t>
  </si>
  <si>
    <t>30.00.50</t>
  </si>
  <si>
    <t>65.00.56</t>
  </si>
  <si>
    <t>Lab Chemicals and Equipments</t>
  </si>
  <si>
    <t>60.00.80</t>
  </si>
  <si>
    <t>Educational Exposure Trip to College and School Students</t>
  </si>
  <si>
    <t>70.46.88</t>
  </si>
  <si>
    <t>Actuals</t>
  </si>
  <si>
    <t>Budget 
Estimate</t>
  </si>
  <si>
    <t>Revised 
Estimate</t>
  </si>
  <si>
    <t>B - Capital Account of General Services
(a) Education, Sports, Art &amp; Culture</t>
  </si>
  <si>
    <t>Rashtriya Uchchatar Shiksha Abhiyan (RUSA) (Central Share)</t>
  </si>
  <si>
    <t>Government Degree College, Gangtok</t>
  </si>
  <si>
    <t>60.00.56</t>
  </si>
  <si>
    <t>e- Vidya Scheme</t>
  </si>
  <si>
    <t>Umbrella Programme for Development of Minorities</t>
  </si>
  <si>
    <t>27.00.87</t>
  </si>
  <si>
    <t>60.00.84</t>
  </si>
  <si>
    <t xml:space="preserve">State Board of Endangered Language </t>
  </si>
  <si>
    <t>70.46.89</t>
  </si>
  <si>
    <t>2022-23</t>
  </si>
  <si>
    <t>29.00.36</t>
  </si>
  <si>
    <t>Sikkim National Law University</t>
  </si>
  <si>
    <t>79.00.31</t>
  </si>
  <si>
    <t>70.46.80</t>
  </si>
  <si>
    <t>Construction of Government Degree College Phase II at Yangthang, West Sikkim - Special Central Assistance (Capital)</t>
  </si>
  <si>
    <t>Establishment of Netaji Subash Chandra Bose Centre of Excellence - Special Central Assistance (Capital)</t>
  </si>
  <si>
    <t>70.76.53</t>
  </si>
  <si>
    <t xml:space="preserve">Major Works </t>
  </si>
  <si>
    <t>Gangtok District</t>
  </si>
  <si>
    <t>Gyalshing District</t>
  </si>
  <si>
    <t>Mangan District</t>
  </si>
  <si>
    <t>Namchi District</t>
  </si>
  <si>
    <t>Pakyong District</t>
  </si>
  <si>
    <t>58.49.01</t>
  </si>
  <si>
    <t>58.49.02</t>
  </si>
  <si>
    <t>58.49.11</t>
  </si>
  <si>
    <t>58.49.13</t>
  </si>
  <si>
    <t>58.49.51</t>
  </si>
  <si>
    <t>Soreng District</t>
  </si>
  <si>
    <t>58.50.01</t>
  </si>
  <si>
    <t>58.50.02</t>
  </si>
  <si>
    <t>58.50.11</t>
  </si>
  <si>
    <t>58.50.13</t>
  </si>
  <si>
    <t>58.50.51</t>
  </si>
  <si>
    <t>65.00.73</t>
  </si>
  <si>
    <t>Project Baini</t>
  </si>
  <si>
    <t xml:space="preserve">CM Internship Programme </t>
  </si>
  <si>
    <t>33.00.50</t>
  </si>
  <si>
    <t>Nar Bahadur Bhandari Fellowship</t>
  </si>
  <si>
    <t>34.00.50</t>
  </si>
  <si>
    <t>60.00.85</t>
  </si>
  <si>
    <t>60.00.86</t>
  </si>
  <si>
    <t>60.00.87</t>
  </si>
  <si>
    <t>Purchase of Liveries</t>
  </si>
  <si>
    <t>APATAN Fellowship Scheme</t>
  </si>
  <si>
    <t>Special Package for evacuees from Ukraine</t>
  </si>
  <si>
    <t>Annual Grant to Manipal University</t>
  </si>
  <si>
    <t>Repair &amp; Fencing of Government PS uner Manebong- Dentam Constituency</t>
  </si>
  <si>
    <t>Repair of Building at Government JHS at Timbrong Topung</t>
  </si>
  <si>
    <t>70.48.95</t>
  </si>
  <si>
    <t>Construction of Modern Primary School at Borong Rabong</t>
  </si>
  <si>
    <t>70.45.97</t>
  </si>
  <si>
    <t>Construction of Playground at Bardang Secondary School</t>
  </si>
  <si>
    <t>70.46.95</t>
  </si>
  <si>
    <t>49</t>
  </si>
  <si>
    <t>70.49.81</t>
  </si>
  <si>
    <t xml:space="preserve">Construction of Assembly, Fencing and Water Supply at Dikling Sr Secondary </t>
  </si>
  <si>
    <t>70.49.82</t>
  </si>
  <si>
    <t>Construction of 4 Room School Building at Sanskrit Patshala at Kutitar, Khamdong</t>
  </si>
  <si>
    <t>Construction of Assembly Ground, Fencing and Playground at Rhenock School</t>
  </si>
  <si>
    <t>Repairs of Various Schools</t>
  </si>
  <si>
    <t>52</t>
  </si>
  <si>
    <t>70.52.53</t>
  </si>
  <si>
    <t>Youth Welfare Programmes for Students</t>
  </si>
  <si>
    <t>Dismanteling of Old Damaged Structure of Syaplay Sr School and Extention of Playground</t>
  </si>
  <si>
    <t>2023-24</t>
  </si>
  <si>
    <t xml:space="preserve">Rashtriya Uchchatar Shiksha Abhiyan (RUSA) (Central Share) </t>
  </si>
  <si>
    <t>Special Component Plan for Scheduled Castes</t>
  </si>
  <si>
    <t>29.00.84</t>
  </si>
  <si>
    <t>29.00.85</t>
  </si>
  <si>
    <t>Tribal Area Sub-plan</t>
  </si>
  <si>
    <t>29.00.86</t>
  </si>
  <si>
    <t>29.00.87</t>
  </si>
  <si>
    <t>01.789</t>
  </si>
  <si>
    <t>01.796</t>
  </si>
  <si>
    <t>29.00.88</t>
  </si>
  <si>
    <t>29.00.89</t>
  </si>
  <si>
    <t>Khanchendzonga State University at Tarku, South Sikkim- Special Central Assistance (Capital)</t>
  </si>
  <si>
    <t>70.77.53</t>
  </si>
  <si>
    <t>29.70.84</t>
  </si>
  <si>
    <t>New India Literacy Programme (NILP) (Central Share)</t>
  </si>
  <si>
    <t>29.70.85</t>
  </si>
  <si>
    <t>New India Literacy Programme (NILP) (State Share)</t>
  </si>
  <si>
    <t>60.00.88</t>
  </si>
  <si>
    <t>Conduct of STET</t>
  </si>
  <si>
    <t>60.00.89</t>
  </si>
  <si>
    <t>Exposure Trip</t>
  </si>
  <si>
    <t>Construction of protective wall-cum-Gallery at Tikpur Secondary School</t>
  </si>
  <si>
    <t>70.49.71</t>
  </si>
  <si>
    <t>Renovation of Mid Day Meal Kitchen and Construction of 4 Roomed School Building at Pachey- Samsing Primary School</t>
  </si>
  <si>
    <t>70.45.98</t>
  </si>
  <si>
    <t>Boundry fencing and roof repair at Sonamati Senior Secondary School</t>
  </si>
  <si>
    <t>70.48.85</t>
  </si>
  <si>
    <t>Vertical Extension for creation of classroom at Melli Senior Seondary School</t>
  </si>
  <si>
    <t>50</t>
  </si>
  <si>
    <t>70.50.71</t>
  </si>
  <si>
    <t>Vertical Extension for creation of classroom at Malbasey JHS</t>
  </si>
  <si>
    <t>70.50.72</t>
  </si>
  <si>
    <t>Construction of 7 roomed School Building at Sekrep Budang</t>
  </si>
  <si>
    <t>Materials and Supplies</t>
  </si>
  <si>
    <t>Minor Civil &amp; Electric Works</t>
  </si>
  <si>
    <t>62.00.21</t>
  </si>
  <si>
    <t>63.45.06</t>
  </si>
  <si>
    <t>Medical Treatment</t>
  </si>
  <si>
    <t>63.45.07</t>
  </si>
  <si>
    <t>Allowances</t>
  </si>
  <si>
    <t>63.46.06</t>
  </si>
  <si>
    <t>63.46.07</t>
  </si>
  <si>
    <t>63.47.06</t>
  </si>
  <si>
    <t>63.47.07</t>
  </si>
  <si>
    <t>63.48.06</t>
  </si>
  <si>
    <t>63.48.07</t>
  </si>
  <si>
    <t>66.00.06</t>
  </si>
  <si>
    <t>66.00.07</t>
  </si>
  <si>
    <t>Domestic Travel Expenses</t>
  </si>
  <si>
    <t>Fuel and Lubricants</t>
  </si>
  <si>
    <t>67.00.06</t>
  </si>
  <si>
    <t>67.00.07</t>
  </si>
  <si>
    <t>67.00.24</t>
  </si>
  <si>
    <t>67.00.49</t>
  </si>
  <si>
    <t>Other Revenue Expenditure</t>
  </si>
  <si>
    <t>Training Expenses</t>
  </si>
  <si>
    <t>00.00.21</t>
  </si>
  <si>
    <t>00.00.49</t>
  </si>
  <si>
    <t>58.45.06</t>
  </si>
  <si>
    <t>58.45.07</t>
  </si>
  <si>
    <t>58.45.24</t>
  </si>
  <si>
    <t>58.46.06</t>
  </si>
  <si>
    <t>58.46.07</t>
  </si>
  <si>
    <t>58.46.24</t>
  </si>
  <si>
    <t>58.47.06</t>
  </si>
  <si>
    <t>58.47.07</t>
  </si>
  <si>
    <t>58.47.24</t>
  </si>
  <si>
    <t>58.48.06</t>
  </si>
  <si>
    <t>58.48.07</t>
  </si>
  <si>
    <t>58.48.24</t>
  </si>
  <si>
    <t>58.49.06</t>
  </si>
  <si>
    <t>58.49.07</t>
  </si>
  <si>
    <t>58.49.24</t>
  </si>
  <si>
    <t>58.50.06</t>
  </si>
  <si>
    <t>58.50.07</t>
  </si>
  <si>
    <t>58.50.24</t>
  </si>
  <si>
    <t>64.45.06</t>
  </si>
  <si>
    <t>64.45.07</t>
  </si>
  <si>
    <t>64.46.06</t>
  </si>
  <si>
    <t>64.46.07</t>
  </si>
  <si>
    <t>64.47.06</t>
  </si>
  <si>
    <t>64.47.07</t>
  </si>
  <si>
    <t>64.48.06</t>
  </si>
  <si>
    <t>64.48.07</t>
  </si>
  <si>
    <t>00.00.34</t>
  </si>
  <si>
    <t>Grant -in-Aid General</t>
  </si>
  <si>
    <t>Sikkim Teachers Recruitment Board</t>
  </si>
  <si>
    <t>61.00.36</t>
  </si>
  <si>
    <t>Grant in Aid Salaries</t>
  </si>
  <si>
    <t>Polytechnics Institute (CCCT&amp; ATTC)</t>
  </si>
  <si>
    <t>65.00.06</t>
  </si>
  <si>
    <t>65.00.07</t>
  </si>
  <si>
    <t>Rents, Rates and Taxes for Land and Building</t>
  </si>
  <si>
    <t>65.00.24</t>
  </si>
  <si>
    <t>65.00.21</t>
  </si>
  <si>
    <t>68.00.06</t>
  </si>
  <si>
    <t>68.00.07</t>
  </si>
  <si>
    <t>69.00.06</t>
  </si>
  <si>
    <t>69.00.07</t>
  </si>
  <si>
    <t>69.00.49</t>
  </si>
  <si>
    <t>70.00.06</t>
  </si>
  <si>
    <t>70.00.07</t>
  </si>
  <si>
    <t>70.00.49</t>
  </si>
  <si>
    <t>71.71.06</t>
  </si>
  <si>
    <t>71.71.07</t>
  </si>
  <si>
    <t>71.71.49</t>
  </si>
  <si>
    <t>72.00.06</t>
  </si>
  <si>
    <t>72.00.07</t>
  </si>
  <si>
    <t>72.00.49</t>
  </si>
  <si>
    <t>73.00.06</t>
  </si>
  <si>
    <t>73.00.07</t>
  </si>
  <si>
    <t>73.00.49</t>
  </si>
  <si>
    <t>74.00.06</t>
  </si>
  <si>
    <t>74.00.07</t>
  </si>
  <si>
    <t>75.00.06</t>
  </si>
  <si>
    <t>75.00.07</t>
  </si>
  <si>
    <t>76.00.06</t>
  </si>
  <si>
    <t>76.00.07</t>
  </si>
  <si>
    <t>60.00.06</t>
  </si>
  <si>
    <t>60.00.07</t>
  </si>
  <si>
    <t>80.00.31</t>
  </si>
  <si>
    <t>Grant in Aid General</t>
  </si>
  <si>
    <t>60.00.49</t>
  </si>
  <si>
    <t>60.00.24</t>
  </si>
  <si>
    <t>60.00.21</t>
  </si>
  <si>
    <t>63.00.49</t>
  </si>
  <si>
    <t>Assistance to Universities</t>
  </si>
  <si>
    <t>62.00.49</t>
  </si>
  <si>
    <t>60.00.08</t>
  </si>
  <si>
    <t>Leave Travel Concession</t>
  </si>
  <si>
    <t>60.00.12</t>
  </si>
  <si>
    <t>Foreign Travel Expenses</t>
  </si>
  <si>
    <t>60.00.09</t>
  </si>
  <si>
    <t>60.00.16</t>
  </si>
  <si>
    <t>Printing and Publications</t>
  </si>
  <si>
    <t>61.00.31</t>
  </si>
  <si>
    <t>61.00.06</t>
  </si>
  <si>
    <t>61.00.07</t>
  </si>
  <si>
    <t>61.00.49</t>
  </si>
  <si>
    <t>Sikkim State University</t>
  </si>
  <si>
    <t>78.00.36</t>
  </si>
  <si>
    <t>63.49.01</t>
  </si>
  <si>
    <t>63.49.02</t>
  </si>
  <si>
    <t>63.49.06</t>
  </si>
  <si>
    <t>63.49.07</t>
  </si>
  <si>
    <t>63.50.01</t>
  </si>
  <si>
    <t>63.50.02</t>
  </si>
  <si>
    <t>63.50.06</t>
  </si>
  <si>
    <t>63.50.07</t>
  </si>
  <si>
    <t>64.49.01</t>
  </si>
  <si>
    <t>64.49.02</t>
  </si>
  <si>
    <t>64.49.06</t>
  </si>
  <si>
    <t>64.49.07</t>
  </si>
  <si>
    <t>64.50.01</t>
  </si>
  <si>
    <t>64.50.02</t>
  </si>
  <si>
    <t>64.50.06</t>
  </si>
  <si>
    <t>64.50.07</t>
  </si>
  <si>
    <t>66.46.01</t>
  </si>
  <si>
    <t>66.46.02</t>
  </si>
  <si>
    <t>66.46.06</t>
  </si>
  <si>
    <t>66.46.07</t>
  </si>
  <si>
    <t>66.48.01</t>
  </si>
  <si>
    <t>66.48.02</t>
  </si>
  <si>
    <t>66.48.06</t>
  </si>
  <si>
    <t>66.48.07</t>
  </si>
  <si>
    <t>67.00.29</t>
  </si>
  <si>
    <t>Repair and Maintenance</t>
  </si>
  <si>
    <t>58.45.29</t>
  </si>
  <si>
    <t>Repair and Miantenance</t>
  </si>
  <si>
    <t>58.46.29</t>
  </si>
  <si>
    <t>33.00.49</t>
  </si>
  <si>
    <t>34.00.49</t>
  </si>
  <si>
    <t>PM- SHRI (State Share)</t>
  </si>
  <si>
    <t>PM- SHRI (Central Share)</t>
  </si>
  <si>
    <t>Playgound at Kumrek Primary School</t>
  </si>
  <si>
    <t>Chief Minister's Special Merit Scholarship Scheme</t>
  </si>
  <si>
    <t>62.00.34</t>
  </si>
  <si>
    <t>Pradhan Mantri Poshan Shakti Nirman (PM- Poshan)</t>
  </si>
  <si>
    <t>Assistance to Non- Governmental Technical Colleges and Institutes</t>
  </si>
  <si>
    <t>State Board for Technical Education</t>
  </si>
  <si>
    <t>62.00.31</t>
  </si>
  <si>
    <t>Project BAHINI</t>
  </si>
  <si>
    <t>66.00.49</t>
  </si>
  <si>
    <t>Direction and Administration</t>
  </si>
  <si>
    <t>Educational Tour for College Students</t>
  </si>
  <si>
    <t>Education Tour for School Students</t>
  </si>
  <si>
    <t>Exposure Tour for Awardee Teachers</t>
  </si>
  <si>
    <t>65.00.31</t>
  </si>
  <si>
    <t>Head Office Establishment</t>
  </si>
  <si>
    <t>60</t>
  </si>
  <si>
    <t>Construction of 105 School Builldings</t>
  </si>
  <si>
    <t>Buildings and Structures</t>
  </si>
  <si>
    <t>CBSE Affiliation Fees</t>
  </si>
  <si>
    <t>Chief Minister's Merit Scholarship Scheme- Graduate Level</t>
  </si>
  <si>
    <t>70.63.78</t>
  </si>
  <si>
    <t xml:space="preserve">Land  </t>
  </si>
  <si>
    <t>74.00.27</t>
  </si>
  <si>
    <t>Minor Civil and Electric Works</t>
  </si>
  <si>
    <t>46</t>
  </si>
  <si>
    <t>44.60.72</t>
  </si>
  <si>
    <t>46.60.72</t>
  </si>
  <si>
    <t>Construction of Administrative Building and Auditorium at GDC, Yangthang College, Phase I</t>
  </si>
  <si>
    <t>Upgradation of Playground at Nar Bahadur Bhandari Government Degee College, Tadong</t>
  </si>
  <si>
    <t>45.60.72</t>
  </si>
  <si>
    <t>Model School at Assam Lingzey</t>
  </si>
  <si>
    <t>Construction of Classrooms cum Yoga Hall at Ramidham, Rinchenpong</t>
  </si>
  <si>
    <t>50.60.72</t>
  </si>
  <si>
    <t>49.60.72</t>
  </si>
  <si>
    <t>Auditorium cum 10 Classroom at Jorethang Senior Secondary School</t>
  </si>
  <si>
    <t>48.60.72</t>
  </si>
  <si>
    <t>Vertical Extention for MPH at Temi Senior Secondary School</t>
  </si>
  <si>
    <t>48.61.72</t>
  </si>
  <si>
    <t>45.61.72</t>
  </si>
  <si>
    <t>Reapir of Approach Road and Basket Ball Court at Soreng B. Ed. College</t>
  </si>
  <si>
    <t>48.62.72</t>
  </si>
  <si>
    <t>48.63.72</t>
  </si>
  <si>
    <t>Construction of Auditorium at Darap SS School</t>
  </si>
  <si>
    <t>Construction of Auditorium at Tashiding SS School</t>
  </si>
  <si>
    <t>46.61.72</t>
  </si>
  <si>
    <t>Construction of  GDC, Yangthang College, Phase II</t>
  </si>
  <si>
    <t>63.00.34</t>
  </si>
  <si>
    <t>67.00.09</t>
  </si>
  <si>
    <t>Netaji Subash Chandra Bose University of Excellence</t>
  </si>
  <si>
    <t>61</t>
  </si>
  <si>
    <t>Purchase of Vehicles</t>
  </si>
  <si>
    <t>44.61.51</t>
  </si>
  <si>
    <t>Nursing Expenses</t>
  </si>
  <si>
    <t>45</t>
  </si>
  <si>
    <t>Safety Fencing Work at Lingding Jr High School</t>
  </si>
  <si>
    <t>Protective work at Omchung Jr. High School</t>
  </si>
  <si>
    <t>Fencing and Protective Wall of Hee Sapung Primary School</t>
  </si>
  <si>
    <t>Construction of Low Cost Structures for Dara Kharka Primary School</t>
  </si>
  <si>
    <t>Mid Day Meal Kitchen, face lifting and protective work at Namchi Sr. Sec School</t>
  </si>
  <si>
    <t xml:space="preserve">Construction of School Auditorium and Extension of Playgroud with Gallery Fencing at Aho Shenti Sec. School </t>
  </si>
  <si>
    <t>45.62.72</t>
  </si>
  <si>
    <t>48.64.72</t>
  </si>
  <si>
    <t>Construction of Strong Room at Dikling S.S.S</t>
  </si>
  <si>
    <t>49.61.72</t>
  </si>
  <si>
    <t>50.61.72</t>
  </si>
  <si>
    <t>Re-construction of Retaining Wall and Development of Ground at Tharpu S.S.S.</t>
  </si>
  <si>
    <t>50.62.72</t>
  </si>
  <si>
    <t>44.62.72</t>
  </si>
  <si>
    <t>Repair, Renovation and Facelifting of Various Schools</t>
  </si>
  <si>
    <t>Repair of Burtuk Government College</t>
  </si>
  <si>
    <t>Repair of Auditorium and Water Supply System at  Nar Bahadur Bhandari Government Degee College, Tadong</t>
  </si>
  <si>
    <t>Boys and Girls Toilet at Nar Bahadur Bhandari Government Degee College, Tadong</t>
  </si>
  <si>
    <t>45.63.72</t>
  </si>
  <si>
    <t>Construction of Gate, Fencing and Vertical Extension of Buriakhop S.S.S</t>
  </si>
  <si>
    <t>Buildings and Structure</t>
  </si>
  <si>
    <t>Upgradation of Playground with Pavillion at Padamchey Secondary School</t>
  </si>
  <si>
    <t>Khanchenzonga State University at Tarku, South Sikkim</t>
  </si>
  <si>
    <t>Establishment of Netaji Subash Chandra Bose Centre of Excellence, West Sikkim</t>
  </si>
  <si>
    <t>Infrastructure Development at Tharpu Senior Secondary School (State Share of NEC)</t>
  </si>
  <si>
    <t>70.61.72</t>
  </si>
  <si>
    <t>Protective Work and Drainage System at Ribdi SSS</t>
  </si>
  <si>
    <t>46.62.72</t>
  </si>
  <si>
    <t>45.64.72</t>
  </si>
  <si>
    <t>70.49.83</t>
  </si>
  <si>
    <t>PM-Poshan (Central Share)</t>
  </si>
  <si>
    <t>PM-Poshan (State Share)</t>
  </si>
  <si>
    <t>30.00.21</t>
  </si>
  <si>
    <t>29.71.72</t>
  </si>
  <si>
    <t>I. Estimate of the amount required in the year ending 31st March, 2025 to defray the charges in respect of Education</t>
  </si>
  <si>
    <t>28.00.49</t>
  </si>
  <si>
    <t>58.47.29</t>
  </si>
  <si>
    <t>58.48.29</t>
  </si>
  <si>
    <t>58.49.29</t>
  </si>
  <si>
    <t>58.50.29</t>
  </si>
  <si>
    <t xml:space="preserve">Special package for Evacuees from Ukraine </t>
  </si>
  <si>
    <t>60.00.29</t>
  </si>
  <si>
    <t>State Teachers Eligibility Tests</t>
  </si>
  <si>
    <t>68.00.49</t>
  </si>
  <si>
    <t>61.00.34</t>
  </si>
  <si>
    <t>Supply of Furniture to Schools</t>
  </si>
  <si>
    <t>44.63.74</t>
  </si>
  <si>
    <t>Furniture and Fixtures</t>
  </si>
  <si>
    <t>Auditorium Hall at Timberbong</t>
  </si>
  <si>
    <t>46.63.72</t>
  </si>
  <si>
    <t>Construction of Auditorium Hall at Khandu School, Dentam</t>
  </si>
  <si>
    <t>Construction of Approach Road to DIET at Lower Burtuk</t>
  </si>
  <si>
    <t>45.64.73</t>
  </si>
  <si>
    <t>Infrastructural Assets</t>
  </si>
  <si>
    <t>48.60.74</t>
  </si>
  <si>
    <t>PM Schools for Rising India</t>
  </si>
  <si>
    <t>30.00.81</t>
  </si>
  <si>
    <t>PM - SHRI Central Share</t>
  </si>
  <si>
    <t>30.00.82</t>
  </si>
  <si>
    <t>PM - SHRI State Share</t>
  </si>
  <si>
    <t>78.00.31</t>
  </si>
  <si>
    <t xml:space="preserve">PM Uchchatar Siksha Abhiyan (PM- USHA) (Central Share) </t>
  </si>
  <si>
    <t>PM Uchchatar Siksha Abhiyan (PM- USHA) (State Share)</t>
  </si>
  <si>
    <t>29.00.90</t>
  </si>
  <si>
    <t>29.00.91</t>
  </si>
  <si>
    <t>29.70.72</t>
  </si>
  <si>
    <t>66.46.13</t>
  </si>
  <si>
    <t>66.48.13</t>
  </si>
  <si>
    <t>31.00.21</t>
  </si>
  <si>
    <t>64.00.49</t>
  </si>
  <si>
    <t>65.00.34</t>
  </si>
  <si>
    <t>Information, Computer, Telecommunication(ICT) Equipment</t>
  </si>
  <si>
    <t>Construction of 6 Room School Building at Government Primary School, Deu Dentam, Namchi District</t>
  </si>
  <si>
    <t>49.63.72</t>
  </si>
  <si>
    <t>Construction of Mid Day Meal Kitchen, Dining at Lok Dara Primary School, Chujachen</t>
  </si>
  <si>
    <t>49.64.72</t>
  </si>
  <si>
    <t>Construction of Engineering College (SIST), Chisopani</t>
  </si>
  <si>
    <t>45.65.72</t>
  </si>
  <si>
    <t>50.63.72</t>
  </si>
  <si>
    <t>Construction of Sanskrit Pathshala at Bermiok, Gyalshing District</t>
  </si>
  <si>
    <t>68.00.21</t>
  </si>
  <si>
    <t>74.00.21</t>
  </si>
  <si>
    <t>Construction of Sakyong School, Gyalshing District</t>
  </si>
  <si>
    <t>46.64.72</t>
  </si>
  <si>
    <t>49.62.72</t>
  </si>
  <si>
    <t>Construction of Midday Meal Kitchen, Dining and 12 Unit toilet block of Boys and Girls at Aho Kisan Secondary School</t>
  </si>
  <si>
    <t>64</t>
  </si>
  <si>
    <t xml:space="preserve">Construction of Auditorium and Extension of Aho Kisan SS School </t>
  </si>
  <si>
    <t>45.60.73</t>
  </si>
  <si>
    <t>64.00.34</t>
  </si>
  <si>
    <t>Chief Ministers' Education Assistance Scheme</t>
  </si>
  <si>
    <t>National Talent Search Examination (NTSE)</t>
  </si>
  <si>
    <t xml:space="preserve">CBSE Toppers </t>
  </si>
  <si>
    <t>66.00.34</t>
  </si>
  <si>
    <t>Scholarship</t>
  </si>
  <si>
    <t xml:space="preserve">Development of Video Content for Classes I to III </t>
  </si>
  <si>
    <t>Examination</t>
  </si>
  <si>
    <t>01.110</t>
  </si>
  <si>
    <t>Prerna Merit Examination</t>
  </si>
  <si>
    <t>32.00.49</t>
  </si>
  <si>
    <t xml:space="preserve">National Assesment and Accreditation Council- NAAC </t>
  </si>
  <si>
    <t>Rashtriya Uchchatar Shiksha Abhiyan (RUSA) 
(State Share)</t>
  </si>
  <si>
    <t xml:space="preserve">PM Uchchatar Siksha Abhiyan (PM- USHA)
 (Central Share) </t>
  </si>
  <si>
    <t>PM Uchchatar Siksha Abhiyan (PM- USHA) 
(State Share)</t>
  </si>
  <si>
    <t>Students Welfare Board</t>
  </si>
  <si>
    <t>Maintenance &amp; Repairs of Education Department</t>
  </si>
  <si>
    <t>61.78.27</t>
  </si>
  <si>
    <t>44.64.71</t>
  </si>
  <si>
    <t>50.64.73</t>
  </si>
  <si>
    <t>48.60.60</t>
  </si>
  <si>
    <t>Other Capital Expenditure</t>
  </si>
  <si>
    <t>Establishment of Chief Minister's School of Excellence at Assam Lingzey</t>
  </si>
  <si>
    <t>66.00.24</t>
  </si>
  <si>
    <t>Establishment of Lab at SIST Chisopani</t>
  </si>
  <si>
    <t>29.72.71</t>
  </si>
  <si>
    <t>29.73.72</t>
  </si>
  <si>
    <t>29.74.72</t>
  </si>
  <si>
    <t>69.00.31</t>
  </si>
  <si>
    <t>Information,Computer,Telecommunication (ICT) Equipments</t>
  </si>
  <si>
    <t>Construction of 4 Room School Building at Rongli Junior High School</t>
  </si>
  <si>
    <t>Renovation of Heritage Building at Soreng Senior Secondary School</t>
  </si>
  <si>
    <t>Fencing and gate of Soreng Senior Secondary School</t>
  </si>
  <si>
    <t>Repair and Renovation of Staff Quarter 18 unit at Nar Bahadur Bhandari Government Degree College, Tadong</t>
  </si>
  <si>
    <t>Directorate of Education (District Education Offices)</t>
  </si>
  <si>
    <t>Establishment of New Degree College, North Sikkim</t>
  </si>
  <si>
    <t xml:space="preserve">PM Uchchatar Siksha Abhiyan (PM- USHA) 
(Central Share) </t>
  </si>
  <si>
    <t xml:space="preserve">Rashtriya Uchchatar Shiksha Abhiyan (RUSA) 
(Central Share) </t>
  </si>
  <si>
    <t>New India Literacy Programme (NILP) 
(Central Share)</t>
  </si>
  <si>
    <t>Vertical Extension for creation of Hall at Luing Secondary School</t>
  </si>
  <si>
    <t>Toilets for staff, boys and girls and Safety Fencing at Sichey Senior Secondary School</t>
  </si>
  <si>
    <t>Stage and Compound Fencing at Sumbuk Senior Secondary School</t>
  </si>
  <si>
    <t>Construction of Auditorium at Sumbuk Senior Secondary School</t>
  </si>
  <si>
    <t>Major Protective Work at Yangang Senior Secondary School</t>
  </si>
  <si>
    <t>Scheme for Infrastructure Development Private Aided/Unaided Minority Institutes (Elementary/ Secondary/ Sr.Secondary Schools) (IDMI) 
(Central Share)</t>
  </si>
  <si>
    <t>Multi Purpose Hall at Sumbuk Sr Secondary School under Melli Constituency</t>
  </si>
  <si>
    <t>PM - SHRI (Central Share)</t>
  </si>
  <si>
    <t>PM - SHRI (State Share)</t>
  </si>
  <si>
    <t>Budget 
 Estimate</t>
  </si>
  <si>
    <t>2024-25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</si>
</sst>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0#"/>
    <numFmt numFmtId="165" formatCode="00##"/>
    <numFmt numFmtId="166" formatCode="##"/>
    <numFmt numFmtId="167" formatCode="00000#"/>
    <numFmt numFmtId="168" formatCode="00.00#"/>
    <numFmt numFmtId="169" formatCode="00.000"/>
    <numFmt numFmtId="170" formatCode="##.0##"/>
    <numFmt numFmtId="171" formatCode="0#.0##"/>
    <numFmt numFmtId="172" formatCode="0#.000"/>
    <numFmt numFmtId="173" formatCode="_(* #,##0_);_(* \(#,##0\);_(* &quot;-&quot;??_);_(@_)"/>
    <numFmt numFmtId="174" formatCode="00"/>
    <numFmt numFmtId="175" formatCode="_ * #,##0_ ;_ * \-#,##0_ ;_ * &quot;-&quot;??_ ;_ @_ 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 applyAlignment="0"/>
    <xf numFmtId="43" fontId="1" fillId="0" borderId="0" applyFont="0" applyFill="0" applyBorder="0" applyAlignment="0" applyProtection="0"/>
  </cellStyleXfs>
  <cellXfs count="268">
    <xf numFmtId="0" fontId="0" fillId="0" borderId="0" xfId="0"/>
    <xf numFmtId="43" fontId="4" fillId="0" borderId="0" xfId="1" applyFont="1" applyFill="1" applyAlignment="1">
      <alignment horizontal="right"/>
    </xf>
    <xf numFmtId="43" fontId="4" fillId="0" borderId="0" xfId="1" applyFont="1" applyFill="1" applyAlignment="1" applyProtection="1">
      <alignment horizontal="right"/>
    </xf>
    <xf numFmtId="43" fontId="4" fillId="0" borderId="0" xfId="1" applyFont="1" applyFill="1" applyAlignment="1" applyProtection="1">
      <alignment horizontal="right" wrapText="1"/>
    </xf>
    <xf numFmtId="43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/>
    </xf>
    <xf numFmtId="43" fontId="4" fillId="0" borderId="0" xfId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43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43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43" fontId="4" fillId="0" borderId="0" xfId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173" fontId="4" fillId="0" borderId="0" xfId="1" applyNumberFormat="1" applyFont="1" applyFill="1" applyBorder="1" applyAlignment="1">
      <alignment horizontal="right"/>
    </xf>
    <xf numFmtId="0" fontId="4" fillId="0" borderId="3" xfId="1" applyNumberFormat="1" applyFont="1" applyFill="1" applyBorder="1" applyAlignment="1" applyProtection="1">
      <alignment horizontal="right" wrapText="1"/>
    </xf>
    <xf numFmtId="43" fontId="4" fillId="0" borderId="3" xfId="1" applyFont="1" applyFill="1" applyBorder="1" applyAlignment="1" applyProtection="1">
      <alignment horizontal="right" wrapText="1"/>
    </xf>
    <xf numFmtId="175" fontId="4" fillId="0" borderId="0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43" fontId="4" fillId="0" borderId="0" xfId="1" applyFont="1" applyFill="1" applyBorder="1" applyAlignment="1">
      <alignment horizontal="right" wrapText="1"/>
    </xf>
    <xf numFmtId="43" fontId="4" fillId="0" borderId="1" xfId="1" applyFont="1" applyFill="1" applyBorder="1" applyAlignment="1">
      <alignment horizontal="right" wrapText="1"/>
    </xf>
    <xf numFmtId="43" fontId="4" fillId="0" borderId="2" xfId="1" applyFont="1" applyFill="1" applyBorder="1" applyAlignment="1">
      <alignment horizontal="right" wrapText="1"/>
    </xf>
    <xf numFmtId="173" fontId="4" fillId="0" borderId="0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horizontal="right"/>
    </xf>
    <xf numFmtId="0" fontId="4" fillId="0" borderId="0" xfId="1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43" fontId="4" fillId="0" borderId="0" xfId="1" applyFont="1" applyFill="1" applyAlignment="1">
      <alignment horizontal="right" wrapText="1"/>
    </xf>
    <xf numFmtId="0" fontId="4" fillId="0" borderId="2" xfId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top" wrapText="1"/>
    </xf>
    <xf numFmtId="0" fontId="4" fillId="0" borderId="0" xfId="1" applyNumberFormat="1" applyFont="1" applyFill="1" applyAlignment="1">
      <alignment horizontal="right" wrapText="1"/>
    </xf>
    <xf numFmtId="0" fontId="1" fillId="0" borderId="0" xfId="0" applyFont="1" applyFill="1"/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Font="1" applyFill="1" applyAlignment="1">
      <alignment vertical="center"/>
    </xf>
    <xf numFmtId="0" fontId="4" fillId="0" borderId="0" xfId="3" applyFont="1" applyFill="1"/>
    <xf numFmtId="173" fontId="3" fillId="0" borderId="0" xfId="3" applyNumberFormat="1" applyFont="1" applyFill="1" applyAlignment="1">
      <alignment horizontal="center" vertical="center"/>
    </xf>
    <xf numFmtId="0" fontId="4" fillId="0" borderId="0" xfId="8" applyFont="1" applyFill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Alignment="1">
      <alignment horizontal="left"/>
    </xf>
    <xf numFmtId="0" fontId="3" fillId="0" borderId="0" xfId="3" applyFont="1" applyFill="1" applyAlignment="1">
      <alignment horizontal="center" vertical="top"/>
    </xf>
    <xf numFmtId="173" fontId="4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right"/>
    </xf>
    <xf numFmtId="0" fontId="4" fillId="0" borderId="0" xfId="3" applyFont="1" applyFill="1" applyAlignment="1">
      <alignment horizontal="right" vertical="top"/>
    </xf>
    <xf numFmtId="0" fontId="4" fillId="0" borderId="0" xfId="7" applyFont="1" applyFill="1" applyAlignment="1">
      <alignment horizontal="right" vertical="top" wrapText="1"/>
    </xf>
    <xf numFmtId="0" fontId="4" fillId="0" borderId="1" xfId="6" applyFont="1" applyFill="1" applyBorder="1" applyAlignment="1">
      <alignment horizontal="left"/>
    </xf>
    <xf numFmtId="0" fontId="4" fillId="0" borderId="1" xfId="6" applyFont="1" applyFill="1" applyBorder="1"/>
    <xf numFmtId="0" fontId="6" fillId="0" borderId="1" xfId="6" applyFont="1" applyFill="1" applyBorder="1" applyAlignment="1">
      <alignment horizontal="right" vertical="center"/>
    </xf>
    <xf numFmtId="0" fontId="4" fillId="0" borderId="0" xfId="7" applyFont="1" applyFill="1"/>
    <xf numFmtId="0" fontId="4" fillId="0" borderId="3" xfId="7" applyFont="1" applyFill="1" applyBorder="1" applyAlignment="1">
      <alignment horizontal="right" vertical="top" wrapText="1"/>
    </xf>
    <xf numFmtId="0" fontId="4" fillId="0" borderId="0" xfId="6" applyFont="1" applyFill="1" applyAlignment="1">
      <alignment horizontal="left" vertical="top"/>
    </xf>
    <xf numFmtId="0" fontId="4" fillId="0" borderId="3" xfId="6" applyFont="1" applyFill="1" applyBorder="1" applyAlignment="1">
      <alignment horizontal="right"/>
    </xf>
    <xf numFmtId="0" fontId="4" fillId="0" borderId="3" xfId="6" applyFont="1" applyFill="1" applyBorder="1" applyAlignment="1">
      <alignment horizontal="right" vertical="top" wrapText="1"/>
    </xf>
    <xf numFmtId="0" fontId="4" fillId="0" borderId="1" xfId="7" applyFont="1" applyFill="1" applyBorder="1" applyAlignment="1">
      <alignment horizontal="right" vertical="top" wrapText="1"/>
    </xf>
    <xf numFmtId="0" fontId="4" fillId="0" borderId="1" xfId="6" applyFont="1" applyFill="1" applyBorder="1" applyAlignment="1">
      <alignment horizontal="right"/>
    </xf>
    <xf numFmtId="0" fontId="4" fillId="0" borderId="1" xfId="6" applyFont="1" applyFill="1" applyBorder="1" applyAlignment="1">
      <alignment vertical="center" wrapText="1"/>
    </xf>
    <xf numFmtId="0" fontId="3" fillId="0" borderId="0" xfId="3" applyFont="1" applyFill="1" applyAlignment="1">
      <alignment horizontal="left" vertical="top" wrapText="1"/>
    </xf>
    <xf numFmtId="173" fontId="4" fillId="0" borderId="0" xfId="3" applyNumberFormat="1" applyFont="1" applyFill="1" applyAlignment="1">
      <alignment horizontal="center"/>
    </xf>
    <xf numFmtId="0" fontId="3" fillId="0" borderId="0" xfId="8" applyFont="1" applyFill="1" applyAlignment="1">
      <alignment horizontal="right" vertical="top" wrapText="1"/>
    </xf>
    <xf numFmtId="0" fontId="3" fillId="0" borderId="0" xfId="8" applyFont="1" applyFill="1" applyAlignment="1">
      <alignment horizontal="left" vertical="top" wrapText="1"/>
    </xf>
    <xf numFmtId="0" fontId="4" fillId="0" borderId="0" xfId="8" applyFont="1" applyFill="1" applyAlignment="1">
      <alignment horizontal="right" vertical="top" wrapText="1"/>
    </xf>
    <xf numFmtId="0" fontId="4" fillId="0" borderId="0" xfId="8" applyFont="1" applyFill="1" applyAlignment="1">
      <alignment horizontal="left" vertical="top" wrapText="1"/>
    </xf>
    <xf numFmtId="173" fontId="4" fillId="0" borderId="0" xfId="3" applyNumberFormat="1" applyFont="1" applyFill="1" applyAlignment="1">
      <alignment horizontal="right"/>
    </xf>
    <xf numFmtId="170" fontId="3" fillId="0" borderId="0" xfId="8" applyNumberFormat="1" applyFont="1" applyFill="1" applyAlignment="1">
      <alignment horizontal="right" vertical="top" wrapText="1"/>
    </xf>
    <xf numFmtId="164" fontId="4" fillId="0" borderId="0" xfId="3" applyNumberFormat="1" applyFont="1" applyFill="1" applyAlignment="1">
      <alignment horizontal="right" vertical="top"/>
    </xf>
    <xf numFmtId="0" fontId="4" fillId="0" borderId="0" xfId="8" applyFont="1" applyFill="1" applyAlignment="1">
      <alignment horizontal="left" vertical="center" wrapText="1"/>
    </xf>
    <xf numFmtId="0" fontId="4" fillId="0" borderId="0" xfId="3" applyFont="1" applyFill="1" applyAlignment="1">
      <alignment vertical="center"/>
    </xf>
    <xf numFmtId="0" fontId="4" fillId="0" borderId="0" xfId="8" applyFont="1" applyFill="1" applyAlignment="1"/>
    <xf numFmtId="0" fontId="4" fillId="0" borderId="0" xfId="8" applyFont="1" applyFill="1"/>
    <xf numFmtId="0" fontId="3" fillId="0" borderId="0" xfId="3" applyFont="1" applyFill="1" applyAlignment="1">
      <alignment horizontal="right" vertical="top" wrapText="1"/>
    </xf>
    <xf numFmtId="164" fontId="4" fillId="0" borderId="0" xfId="3" applyNumberFormat="1" applyFont="1" applyFill="1" applyAlignment="1">
      <alignment horizontal="right" vertical="top" wrapText="1"/>
    </xf>
    <xf numFmtId="171" fontId="3" fillId="0" borderId="0" xfId="8" applyNumberFormat="1" applyFont="1" applyFill="1" applyAlignment="1">
      <alignment horizontal="right" vertical="top" wrapText="1"/>
    </xf>
    <xf numFmtId="167" fontId="4" fillId="0" borderId="0" xfId="3" applyNumberFormat="1" applyFont="1" applyFill="1" applyAlignment="1">
      <alignment horizontal="right" vertical="top" wrapText="1"/>
    </xf>
    <xf numFmtId="0" fontId="4" fillId="0" borderId="1" xfId="3" applyFont="1" applyFill="1" applyBorder="1" applyAlignment="1">
      <alignment horizontal="right" vertical="top" wrapText="1"/>
    </xf>
    <xf numFmtId="0" fontId="4" fillId="0" borderId="1" xfId="3" applyFont="1" applyFill="1" applyBorder="1" applyAlignment="1">
      <alignment horizontal="left" vertical="top" wrapText="1"/>
    </xf>
    <xf numFmtId="0" fontId="4" fillId="0" borderId="0" xfId="3" applyFont="1" applyFill="1" applyAlignment="1">
      <alignment horizontal="left" vertical="center" wrapText="1"/>
    </xf>
    <xf numFmtId="0" fontId="3" fillId="0" borderId="1" xfId="3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0" fontId="4" fillId="0" borderId="0" xfId="4" applyFont="1" applyFill="1" applyAlignment="1">
      <alignment horizontal="right" vertical="top" wrapText="1"/>
    </xf>
    <xf numFmtId="0" fontId="4" fillId="0" borderId="0" xfId="4" applyFont="1" applyFill="1" applyAlignment="1">
      <alignment horizontal="left" vertical="top" wrapText="1"/>
    </xf>
    <xf numFmtId="49" fontId="3" fillId="0" borderId="0" xfId="7" applyNumberFormat="1" applyFont="1" applyFill="1" applyAlignment="1">
      <alignment horizontal="right" vertical="top" wrapText="1"/>
    </xf>
    <xf numFmtId="0" fontId="3" fillId="0" borderId="0" xfId="7" applyFont="1" applyFill="1" applyAlignment="1">
      <alignment horizontal="left" vertical="top" wrapText="1"/>
    </xf>
    <xf numFmtId="172" fontId="3" fillId="0" borderId="0" xfId="8" applyNumberFormat="1" applyFont="1" applyFill="1" applyAlignment="1">
      <alignment horizontal="right" vertical="top" wrapText="1"/>
    </xf>
    <xf numFmtId="168" fontId="3" fillId="0" borderId="0" xfId="3" applyNumberFormat="1" applyFont="1" applyFill="1" applyAlignment="1">
      <alignment horizontal="right" vertical="top" wrapText="1"/>
    </xf>
    <xf numFmtId="165" fontId="3" fillId="0" borderId="0" xfId="3" applyNumberFormat="1" applyFont="1" applyFill="1" applyAlignment="1">
      <alignment horizontal="right" vertical="top" wrapText="1"/>
    </xf>
    <xf numFmtId="0" fontId="4" fillId="0" borderId="3" xfId="3" applyFont="1" applyFill="1" applyBorder="1" applyAlignment="1">
      <alignment horizontal="right"/>
    </xf>
    <xf numFmtId="173" fontId="4" fillId="0" borderId="3" xfId="3" applyNumberFormat="1" applyFont="1" applyFill="1" applyBorder="1" applyAlignment="1">
      <alignment horizontal="right"/>
    </xf>
    <xf numFmtId="169" fontId="3" fillId="0" borderId="0" xfId="3" applyNumberFormat="1" applyFont="1" applyFill="1" applyAlignment="1">
      <alignment horizontal="right" vertical="top" wrapText="1"/>
    </xf>
    <xf numFmtId="174" fontId="4" fillId="0" borderId="0" xfId="3" applyNumberFormat="1" applyFont="1" applyFill="1" applyAlignment="1">
      <alignment horizontal="right" vertical="top" wrapText="1"/>
    </xf>
    <xf numFmtId="43" fontId="4" fillId="0" borderId="3" xfId="1" applyFont="1" applyFill="1" applyBorder="1" applyAlignment="1">
      <alignment horizontal="right" wrapText="1"/>
    </xf>
    <xf numFmtId="0" fontId="4" fillId="0" borderId="3" xfId="3" applyNumberFormat="1" applyFont="1" applyFill="1" applyBorder="1" applyAlignment="1">
      <alignment horizontal="right"/>
    </xf>
    <xf numFmtId="0" fontId="4" fillId="0" borderId="0" xfId="3" applyNumberFormat="1" applyFont="1" applyFill="1" applyAlignment="1">
      <alignment horizontal="right"/>
    </xf>
    <xf numFmtId="0" fontId="4" fillId="0" borderId="0" xfId="3" applyFont="1" applyFill="1" applyBorder="1"/>
    <xf numFmtId="0" fontId="4" fillId="0" borderId="0" xfId="4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166" fontId="4" fillId="0" borderId="0" xfId="3" applyNumberFormat="1" applyFont="1" applyFill="1" applyAlignment="1">
      <alignment horizontal="right" vertical="top" wrapText="1"/>
    </xf>
    <xf numFmtId="0" fontId="4" fillId="0" borderId="0" xfId="3" applyFont="1" applyFill="1" applyAlignment="1">
      <alignment horizontal="left" wrapText="1"/>
    </xf>
    <xf numFmtId="0" fontId="3" fillId="0" borderId="1" xfId="3" applyFont="1" applyFill="1" applyBorder="1" applyAlignment="1">
      <alignment horizontal="right" vertical="top" wrapText="1"/>
    </xf>
    <xf numFmtId="0" fontId="4" fillId="0" borderId="2" xfId="3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0" xfId="3" applyFont="1" applyFill="1" applyAlignment="1">
      <alignment horizontal="center" vertical="top" wrapText="1"/>
    </xf>
    <xf numFmtId="164" fontId="4" fillId="0" borderId="0" xfId="8" applyNumberFormat="1" applyFont="1" applyFill="1" applyAlignment="1">
      <alignment horizontal="right" vertical="top" wrapText="1"/>
    </xf>
    <xf numFmtId="173" fontId="4" fillId="0" borderId="0" xfId="8" applyNumberFormat="1" applyFont="1" applyFill="1" applyAlignment="1">
      <alignment horizontal="right"/>
    </xf>
    <xf numFmtId="169" fontId="3" fillId="0" borderId="0" xfId="8" applyNumberFormat="1" applyFont="1" applyFill="1" applyAlignment="1">
      <alignment horizontal="right" vertical="top" wrapText="1"/>
    </xf>
    <xf numFmtId="49" fontId="4" fillId="0" borderId="0" xfId="8" applyNumberFormat="1" applyFont="1" applyFill="1" applyAlignment="1">
      <alignment horizontal="right" vertical="top" wrapText="1"/>
    </xf>
    <xf numFmtId="0" fontId="4" fillId="0" borderId="3" xfId="8" applyFont="1" applyFill="1" applyBorder="1" applyAlignment="1">
      <alignment horizontal="right"/>
    </xf>
    <xf numFmtId="0" fontId="4" fillId="0" borderId="0" xfId="8" applyFont="1" applyFill="1" applyBorder="1" applyAlignment="1">
      <alignment horizontal="right"/>
    </xf>
    <xf numFmtId="167" fontId="4" fillId="0" borderId="0" xfId="8" applyNumberFormat="1" applyFont="1" applyFill="1" applyAlignment="1">
      <alignment horizontal="right" vertical="top" wrapText="1"/>
    </xf>
    <xf numFmtId="0" fontId="4" fillId="0" borderId="0" xfId="10" applyFont="1" applyFill="1" applyAlignment="1">
      <alignment horizontal="center" vertical="top"/>
    </xf>
    <xf numFmtId="0" fontId="4" fillId="0" borderId="0" xfId="10" applyFont="1" applyFill="1" applyAlignment="1">
      <alignment horizontal="right" vertical="top" wrapText="1"/>
    </xf>
    <xf numFmtId="0" fontId="4" fillId="0" borderId="0" xfId="10" applyFont="1" applyFill="1" applyAlignment="1">
      <alignment horizontal="left" vertical="top" wrapText="1"/>
    </xf>
    <xf numFmtId="0" fontId="4" fillId="0" borderId="0" xfId="10" applyFont="1" applyFill="1" applyAlignment="1">
      <alignment horizontal="left" vertical="center" wrapText="1"/>
    </xf>
    <xf numFmtId="0" fontId="4" fillId="0" borderId="0" xfId="8" applyFont="1" applyFill="1" applyAlignment="1">
      <alignment vertical="top"/>
    </xf>
    <xf numFmtId="49" fontId="4" fillId="0" borderId="0" xfId="10" applyNumberFormat="1" applyFont="1" applyFill="1" applyAlignment="1">
      <alignment horizontal="right" vertical="top" wrapText="1"/>
    </xf>
    <xf numFmtId="43" fontId="4" fillId="0" borderId="3" xfId="1" applyNumberFormat="1" applyFont="1" applyFill="1" applyBorder="1" applyAlignment="1" applyProtection="1">
      <alignment horizontal="right" wrapText="1"/>
    </xf>
    <xf numFmtId="43" fontId="4" fillId="0" borderId="0" xfId="1" applyNumberFormat="1" applyFont="1" applyFill="1" applyBorder="1" applyAlignment="1" applyProtection="1">
      <alignment horizontal="right" wrapText="1"/>
    </xf>
    <xf numFmtId="167" fontId="4" fillId="0" borderId="0" xfId="9" applyNumberFormat="1" applyFont="1" applyFill="1" applyAlignment="1">
      <alignment horizontal="right" vertical="top" wrapText="1"/>
    </xf>
    <xf numFmtId="169" fontId="4" fillId="0" borderId="0" xfId="8" applyNumberFormat="1" applyFont="1" applyFill="1" applyAlignment="1">
      <alignment horizontal="right" vertical="top" wrapText="1"/>
    </xf>
    <xf numFmtId="43" fontId="4" fillId="0" borderId="0" xfId="8" applyNumberFormat="1" applyFont="1" applyFill="1" applyAlignment="1">
      <alignment horizontal="right"/>
    </xf>
    <xf numFmtId="0" fontId="4" fillId="0" borderId="0" xfId="5" applyFont="1" applyFill="1" applyAlignment="1">
      <alignment horizontal="left" vertical="top" wrapText="1"/>
    </xf>
    <xf numFmtId="169" fontId="3" fillId="0" borderId="0" xfId="10" applyNumberFormat="1" applyFont="1" applyFill="1" applyAlignment="1">
      <alignment horizontal="right" vertical="top" wrapText="1"/>
    </xf>
    <xf numFmtId="0" fontId="3" fillId="0" borderId="0" xfId="10" applyFont="1" applyFill="1" applyAlignment="1">
      <alignment horizontal="left" vertical="top" wrapText="1"/>
    </xf>
    <xf numFmtId="0" fontId="4" fillId="0" borderId="0" xfId="8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vertical="top" wrapText="1"/>
    </xf>
    <xf numFmtId="0" fontId="3" fillId="0" borderId="2" xfId="3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vertical="top" wrapText="1"/>
    </xf>
    <xf numFmtId="0" fontId="4" fillId="0" borderId="1" xfId="3" applyNumberFormat="1" applyFont="1" applyFill="1" applyBorder="1" applyAlignment="1">
      <alignment horizontal="right"/>
    </xf>
    <xf numFmtId="0" fontId="4" fillId="0" borderId="0" xfId="3" applyFont="1" applyFill="1" applyAlignment="1">
      <alignment vertical="top" wrapText="1"/>
    </xf>
    <xf numFmtId="0" fontId="4" fillId="0" borderId="0" xfId="3" applyFont="1" applyFill="1" applyAlignment="1">
      <alignment horizontal="right"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horizontal="right" vertical="top" wrapText="1"/>
    </xf>
    <xf numFmtId="49" fontId="4" fillId="0" borderId="0" xfId="8" applyNumberFormat="1" applyFont="1" applyFill="1" applyBorder="1" applyAlignment="1">
      <alignment horizontal="right" vertical="top" wrapText="1"/>
    </xf>
    <xf numFmtId="0" fontId="4" fillId="0" borderId="0" xfId="10" applyFont="1" applyFill="1" applyBorder="1" applyAlignment="1">
      <alignment vertical="top" wrapText="1"/>
    </xf>
    <xf numFmtId="0" fontId="4" fillId="0" borderId="0" xfId="10" applyFont="1" applyFill="1" applyBorder="1" applyAlignment="1">
      <alignment horizontal="center" vertical="top"/>
    </xf>
    <xf numFmtId="49" fontId="4" fillId="0" borderId="0" xfId="10" applyNumberFormat="1" applyFont="1" applyFill="1" applyBorder="1" applyAlignment="1">
      <alignment horizontal="right" vertical="top" wrapText="1"/>
    </xf>
    <xf numFmtId="0" fontId="4" fillId="0" borderId="0" xfId="10" applyFont="1" applyFill="1" applyBorder="1" applyAlignment="1">
      <alignment horizontal="left" vertical="top" wrapText="1"/>
    </xf>
    <xf numFmtId="0" fontId="4" fillId="0" borderId="0" xfId="10" applyFont="1" applyFill="1" applyBorder="1" applyAlignment="1">
      <alignment horizontal="left" vertical="center" wrapText="1"/>
    </xf>
    <xf numFmtId="0" fontId="4" fillId="0" borderId="0" xfId="8" applyFont="1" applyFill="1" applyBorder="1"/>
    <xf numFmtId="171" fontId="3" fillId="0" borderId="0" xfId="8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169" fontId="3" fillId="0" borderId="0" xfId="8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left" vertical="top" wrapText="1"/>
    </xf>
    <xf numFmtId="0" fontId="4" fillId="0" borderId="1" xfId="3" applyFont="1" applyFill="1" applyBorder="1"/>
    <xf numFmtId="0" fontId="4" fillId="0" borderId="0" xfId="3" applyFont="1" applyFill="1" applyBorder="1" applyAlignment="1">
      <alignment horizontal="right" vertical="top" wrapText="1"/>
    </xf>
    <xf numFmtId="164" fontId="4" fillId="0" borderId="0" xfId="3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left" vertical="top" wrapText="1"/>
    </xf>
    <xf numFmtId="168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49" fontId="4" fillId="0" borderId="1" xfId="8" applyNumberFormat="1" applyFont="1" applyFill="1" applyBorder="1" applyAlignment="1">
      <alignment horizontal="right" vertical="top" wrapText="1"/>
    </xf>
    <xf numFmtId="0" fontId="4" fillId="0" borderId="1" xfId="8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right" vertical="top" wrapText="1"/>
    </xf>
    <xf numFmtId="0" fontId="4" fillId="0" borderId="1" xfId="8" applyFont="1" applyFill="1" applyBorder="1"/>
    <xf numFmtId="0" fontId="4" fillId="0" borderId="1" xfId="10" applyFont="1" applyFill="1" applyBorder="1" applyAlignment="1">
      <alignment horizontal="left" vertical="top" wrapText="1"/>
    </xf>
    <xf numFmtId="169" fontId="3" fillId="0" borderId="1" xfId="3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center" vertical="top"/>
    </xf>
    <xf numFmtId="0" fontId="4" fillId="0" borderId="3" xfId="8" applyNumberFormat="1" applyFont="1" applyFill="1" applyBorder="1" applyAlignment="1">
      <alignment horizontal="right"/>
    </xf>
    <xf numFmtId="0" fontId="4" fillId="0" borderId="0" xfId="7" applyFont="1" applyFill="1" applyBorder="1" applyAlignment="1">
      <alignment vertical="top"/>
    </xf>
    <xf numFmtId="0" fontId="4" fillId="0" borderId="0" xfId="6" applyFont="1" applyFill="1" applyBorder="1" applyAlignment="1" applyProtection="1"/>
    <xf numFmtId="0" fontId="1" fillId="0" borderId="0" xfId="0" applyFont="1" applyFill="1" applyAlignment="1"/>
    <xf numFmtId="0" fontId="4" fillId="0" borderId="0" xfId="6" applyNumberFormat="1" applyFont="1" applyFill="1" applyBorder="1" applyAlignment="1" applyProtection="1">
      <alignment horizontal="right" vertical="center"/>
    </xf>
    <xf numFmtId="0" fontId="4" fillId="0" borderId="0" xfId="7" applyFont="1" applyFill="1" applyBorder="1" applyProtection="1"/>
    <xf numFmtId="0" fontId="5" fillId="0" borderId="0" xfId="3" applyNumberFormat="1" applyFont="1" applyFill="1" applyAlignment="1">
      <alignment horizontal="right"/>
    </xf>
    <xf numFmtId="0" fontId="3" fillId="0" borderId="0" xfId="3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43" fontId="3" fillId="0" borderId="0" xfId="2" applyNumberFormat="1" applyFont="1" applyFill="1"/>
    <xf numFmtId="0" fontId="3" fillId="0" borderId="0" xfId="2" applyFont="1" applyFill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/>
    <xf numFmtId="0" fontId="3" fillId="0" borderId="0" xfId="2" applyFont="1" applyFill="1"/>
    <xf numFmtId="1" fontId="3" fillId="0" borderId="0" xfId="1" applyNumberFormat="1" applyFont="1" applyFill="1"/>
    <xf numFmtId="169" fontId="3" fillId="0" borderId="0" xfId="4" applyNumberFormat="1" applyFont="1" applyFill="1" applyAlignment="1">
      <alignment horizontal="right" vertical="top" wrapText="1"/>
    </xf>
    <xf numFmtId="0" fontId="4" fillId="0" borderId="0" xfId="4" applyFont="1" applyFill="1"/>
    <xf numFmtId="0" fontId="4" fillId="0" borderId="0" xfId="11" applyNumberFormat="1" applyFont="1" applyFill="1" applyBorder="1" applyAlignment="1" applyProtection="1">
      <alignment horizontal="right" wrapText="1"/>
    </xf>
    <xf numFmtId="0" fontId="4" fillId="0" borderId="0" xfId="11" applyNumberFormat="1" applyFont="1" applyFill="1" applyBorder="1" applyAlignment="1" applyProtection="1">
      <alignment horizontal="center" wrapText="1"/>
    </xf>
    <xf numFmtId="0" fontId="4" fillId="0" borderId="0" xfId="4" applyFont="1" applyFill="1" applyAlignment="1">
      <alignment horizontal="left" vertical="center" wrapText="1"/>
    </xf>
    <xf numFmtId="0" fontId="4" fillId="0" borderId="2" xfId="4" applyNumberFormat="1" applyFont="1" applyFill="1" applyBorder="1"/>
    <xf numFmtId="174" fontId="4" fillId="0" borderId="0" xfId="4" applyNumberFormat="1" applyFont="1" applyFill="1" applyAlignment="1">
      <alignment horizontal="right" vertical="top" wrapText="1"/>
    </xf>
    <xf numFmtId="0" fontId="4" fillId="0" borderId="0" xfId="3" applyNumberFormat="1" applyFont="1" applyFill="1" applyBorder="1" applyAlignment="1">
      <alignment horizontal="right"/>
    </xf>
    <xf numFmtId="0" fontId="4" fillId="0" borderId="0" xfId="4" applyFont="1" applyFill="1" applyBorder="1" applyAlignment="1">
      <alignment horizontal="left" vertical="center" wrapText="1"/>
    </xf>
    <xf numFmtId="0" fontId="4" fillId="0" borderId="0" xfId="8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 applyProtection="1">
      <alignment horizontal="right" vertical="center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right"/>
    </xf>
    <xf numFmtId="173" fontId="4" fillId="0" borderId="0" xfId="3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 applyProtection="1">
      <alignment horizontal="right" vertical="center" wrapText="1"/>
    </xf>
    <xf numFmtId="164" fontId="4" fillId="0" borderId="0" xfId="3" applyNumberFormat="1" applyFont="1" applyFill="1" applyAlignment="1">
      <alignment horizontal="left" vertical="top"/>
    </xf>
    <xf numFmtId="0" fontId="4" fillId="0" borderId="0" xfId="8" applyNumberFormat="1" applyFont="1" applyFill="1" applyAlignment="1">
      <alignment horizontal="right" vertical="top" wrapText="1"/>
    </xf>
    <xf numFmtId="0" fontId="4" fillId="0" borderId="0" xfId="8" applyNumberFormat="1" applyFont="1" applyFill="1" applyAlignment="1">
      <alignment horizontal="left" vertical="top" wrapText="1"/>
    </xf>
    <xf numFmtId="0" fontId="4" fillId="0" borderId="0" xfId="8" applyNumberFormat="1" applyFont="1" applyFill="1"/>
    <xf numFmtId="0" fontId="3" fillId="0" borderId="0" xfId="8" applyNumberFormat="1" applyFont="1" applyFill="1" applyAlignment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>
      <alignment horizontal="left" vertical="top" wrapText="1"/>
    </xf>
    <xf numFmtId="49" fontId="3" fillId="0" borderId="1" xfId="7" applyNumberFormat="1" applyFont="1" applyFill="1" applyBorder="1" applyAlignment="1">
      <alignment horizontal="right" vertical="top" wrapText="1"/>
    </xf>
    <xf numFmtId="0" fontId="3" fillId="0" borderId="1" xfId="7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169" fontId="3" fillId="0" borderId="0" xfId="4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left" vertical="top" wrapText="1"/>
    </xf>
    <xf numFmtId="169" fontId="3" fillId="0" borderId="0" xfId="3" applyNumberFormat="1" applyFont="1" applyFill="1" applyBorder="1" applyAlignment="1">
      <alignment horizontal="right" vertical="top" wrapText="1"/>
    </xf>
    <xf numFmtId="174" fontId="4" fillId="0" borderId="0" xfId="3" applyNumberFormat="1" applyFont="1" applyFill="1" applyBorder="1" applyAlignment="1">
      <alignment horizontal="right" vertical="top" wrapText="1"/>
    </xf>
    <xf numFmtId="0" fontId="4" fillId="0" borderId="0" xfId="10" applyFont="1" applyFill="1" applyBorder="1" applyAlignment="1">
      <alignment horizontal="right" vertical="top" wrapText="1"/>
    </xf>
    <xf numFmtId="169" fontId="3" fillId="0" borderId="0" xfId="10" applyNumberFormat="1" applyFont="1" applyFill="1" applyBorder="1" applyAlignment="1">
      <alignment horizontal="right" vertical="top" wrapText="1"/>
    </xf>
    <xf numFmtId="0" fontId="3" fillId="0" borderId="0" xfId="10" applyFont="1" applyFill="1" applyBorder="1" applyAlignment="1">
      <alignment horizontal="left" vertical="top" wrapText="1"/>
    </xf>
    <xf numFmtId="164" fontId="4" fillId="0" borderId="0" xfId="8" applyNumberFormat="1" applyFont="1" applyFill="1" applyBorder="1" applyAlignment="1">
      <alignment horizontal="right" vertical="top" wrapText="1"/>
    </xf>
    <xf numFmtId="0" fontId="4" fillId="0" borderId="1" xfId="3" applyFont="1" applyFill="1" applyBorder="1" applyAlignment="1">
      <alignment horizontal="left" vertical="center" wrapText="1"/>
    </xf>
    <xf numFmtId="49" fontId="3" fillId="0" borderId="0" xfId="8" applyNumberFormat="1" applyFont="1" applyFill="1" applyBorder="1" applyAlignment="1">
      <alignment horizontal="right" vertical="top" wrapText="1"/>
    </xf>
    <xf numFmtId="164" fontId="4" fillId="0" borderId="0" xfId="3" applyNumberFormat="1" applyFont="1" applyFill="1" applyBorder="1" applyAlignment="1">
      <alignment horizontal="right" vertical="top"/>
    </xf>
    <xf numFmtId="164" fontId="4" fillId="0" borderId="0" xfId="3" applyNumberFormat="1" applyFont="1" applyFill="1" applyBorder="1" applyAlignment="1">
      <alignment horizontal="left" vertical="top"/>
    </xf>
    <xf numFmtId="49" fontId="3" fillId="0" borderId="0" xfId="7" applyNumberFormat="1" applyFont="1" applyFill="1" applyBorder="1" applyAlignment="1">
      <alignment horizontal="right" vertical="top" wrapText="1"/>
    </xf>
    <xf numFmtId="174" fontId="4" fillId="0" borderId="0" xfId="4" applyNumberFormat="1" applyFont="1" applyFill="1" applyBorder="1" applyAlignment="1">
      <alignment horizontal="right" vertical="top" wrapText="1"/>
    </xf>
    <xf numFmtId="0" fontId="4" fillId="0" borderId="1" xfId="1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righ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166" fontId="4" fillId="0" borderId="1" xfId="3" applyNumberFormat="1" applyFont="1" applyFill="1" applyBorder="1" applyAlignment="1">
      <alignment horizontal="right" vertical="top" wrapText="1"/>
    </xf>
    <xf numFmtId="49" fontId="3" fillId="0" borderId="1" xfId="8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Alignment="1">
      <alignment horizontal="right" wrapText="1"/>
    </xf>
    <xf numFmtId="167" fontId="4" fillId="0" borderId="1" xfId="3" applyNumberFormat="1" applyFont="1" applyFill="1" applyBorder="1" applyAlignment="1">
      <alignment horizontal="right" vertical="top" wrapText="1"/>
    </xf>
    <xf numFmtId="43" fontId="4" fillId="0" borderId="1" xfId="1" applyNumberFormat="1" applyFont="1" applyFill="1" applyBorder="1" applyAlignment="1" applyProtection="1">
      <alignment horizontal="right" wrapText="1"/>
    </xf>
    <xf numFmtId="171" fontId="4" fillId="0" borderId="0" xfId="10" applyNumberFormat="1" applyFont="1" applyFill="1" applyAlignment="1">
      <alignment horizontal="right" vertical="top" wrapText="1"/>
    </xf>
    <xf numFmtId="171" fontId="4" fillId="0" borderId="0" xfId="10" applyNumberFormat="1" applyFont="1" applyFill="1" applyBorder="1" applyAlignment="1">
      <alignment horizontal="right"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169" fontId="4" fillId="0" borderId="0" xfId="3" applyNumberFormat="1" applyFont="1" applyFill="1" applyAlignment="1">
      <alignment horizontal="right" vertical="top" wrapText="1"/>
    </xf>
    <xf numFmtId="169" fontId="4" fillId="0" borderId="0" xfId="4" applyNumberFormat="1" applyFont="1" applyFill="1" applyAlignment="1">
      <alignment horizontal="right" vertical="top" wrapText="1"/>
    </xf>
    <xf numFmtId="0" fontId="4" fillId="0" borderId="1" xfId="1" applyNumberFormat="1" applyFont="1" applyFill="1" applyBorder="1" applyAlignment="1" applyProtection="1">
      <alignment wrapText="1"/>
    </xf>
    <xf numFmtId="0" fontId="4" fillId="0" borderId="0" xfId="3" applyNumberFormat="1" applyFont="1" applyFill="1" applyBorder="1" applyAlignment="1">
      <alignment horizontal="right" wrapText="1"/>
    </xf>
    <xf numFmtId="164" fontId="4" fillId="0" borderId="1" xfId="3" applyNumberFormat="1" applyFont="1" applyFill="1" applyBorder="1" applyAlignment="1">
      <alignment horizontal="right" vertical="top" wrapText="1"/>
    </xf>
    <xf numFmtId="167" fontId="4" fillId="0" borderId="0" xfId="4" applyNumberFormat="1" applyFont="1" applyFill="1" applyAlignment="1">
      <alignment horizontal="right" vertical="top" wrapText="1"/>
    </xf>
    <xf numFmtId="167" fontId="4" fillId="0" borderId="0" xfId="4" applyNumberFormat="1" applyFont="1" applyFill="1" applyBorder="1" applyAlignment="1">
      <alignment horizontal="right" vertical="top" wrapText="1"/>
    </xf>
    <xf numFmtId="43" fontId="4" fillId="0" borderId="2" xfId="1" applyNumberFormat="1" applyFont="1" applyFill="1" applyBorder="1" applyAlignment="1" applyProtection="1">
      <alignment horizontal="right" wrapText="1"/>
    </xf>
    <xf numFmtId="167" fontId="4" fillId="0" borderId="0" xfId="10" applyNumberFormat="1" applyFont="1" applyFill="1" applyBorder="1" applyAlignment="1">
      <alignment horizontal="right" vertical="top" wrapText="1"/>
    </xf>
    <xf numFmtId="167" fontId="4" fillId="0" borderId="0" xfId="8" applyNumberFormat="1" applyFont="1" applyFill="1" applyBorder="1" applyAlignment="1">
      <alignment horizontal="right" vertical="top" wrapText="1"/>
    </xf>
    <xf numFmtId="167" fontId="4" fillId="0" borderId="0" xfId="10" applyNumberFormat="1" applyFont="1" applyFill="1" applyAlignment="1">
      <alignment horizontal="right" vertical="top" wrapText="1"/>
    </xf>
    <xf numFmtId="167" fontId="4" fillId="0" borderId="0" xfId="9" applyNumberFormat="1" applyFont="1" applyFill="1" applyBorder="1" applyAlignment="1">
      <alignment horizontal="right" vertical="top" wrapText="1"/>
    </xf>
    <xf numFmtId="169" fontId="4" fillId="0" borderId="0" xfId="8" applyNumberFormat="1" applyFont="1" applyFill="1" applyBorder="1" applyAlignment="1">
      <alignment horizontal="right" vertical="top" wrapText="1"/>
    </xf>
    <xf numFmtId="169" fontId="4" fillId="0" borderId="0" xfId="10" applyNumberFormat="1" applyFont="1" applyFill="1" applyAlignment="1">
      <alignment horizontal="right" vertical="top" wrapText="1"/>
    </xf>
    <xf numFmtId="0" fontId="4" fillId="0" borderId="0" xfId="3" applyFont="1" applyFill="1" applyBorder="1" applyAlignment="1">
      <alignment horizontal="center" vertical="top"/>
    </xf>
    <xf numFmtId="0" fontId="4" fillId="0" borderId="0" xfId="3" applyFont="1" applyFill="1" applyAlignment="1">
      <alignment horizontal="center" vertical="top"/>
    </xf>
    <xf numFmtId="0" fontId="4" fillId="0" borderId="0" xfId="7" applyFont="1" applyFill="1" applyAlignment="1">
      <alignment horizontal="center" vertical="top" wrapText="1"/>
    </xf>
    <xf numFmtId="0" fontId="4" fillId="0" borderId="3" xfId="7" applyFont="1" applyFill="1" applyBorder="1" applyAlignment="1">
      <alignment horizontal="center" vertical="top" wrapText="1"/>
    </xf>
    <xf numFmtId="0" fontId="4" fillId="0" borderId="0" xfId="7" applyFont="1" applyFill="1" applyBorder="1" applyAlignment="1" applyProtection="1">
      <alignment horizontal="center" vertical="top" wrapText="1"/>
    </xf>
    <xf numFmtId="0" fontId="4" fillId="0" borderId="1" xfId="7" applyFont="1" applyFill="1" applyBorder="1" applyAlignment="1">
      <alignment horizontal="center" vertical="top" wrapText="1"/>
    </xf>
    <xf numFmtId="0" fontId="4" fillId="0" borderId="0" xfId="8" applyFont="1" applyFill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 vertical="top" wrapText="1"/>
    </xf>
    <xf numFmtId="0" fontId="4" fillId="0" borderId="0" xfId="3" applyFont="1" applyFill="1" applyAlignment="1">
      <alignment horizontal="center" vertical="top" wrapText="1"/>
    </xf>
    <xf numFmtId="0" fontId="4" fillId="0" borderId="2" xfId="3" applyFont="1" applyFill="1" applyBorder="1" applyAlignment="1">
      <alignment horizontal="center" vertical="top"/>
    </xf>
    <xf numFmtId="0" fontId="4" fillId="0" borderId="0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top"/>
    </xf>
    <xf numFmtId="0" fontId="4" fillId="0" borderId="0" xfId="8" applyNumberFormat="1" applyFont="1" applyFill="1" applyAlignment="1">
      <alignment horizontal="center" vertical="top"/>
    </xf>
    <xf numFmtId="0" fontId="4" fillId="0" borderId="0" xfId="8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>
      <alignment horizontal="left" vertical="top" wrapText="1"/>
    </xf>
    <xf numFmtId="167" fontId="4" fillId="0" borderId="0" xfId="8" applyNumberFormat="1" applyFont="1" applyFill="1" applyBorder="1" applyAlignment="1">
      <alignment horizontal="right" wrapText="1"/>
    </xf>
    <xf numFmtId="0" fontId="4" fillId="0" borderId="0" xfId="8" applyFont="1" applyFill="1" applyBorder="1" applyAlignment="1">
      <alignment horizontal="left" wrapText="1"/>
    </xf>
    <xf numFmtId="167" fontId="4" fillId="0" borderId="0" xfId="8" applyNumberFormat="1" applyFont="1" applyFill="1" applyAlignment="1">
      <alignment horizontal="right" wrapText="1"/>
    </xf>
    <xf numFmtId="0" fontId="4" fillId="0" borderId="0" xfId="8" applyFont="1" applyFill="1" applyAlignment="1">
      <alignment horizontal="left" wrapText="1"/>
    </xf>
    <xf numFmtId="164" fontId="4" fillId="0" borderId="1" xfId="8" applyNumberFormat="1" applyFont="1" applyFill="1" applyBorder="1" applyAlignment="1">
      <alignment horizontal="right" vertical="top" wrapText="1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>
      <alignment horizontal="left" vertical="top" wrapText="1"/>
    </xf>
    <xf numFmtId="0" fontId="4" fillId="0" borderId="0" xfId="7" applyFont="1" applyFill="1" applyAlignment="1" applyProtection="1">
      <alignment horizontal="right" vertical="top"/>
    </xf>
    <xf numFmtId="0" fontId="4" fillId="0" borderId="0" xfId="6" applyFont="1" applyFill="1" applyAlignment="1">
      <alignment horizontal="right" vertical="center" wrapText="1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>
      <alignment horizontal="left" vertical="top" wrapText="1"/>
    </xf>
  </cellXfs>
  <cellStyles count="12">
    <cellStyle name="Comma" xfId="1" builtinId="3"/>
    <cellStyle name="Comma 10" xfId="11"/>
    <cellStyle name="Normal" xfId="0" builtinId="0"/>
    <cellStyle name="Normal_BUDGET FOR  03-04" xfId="2"/>
    <cellStyle name="Normal_budget for 03-04" xfId="3"/>
    <cellStyle name="Normal_budget for 03-04 2" xfId="4"/>
    <cellStyle name="Normal_budget for 03-04_Dem7" xfId="5"/>
    <cellStyle name="Normal_BUDGET-2000" xfId="6"/>
    <cellStyle name="Normal_budgetDocNIC02-03" xfId="7"/>
    <cellStyle name="Normal_DEMAND17" xfId="8"/>
    <cellStyle name="Normal_DEMAND17 2" xfId="10"/>
    <cellStyle name="Normal_DEMAND17_Dem7" xfId="9"/>
  </cellStyles>
  <dxfs count="0"/>
  <tableStyles count="0" defaultTableStyle="TableStyleMedium9" defaultPivotStyle="PivotStyleLight16"/>
  <colors>
    <mruColors>
      <color rgb="FFFF00FF"/>
      <color rgb="FFFF0066"/>
      <color rgb="FFFFCCFF"/>
      <color rgb="FF66FF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62">
    <tabColor rgb="FF92D050"/>
  </sheetPr>
  <dimension ref="A1:XDG1368"/>
  <sheetViews>
    <sheetView tabSelected="1" view="pageBreakPreview" zoomScale="115" zoomScaleSheetLayoutView="115" workbookViewId="0">
      <selection activeCell="N19" sqref="N18:N19"/>
    </sheetView>
  </sheetViews>
  <sheetFormatPr defaultColWidth="9.140625" defaultRowHeight="12.75"/>
  <cols>
    <col min="1" max="1" width="5.7109375" style="238" customWidth="1"/>
    <col min="2" max="2" width="8.140625" style="193" customWidth="1"/>
    <col min="3" max="3" width="40.7109375" style="128" customWidth="1"/>
    <col min="4" max="6" width="10.7109375" style="36" customWidth="1"/>
    <col min="7" max="7" width="10.7109375" style="42" customWidth="1"/>
    <col min="8" max="16384" width="9.140625" style="36"/>
  </cols>
  <sheetData>
    <row r="1" spans="1:7" s="32" customFormat="1">
      <c r="A1" s="264" t="s">
        <v>239</v>
      </c>
      <c r="B1" s="264"/>
      <c r="C1" s="264"/>
      <c r="D1" s="264"/>
      <c r="E1" s="264"/>
      <c r="F1" s="264"/>
      <c r="G1" s="264"/>
    </row>
    <row r="2" spans="1:7">
      <c r="A2" s="265" t="s">
        <v>240</v>
      </c>
      <c r="B2" s="265"/>
      <c r="C2" s="265"/>
      <c r="D2" s="265"/>
      <c r="E2" s="265"/>
      <c r="F2" s="265"/>
      <c r="G2" s="265"/>
    </row>
    <row r="3" spans="1:7" ht="11.1" customHeight="1">
      <c r="C3" s="33"/>
      <c r="F3" s="33"/>
      <c r="G3" s="37"/>
    </row>
    <row r="4" spans="1:7">
      <c r="C4" s="38" t="s">
        <v>96</v>
      </c>
      <c r="D4" s="33">
        <v>2059</v>
      </c>
      <c r="E4" s="36" t="s">
        <v>0</v>
      </c>
      <c r="F4" s="33"/>
      <c r="G4" s="37"/>
    </row>
    <row r="5" spans="1:7">
      <c r="C5" s="39" t="s">
        <v>97</v>
      </c>
      <c r="D5" s="33">
        <v>2202</v>
      </c>
      <c r="E5" s="40" t="s">
        <v>11</v>
      </c>
      <c r="F5" s="33"/>
      <c r="G5" s="37"/>
    </row>
    <row r="6" spans="1:7">
      <c r="C6" s="33"/>
      <c r="D6" s="33">
        <v>2203</v>
      </c>
      <c r="E6" s="40" t="s">
        <v>1</v>
      </c>
      <c r="F6" s="33"/>
      <c r="G6" s="37"/>
    </row>
    <row r="7" spans="1:7">
      <c r="C7" s="33"/>
      <c r="D7" s="33">
        <v>2204</v>
      </c>
      <c r="E7" s="40" t="s">
        <v>153</v>
      </c>
      <c r="F7" s="33"/>
      <c r="G7" s="37"/>
    </row>
    <row r="8" spans="1:7" ht="26.45" customHeight="1">
      <c r="A8" s="266" t="s">
        <v>251</v>
      </c>
      <c r="B8" s="266"/>
      <c r="C8" s="266"/>
      <c r="D8" s="41">
        <v>4202</v>
      </c>
      <c r="E8" s="267" t="s">
        <v>2</v>
      </c>
      <c r="F8" s="267"/>
      <c r="G8" s="267"/>
    </row>
    <row r="9" spans="1:7" ht="11.1" customHeight="1">
      <c r="C9" s="36"/>
      <c r="F9" s="33"/>
      <c r="G9" s="37"/>
    </row>
    <row r="10" spans="1:7">
      <c r="A10" s="238" t="s">
        <v>580</v>
      </c>
      <c r="C10" s="36"/>
      <c r="F10" s="33"/>
      <c r="G10" s="37"/>
    </row>
    <row r="11" spans="1:7">
      <c r="C11" s="36"/>
      <c r="F11" s="33"/>
      <c r="G11" s="37"/>
    </row>
    <row r="12" spans="1:7">
      <c r="C12" s="34"/>
      <c r="D12" s="33" t="s">
        <v>98</v>
      </c>
      <c r="E12" s="33" t="s">
        <v>99</v>
      </c>
      <c r="F12" s="33" t="s">
        <v>5</v>
      </c>
    </row>
    <row r="13" spans="1:7">
      <c r="C13" s="43" t="s">
        <v>3</v>
      </c>
      <c r="D13" s="33">
        <f>G829</f>
        <v>15893339</v>
      </c>
      <c r="E13" s="33">
        <f>G1241</f>
        <v>2596673</v>
      </c>
      <c r="F13" s="33">
        <f>SUM(D13:E13)</f>
        <v>18490012</v>
      </c>
    </row>
    <row r="14" spans="1:7">
      <c r="C14" s="33"/>
      <c r="D14" s="33"/>
      <c r="E14" s="33"/>
      <c r="F14" s="33"/>
    </row>
    <row r="15" spans="1:7">
      <c r="A15" s="238" t="s">
        <v>95</v>
      </c>
      <c r="B15" s="44"/>
      <c r="C15" s="36"/>
    </row>
    <row r="16" spans="1:7" s="49" customFormat="1">
      <c r="A16" s="239"/>
      <c r="B16" s="45"/>
      <c r="C16" s="46"/>
      <c r="D16" s="47"/>
      <c r="E16" s="47"/>
      <c r="F16" s="47"/>
      <c r="G16" s="48" t="s">
        <v>128</v>
      </c>
    </row>
    <row r="17" spans="1:7" s="49" customFormat="1" ht="25.5">
      <c r="A17" s="240"/>
      <c r="B17" s="50"/>
      <c r="C17" s="51"/>
      <c r="D17" s="52" t="s">
        <v>248</v>
      </c>
      <c r="E17" s="53" t="s">
        <v>249</v>
      </c>
      <c r="F17" s="53" t="s">
        <v>250</v>
      </c>
      <c r="G17" s="263" t="s">
        <v>683</v>
      </c>
    </row>
    <row r="18" spans="1:7" s="162" customFormat="1">
      <c r="A18" s="241"/>
      <c r="B18" s="159" t="s">
        <v>4</v>
      </c>
      <c r="C18" s="160"/>
      <c r="D18" s="161" t="s">
        <v>261</v>
      </c>
      <c r="E18" s="161" t="s">
        <v>317</v>
      </c>
      <c r="F18" s="161" t="s">
        <v>317</v>
      </c>
      <c r="G18" s="262" t="s">
        <v>684</v>
      </c>
    </row>
    <row r="19" spans="1:7" s="49" customFormat="1">
      <c r="A19" s="242"/>
      <c r="B19" s="54"/>
      <c r="C19" s="46"/>
      <c r="D19" s="55"/>
      <c r="E19" s="55"/>
      <c r="F19" s="55"/>
      <c r="G19" s="56"/>
    </row>
    <row r="20" spans="1:7" ht="14.45" customHeight="1">
      <c r="C20" s="57" t="s">
        <v>6</v>
      </c>
      <c r="D20" s="40"/>
      <c r="E20" s="40"/>
      <c r="F20" s="40"/>
      <c r="G20" s="58"/>
    </row>
    <row r="21" spans="1:7" ht="14.45" customHeight="1">
      <c r="A21" s="238" t="s">
        <v>7</v>
      </c>
      <c r="B21" s="59">
        <v>2059</v>
      </c>
      <c r="C21" s="60" t="s">
        <v>0</v>
      </c>
      <c r="D21" s="40"/>
      <c r="E21" s="40"/>
      <c r="F21" s="40"/>
      <c r="G21" s="58"/>
    </row>
    <row r="22" spans="1:7" ht="14.45" customHeight="1">
      <c r="A22" s="243"/>
      <c r="B22" s="61">
        <v>60</v>
      </c>
      <c r="C22" s="62" t="s">
        <v>8</v>
      </c>
      <c r="D22" s="39"/>
      <c r="E22" s="39"/>
      <c r="F22" s="39"/>
      <c r="G22" s="63"/>
    </row>
    <row r="23" spans="1:7" ht="14.45" customHeight="1">
      <c r="A23" s="243"/>
      <c r="B23" s="64">
        <v>60.052999999999997</v>
      </c>
      <c r="C23" s="60" t="s">
        <v>9</v>
      </c>
      <c r="D23" s="39"/>
      <c r="E23" s="39"/>
      <c r="F23" s="39"/>
      <c r="G23" s="63"/>
    </row>
    <row r="24" spans="1:7" ht="14.45" customHeight="1">
      <c r="A24" s="243"/>
      <c r="B24" s="65">
        <v>60</v>
      </c>
      <c r="C24" s="62" t="s">
        <v>101</v>
      </c>
      <c r="D24" s="39"/>
      <c r="E24" s="39"/>
      <c r="F24" s="39"/>
      <c r="G24" s="63"/>
    </row>
    <row r="25" spans="1:7" ht="14.45" customHeight="1">
      <c r="A25" s="243"/>
      <c r="B25" s="65">
        <v>77</v>
      </c>
      <c r="C25" s="62" t="s">
        <v>10</v>
      </c>
      <c r="D25" s="39"/>
      <c r="E25" s="39"/>
      <c r="F25" s="39"/>
      <c r="G25" s="63"/>
    </row>
    <row r="26" spans="1:7" ht="14.45" customHeight="1">
      <c r="A26" s="243"/>
      <c r="B26" s="65" t="s">
        <v>92</v>
      </c>
      <c r="C26" s="66" t="s">
        <v>91</v>
      </c>
      <c r="D26" s="19">
        <v>12216</v>
      </c>
      <c r="E26" s="19">
        <v>12746</v>
      </c>
      <c r="F26" s="19">
        <v>12746</v>
      </c>
      <c r="G26" s="19">
        <v>10872</v>
      </c>
    </row>
    <row r="27" spans="1:7" ht="14.45" customHeight="1">
      <c r="A27" s="243" t="s">
        <v>5</v>
      </c>
      <c r="B27" s="65">
        <v>60</v>
      </c>
      <c r="C27" s="62" t="s">
        <v>101</v>
      </c>
      <c r="D27" s="5">
        <f t="shared" ref="D27:F27" si="0">D26</f>
        <v>12216</v>
      </c>
      <c r="E27" s="5">
        <f t="shared" si="0"/>
        <v>12746</v>
      </c>
      <c r="F27" s="5">
        <f t="shared" si="0"/>
        <v>12746</v>
      </c>
      <c r="G27" s="5">
        <v>10872</v>
      </c>
    </row>
    <row r="28" spans="1:7" ht="9.9499999999999993" customHeight="1">
      <c r="A28" s="243"/>
      <c r="B28" s="64"/>
      <c r="C28" s="60"/>
      <c r="D28" s="2"/>
      <c r="E28" s="6"/>
      <c r="F28" s="6"/>
      <c r="G28" s="63"/>
    </row>
    <row r="29" spans="1:7" ht="14.45" customHeight="1">
      <c r="A29" s="243"/>
      <c r="B29" s="65">
        <v>61</v>
      </c>
      <c r="C29" s="62" t="s">
        <v>90</v>
      </c>
      <c r="D29" s="2"/>
      <c r="E29" s="6"/>
      <c r="F29" s="6"/>
      <c r="G29" s="63"/>
    </row>
    <row r="30" spans="1:7" ht="14.45" customHeight="1">
      <c r="A30" s="243"/>
      <c r="B30" s="65">
        <v>77</v>
      </c>
      <c r="C30" s="62" t="s">
        <v>10</v>
      </c>
      <c r="D30" s="7"/>
      <c r="E30" s="8"/>
      <c r="F30" s="8"/>
      <c r="G30" s="63"/>
    </row>
    <row r="31" spans="1:7" ht="14.45" customHeight="1">
      <c r="A31" s="243"/>
      <c r="B31" s="65" t="s">
        <v>93</v>
      </c>
      <c r="C31" s="62" t="s">
        <v>351</v>
      </c>
      <c r="D31" s="10">
        <v>413</v>
      </c>
      <c r="E31" s="10">
        <v>413</v>
      </c>
      <c r="F31" s="10">
        <v>413</v>
      </c>
      <c r="G31" s="10">
        <v>1500</v>
      </c>
    </row>
    <row r="32" spans="1:7" ht="14.45" customHeight="1">
      <c r="A32" s="243"/>
      <c r="B32" s="65" t="s">
        <v>94</v>
      </c>
      <c r="C32" s="62" t="s">
        <v>352</v>
      </c>
      <c r="D32" s="10">
        <v>4999</v>
      </c>
      <c r="E32" s="10">
        <v>5000</v>
      </c>
      <c r="F32" s="10">
        <v>5000</v>
      </c>
      <c r="G32" s="10">
        <v>20000</v>
      </c>
    </row>
    <row r="33" spans="1:7" ht="14.45" customHeight="1">
      <c r="A33" s="243" t="s">
        <v>5</v>
      </c>
      <c r="B33" s="65">
        <v>77</v>
      </c>
      <c r="C33" s="62" t="s">
        <v>10</v>
      </c>
      <c r="D33" s="5">
        <f t="shared" ref="D33:F33" si="1">SUM(D31:D32)</f>
        <v>5412</v>
      </c>
      <c r="E33" s="5">
        <f t="shared" si="1"/>
        <v>5413</v>
      </c>
      <c r="F33" s="5">
        <f t="shared" si="1"/>
        <v>5413</v>
      </c>
      <c r="G33" s="5">
        <v>21500</v>
      </c>
    </row>
    <row r="34" spans="1:7" ht="11.1" customHeight="1">
      <c r="A34" s="243"/>
      <c r="B34" s="65"/>
      <c r="C34" s="62"/>
      <c r="D34" s="16"/>
      <c r="E34" s="16"/>
      <c r="F34" s="16"/>
      <c r="G34" s="16"/>
    </row>
    <row r="35" spans="1:7" ht="14.45" customHeight="1">
      <c r="A35" s="243"/>
      <c r="B35" s="65">
        <v>78</v>
      </c>
      <c r="C35" s="62" t="s">
        <v>651</v>
      </c>
      <c r="D35" s="7"/>
      <c r="E35" s="8"/>
      <c r="F35" s="8"/>
      <c r="G35" s="186"/>
    </row>
    <row r="36" spans="1:7" ht="14.45" customHeight="1">
      <c r="A36" s="243"/>
      <c r="B36" s="65" t="s">
        <v>652</v>
      </c>
      <c r="C36" s="62" t="s">
        <v>352</v>
      </c>
      <c r="D36" s="9">
        <v>0</v>
      </c>
      <c r="E36" s="9">
        <v>0</v>
      </c>
      <c r="F36" s="9">
        <v>0</v>
      </c>
      <c r="G36" s="10">
        <v>2500</v>
      </c>
    </row>
    <row r="37" spans="1:7" ht="14.45" customHeight="1">
      <c r="A37" s="243" t="s">
        <v>5</v>
      </c>
      <c r="B37" s="65">
        <v>78</v>
      </c>
      <c r="C37" s="62" t="s">
        <v>651</v>
      </c>
      <c r="D37" s="4">
        <f t="shared" ref="D37:F37" si="2">SUM(D36:D36)</f>
        <v>0</v>
      </c>
      <c r="E37" s="4">
        <f t="shared" si="2"/>
        <v>0</v>
      </c>
      <c r="F37" s="4">
        <f t="shared" si="2"/>
        <v>0</v>
      </c>
      <c r="G37" s="5">
        <v>2500</v>
      </c>
    </row>
    <row r="38" spans="1:7" s="69" customFormat="1" ht="14.45" customHeight="1">
      <c r="A38" s="243" t="s">
        <v>5</v>
      </c>
      <c r="B38" s="64">
        <v>60.052999999999997</v>
      </c>
      <c r="C38" s="60" t="s">
        <v>9</v>
      </c>
      <c r="D38" s="5">
        <f>D27+D33+D37</f>
        <v>17628</v>
      </c>
      <c r="E38" s="5">
        <f t="shared" ref="E38:F38" si="3">E27+E33+E37</f>
        <v>18159</v>
      </c>
      <c r="F38" s="5">
        <f t="shared" si="3"/>
        <v>18159</v>
      </c>
      <c r="G38" s="5">
        <v>34872</v>
      </c>
    </row>
    <row r="39" spans="1:7" s="69" customFormat="1" ht="14.45" customHeight="1">
      <c r="A39" s="243" t="s">
        <v>5</v>
      </c>
      <c r="B39" s="61">
        <v>60</v>
      </c>
      <c r="C39" s="62" t="s">
        <v>8</v>
      </c>
      <c r="D39" s="12">
        <f t="shared" ref="D39:F40" si="4">D38</f>
        <v>17628</v>
      </c>
      <c r="E39" s="12">
        <f t="shared" si="4"/>
        <v>18159</v>
      </c>
      <c r="F39" s="12">
        <f t="shared" si="4"/>
        <v>18159</v>
      </c>
      <c r="G39" s="12">
        <v>34872</v>
      </c>
    </row>
    <row r="40" spans="1:7" ht="14.45" customHeight="1">
      <c r="A40" s="238" t="s">
        <v>5</v>
      </c>
      <c r="B40" s="59">
        <v>2059</v>
      </c>
      <c r="C40" s="60" t="s">
        <v>0</v>
      </c>
      <c r="D40" s="5">
        <f t="shared" si="4"/>
        <v>17628</v>
      </c>
      <c r="E40" s="5">
        <f t="shared" si="4"/>
        <v>18159</v>
      </c>
      <c r="F40" s="5">
        <f t="shared" si="4"/>
        <v>18159</v>
      </c>
      <c r="G40" s="5">
        <v>34872</v>
      </c>
    </row>
    <row r="41" spans="1:7" ht="9.9499999999999993" customHeight="1">
      <c r="B41" s="59"/>
      <c r="C41" s="60"/>
      <c r="D41" s="7"/>
      <c r="E41" s="39"/>
      <c r="F41" s="39"/>
      <c r="G41" s="63"/>
    </row>
    <row r="42" spans="1:7" ht="14.45" customHeight="1">
      <c r="A42" s="238" t="s">
        <v>7</v>
      </c>
      <c r="B42" s="70">
        <v>2202</v>
      </c>
      <c r="C42" s="57" t="s">
        <v>11</v>
      </c>
      <c r="D42" s="7"/>
      <c r="E42" s="39"/>
      <c r="F42" s="39"/>
      <c r="G42" s="63"/>
    </row>
    <row r="43" spans="1:7" ht="14.45" customHeight="1">
      <c r="B43" s="71">
        <v>1</v>
      </c>
      <c r="C43" s="194" t="s">
        <v>12</v>
      </c>
      <c r="D43" s="1"/>
      <c r="E43" s="39"/>
      <c r="F43" s="39"/>
      <c r="G43" s="63"/>
    </row>
    <row r="44" spans="1:7" ht="14.45" customHeight="1">
      <c r="B44" s="72">
        <v>1.101</v>
      </c>
      <c r="C44" s="57" t="s">
        <v>16</v>
      </c>
      <c r="D44" s="13"/>
      <c r="E44" s="14"/>
      <c r="F44" s="39"/>
      <c r="G44" s="15"/>
    </row>
    <row r="45" spans="1:7" ht="14.45" customHeight="1">
      <c r="B45" s="193">
        <v>62</v>
      </c>
      <c r="C45" s="194" t="s">
        <v>13</v>
      </c>
      <c r="E45" s="39"/>
      <c r="F45" s="39"/>
      <c r="G45" s="63"/>
    </row>
    <row r="46" spans="1:7" ht="14.45" customHeight="1">
      <c r="A46" s="243"/>
      <c r="B46" s="65" t="s">
        <v>353</v>
      </c>
      <c r="C46" s="62" t="s">
        <v>351</v>
      </c>
      <c r="D46" s="9">
        <v>0</v>
      </c>
      <c r="E46" s="10">
        <v>47500</v>
      </c>
      <c r="F46" s="10">
        <v>47500</v>
      </c>
      <c r="G46" s="10">
        <v>43869</v>
      </c>
    </row>
    <row r="47" spans="1:7" ht="14.45" customHeight="1">
      <c r="B47" s="73" t="s">
        <v>136</v>
      </c>
      <c r="C47" s="194" t="s">
        <v>137</v>
      </c>
      <c r="D47" s="26">
        <v>50000</v>
      </c>
      <c r="E47" s="20">
        <v>0</v>
      </c>
      <c r="F47" s="20">
        <v>0</v>
      </c>
      <c r="G47" s="9">
        <v>0</v>
      </c>
    </row>
    <row r="48" spans="1:7" ht="14.45" customHeight="1">
      <c r="A48" s="237" t="s">
        <v>5</v>
      </c>
      <c r="B48" s="145">
        <v>62</v>
      </c>
      <c r="C48" s="131" t="s">
        <v>13</v>
      </c>
      <c r="D48" s="5">
        <f t="shared" ref="D48:F48" si="5">SUM(D46:D47)</f>
        <v>50000</v>
      </c>
      <c r="E48" s="5">
        <f t="shared" si="5"/>
        <v>47500</v>
      </c>
      <c r="F48" s="5">
        <f t="shared" si="5"/>
        <v>47500</v>
      </c>
      <c r="G48" s="5">
        <v>43869</v>
      </c>
    </row>
    <row r="49" spans="1:7" ht="9.9499999999999993" customHeight="1">
      <c r="C49" s="194"/>
      <c r="D49" s="16"/>
      <c r="E49" s="16"/>
      <c r="F49" s="16"/>
      <c r="G49" s="16"/>
    </row>
    <row r="50" spans="1:7" ht="14.45" customHeight="1">
      <c r="B50" s="193">
        <v>63</v>
      </c>
      <c r="C50" s="194" t="s">
        <v>201</v>
      </c>
      <c r="D50" s="10"/>
      <c r="E50" s="10"/>
      <c r="F50" s="10"/>
      <c r="G50" s="10"/>
    </row>
    <row r="51" spans="1:7" ht="14.45" customHeight="1">
      <c r="B51" s="193">
        <v>45</v>
      </c>
      <c r="C51" s="194" t="s">
        <v>270</v>
      </c>
      <c r="D51" s="9"/>
      <c r="E51" s="9"/>
      <c r="F51" s="9"/>
      <c r="G51" s="10"/>
    </row>
    <row r="52" spans="1:7" ht="14.45" customHeight="1">
      <c r="B52" s="193" t="s">
        <v>211</v>
      </c>
      <c r="C52" s="194" t="s">
        <v>18</v>
      </c>
      <c r="D52" s="10">
        <v>1349830</v>
      </c>
      <c r="E52" s="10">
        <v>855723</v>
      </c>
      <c r="F52" s="10">
        <v>855723</v>
      </c>
      <c r="G52" s="10">
        <v>463213</v>
      </c>
    </row>
    <row r="53" spans="1:7" s="93" customFormat="1" ht="14.45" customHeight="1">
      <c r="A53" s="244"/>
      <c r="B53" s="74" t="s">
        <v>232</v>
      </c>
      <c r="C53" s="75" t="s">
        <v>91</v>
      </c>
      <c r="D53" s="12">
        <v>128540</v>
      </c>
      <c r="E53" s="12">
        <v>71543</v>
      </c>
      <c r="F53" s="12">
        <v>71543</v>
      </c>
      <c r="G53" s="12">
        <v>71714</v>
      </c>
    </row>
    <row r="54" spans="1:7" ht="14.45" customHeight="1">
      <c r="B54" s="193" t="s">
        <v>354</v>
      </c>
      <c r="C54" s="194" t="s">
        <v>355</v>
      </c>
      <c r="D54" s="9">
        <v>0</v>
      </c>
      <c r="E54" s="10">
        <v>1</v>
      </c>
      <c r="F54" s="10">
        <v>1</v>
      </c>
      <c r="G54" s="10">
        <v>23161</v>
      </c>
    </row>
    <row r="55" spans="1:7" s="93" customFormat="1" ht="14.45" customHeight="1">
      <c r="A55" s="237"/>
      <c r="B55" s="145" t="s">
        <v>356</v>
      </c>
      <c r="C55" s="131" t="s">
        <v>357</v>
      </c>
      <c r="D55" s="11">
        <v>0</v>
      </c>
      <c r="E55" s="12">
        <v>1</v>
      </c>
      <c r="F55" s="12">
        <v>1</v>
      </c>
      <c r="G55" s="12">
        <v>371917</v>
      </c>
    </row>
    <row r="56" spans="1:7" ht="14.45" customHeight="1">
      <c r="A56" s="237" t="s">
        <v>5</v>
      </c>
      <c r="B56" s="145">
        <v>45</v>
      </c>
      <c r="C56" s="131" t="s">
        <v>270</v>
      </c>
      <c r="D56" s="12">
        <f t="shared" ref="D56:F56" si="6">SUM(D52:D55)</f>
        <v>1478370</v>
      </c>
      <c r="E56" s="12">
        <f t="shared" si="6"/>
        <v>927268</v>
      </c>
      <c r="F56" s="12">
        <f t="shared" si="6"/>
        <v>927268</v>
      </c>
      <c r="G56" s="12">
        <v>930005</v>
      </c>
    </row>
    <row r="57" spans="1:7">
      <c r="C57" s="194"/>
      <c r="D57" s="9"/>
      <c r="E57" s="18"/>
      <c r="F57" s="9"/>
      <c r="G57" s="10"/>
    </row>
    <row r="58" spans="1:7" ht="14.45" customHeight="1">
      <c r="B58" s="193">
        <v>46</v>
      </c>
      <c r="C58" s="194" t="s">
        <v>271</v>
      </c>
      <c r="D58" s="9"/>
      <c r="E58" s="18"/>
      <c r="F58" s="9"/>
      <c r="G58" s="10"/>
    </row>
    <row r="59" spans="1:7" ht="14.45" customHeight="1">
      <c r="B59" s="193" t="s">
        <v>212</v>
      </c>
      <c r="C59" s="194" t="s">
        <v>18</v>
      </c>
      <c r="D59" s="10">
        <v>789886</v>
      </c>
      <c r="E59" s="10">
        <v>445771</v>
      </c>
      <c r="F59" s="10">
        <v>445771</v>
      </c>
      <c r="G59" s="10">
        <v>260019</v>
      </c>
    </row>
    <row r="60" spans="1:7" ht="14.45" customHeight="1">
      <c r="B60" s="193" t="s">
        <v>233</v>
      </c>
      <c r="C60" s="194" t="s">
        <v>91</v>
      </c>
      <c r="D60" s="10">
        <f>145491</f>
        <v>145491</v>
      </c>
      <c r="E60" s="10">
        <v>83961</v>
      </c>
      <c r="F60" s="10">
        <v>83961</v>
      </c>
      <c r="G60" s="10">
        <v>84848</v>
      </c>
    </row>
    <row r="61" spans="1:7" ht="14.45" customHeight="1">
      <c r="B61" s="193" t="s">
        <v>358</v>
      </c>
      <c r="C61" s="194" t="s">
        <v>355</v>
      </c>
      <c r="D61" s="9">
        <v>0</v>
      </c>
      <c r="E61" s="10">
        <v>1</v>
      </c>
      <c r="F61" s="10">
        <v>1</v>
      </c>
      <c r="G61" s="10">
        <v>13001</v>
      </c>
    </row>
    <row r="62" spans="1:7" ht="14.45" customHeight="1">
      <c r="B62" s="193" t="s">
        <v>359</v>
      </c>
      <c r="C62" s="194" t="s">
        <v>357</v>
      </c>
      <c r="D62" s="9">
        <v>0</v>
      </c>
      <c r="E62" s="10">
        <v>1</v>
      </c>
      <c r="F62" s="10">
        <v>1</v>
      </c>
      <c r="G62" s="10">
        <v>208324</v>
      </c>
    </row>
    <row r="63" spans="1:7" ht="14.45" customHeight="1">
      <c r="A63" s="238" t="s">
        <v>5</v>
      </c>
      <c r="B63" s="193">
        <v>46</v>
      </c>
      <c r="C63" s="194" t="s">
        <v>271</v>
      </c>
      <c r="D63" s="5">
        <f t="shared" ref="D63:F63" si="7">SUM(D59:D62)</f>
        <v>935377</v>
      </c>
      <c r="E63" s="5">
        <f t="shared" si="7"/>
        <v>529734</v>
      </c>
      <c r="F63" s="5">
        <f t="shared" si="7"/>
        <v>529734</v>
      </c>
      <c r="G63" s="5">
        <v>566192</v>
      </c>
    </row>
    <row r="64" spans="1:7">
      <c r="C64" s="194"/>
      <c r="D64" s="9"/>
      <c r="E64" s="18"/>
      <c r="F64" s="9"/>
      <c r="G64" s="10"/>
    </row>
    <row r="65" spans="1:7" ht="14.45" customHeight="1">
      <c r="B65" s="193">
        <v>47</v>
      </c>
      <c r="C65" s="194" t="s">
        <v>272</v>
      </c>
      <c r="D65" s="9"/>
      <c r="E65" s="18"/>
      <c r="F65" s="9"/>
      <c r="G65" s="10"/>
    </row>
    <row r="66" spans="1:7" ht="14.45" customHeight="1">
      <c r="B66" s="193" t="s">
        <v>213</v>
      </c>
      <c r="C66" s="194" t="s">
        <v>18</v>
      </c>
      <c r="D66" s="10">
        <v>389753</v>
      </c>
      <c r="E66" s="10">
        <v>429803</v>
      </c>
      <c r="F66" s="10">
        <f>429803-15000</f>
        <v>414803</v>
      </c>
      <c r="G66" s="10">
        <v>242903</v>
      </c>
    </row>
    <row r="67" spans="1:7" ht="14.45" customHeight="1">
      <c r="B67" s="193" t="s">
        <v>234</v>
      </c>
      <c r="C67" s="194" t="s">
        <v>91</v>
      </c>
      <c r="D67" s="10">
        <v>47231</v>
      </c>
      <c r="E67" s="10">
        <v>50241</v>
      </c>
      <c r="F67" s="10">
        <v>50241</v>
      </c>
      <c r="G67" s="10">
        <v>50332</v>
      </c>
    </row>
    <row r="68" spans="1:7" ht="14.45" customHeight="1">
      <c r="B68" s="193" t="s">
        <v>360</v>
      </c>
      <c r="C68" s="194" t="s">
        <v>355</v>
      </c>
      <c r="D68" s="9">
        <v>0</v>
      </c>
      <c r="E68" s="10">
        <v>1</v>
      </c>
      <c r="F68" s="10">
        <v>1</v>
      </c>
      <c r="G68" s="10">
        <v>12145</v>
      </c>
    </row>
    <row r="69" spans="1:7" ht="14.45" customHeight="1">
      <c r="B69" s="193" t="s">
        <v>361</v>
      </c>
      <c r="C69" s="194" t="s">
        <v>357</v>
      </c>
      <c r="D69" s="9">
        <v>0</v>
      </c>
      <c r="E69" s="10">
        <v>1</v>
      </c>
      <c r="F69" s="10">
        <v>1</v>
      </c>
      <c r="G69" s="10">
        <v>195193</v>
      </c>
    </row>
    <row r="70" spans="1:7" ht="14.45" customHeight="1">
      <c r="A70" s="238" t="s">
        <v>5</v>
      </c>
      <c r="B70" s="193">
        <v>47</v>
      </c>
      <c r="C70" s="194" t="s">
        <v>272</v>
      </c>
      <c r="D70" s="5">
        <f t="shared" ref="D70:F70" si="8">SUM(D66:D69)</f>
        <v>436984</v>
      </c>
      <c r="E70" s="5">
        <f t="shared" si="8"/>
        <v>480046</v>
      </c>
      <c r="F70" s="5">
        <f t="shared" si="8"/>
        <v>465046</v>
      </c>
      <c r="G70" s="5">
        <v>500573</v>
      </c>
    </row>
    <row r="71" spans="1:7" ht="14.45" customHeight="1">
      <c r="C71" s="194"/>
      <c r="D71" s="9"/>
      <c r="E71" s="9"/>
      <c r="F71" s="9"/>
      <c r="G71" s="10"/>
    </row>
    <row r="72" spans="1:7" ht="14.45" customHeight="1">
      <c r="B72" s="193">
        <v>48</v>
      </c>
      <c r="C72" s="194" t="s">
        <v>273</v>
      </c>
      <c r="D72" s="9"/>
      <c r="E72" s="9"/>
      <c r="F72" s="9"/>
      <c r="G72" s="10"/>
    </row>
    <row r="73" spans="1:7" ht="14.45" customHeight="1">
      <c r="B73" s="193" t="s">
        <v>214</v>
      </c>
      <c r="C73" s="194" t="s">
        <v>18</v>
      </c>
      <c r="D73" s="10">
        <f>965216+1</f>
        <v>965217</v>
      </c>
      <c r="E73" s="10">
        <v>956438</v>
      </c>
      <c r="F73" s="10">
        <v>956438</v>
      </c>
      <c r="G73" s="10">
        <v>613351</v>
      </c>
    </row>
    <row r="74" spans="1:7" ht="14.45" customHeight="1">
      <c r="B74" s="193" t="s">
        <v>235</v>
      </c>
      <c r="C74" s="194" t="s">
        <v>91</v>
      </c>
      <c r="D74" s="10">
        <v>176245</v>
      </c>
      <c r="E74" s="10">
        <v>166162</v>
      </c>
      <c r="F74" s="10">
        <v>166162</v>
      </c>
      <c r="G74" s="10">
        <v>162056</v>
      </c>
    </row>
    <row r="75" spans="1:7" ht="14.45" customHeight="1">
      <c r="B75" s="193" t="s">
        <v>362</v>
      </c>
      <c r="C75" s="194" t="s">
        <v>355</v>
      </c>
      <c r="D75" s="9">
        <v>0</v>
      </c>
      <c r="E75" s="10">
        <v>1</v>
      </c>
      <c r="F75" s="10">
        <v>1</v>
      </c>
      <c r="G75" s="10">
        <v>30668</v>
      </c>
    </row>
    <row r="76" spans="1:7" ht="14.45" customHeight="1">
      <c r="B76" s="193" t="s">
        <v>363</v>
      </c>
      <c r="C76" s="194" t="s">
        <v>357</v>
      </c>
      <c r="D76" s="9">
        <v>0</v>
      </c>
      <c r="E76" s="10">
        <v>1</v>
      </c>
      <c r="F76" s="10">
        <v>1</v>
      </c>
      <c r="G76" s="10">
        <v>491339</v>
      </c>
    </row>
    <row r="77" spans="1:7" ht="14.45" customHeight="1">
      <c r="A77" s="238" t="s">
        <v>5</v>
      </c>
      <c r="B77" s="193">
        <v>48</v>
      </c>
      <c r="C77" s="194" t="s">
        <v>273</v>
      </c>
      <c r="D77" s="5">
        <f t="shared" ref="D77:F77" si="9">SUM(D73:D76)</f>
        <v>1141462</v>
      </c>
      <c r="E77" s="5">
        <f t="shared" si="9"/>
        <v>1122602</v>
      </c>
      <c r="F77" s="5">
        <f t="shared" si="9"/>
        <v>1122602</v>
      </c>
      <c r="G77" s="5">
        <v>1297414</v>
      </c>
    </row>
    <row r="78" spans="1:7" ht="14.45" customHeight="1">
      <c r="C78" s="194"/>
      <c r="D78" s="10"/>
      <c r="E78" s="10"/>
      <c r="F78" s="10"/>
      <c r="G78" s="10"/>
    </row>
    <row r="79" spans="1:7" ht="14.45" customHeight="1">
      <c r="B79" s="193">
        <v>49</v>
      </c>
      <c r="C79" s="194" t="s">
        <v>274</v>
      </c>
      <c r="D79" s="9"/>
      <c r="E79" s="9"/>
      <c r="F79" s="9"/>
      <c r="G79" s="10"/>
    </row>
    <row r="80" spans="1:7" ht="14.45" customHeight="1">
      <c r="B80" s="193" t="s">
        <v>459</v>
      </c>
      <c r="C80" s="194" t="s">
        <v>18</v>
      </c>
      <c r="D80" s="9">
        <v>0</v>
      </c>
      <c r="E80" s="10">
        <v>564174</v>
      </c>
      <c r="F80" s="10">
        <f>564174-120000</f>
        <v>444174</v>
      </c>
      <c r="G80" s="10">
        <v>308179</v>
      </c>
    </row>
    <row r="81" spans="1:7" ht="14.45" customHeight="1">
      <c r="B81" s="193" t="s">
        <v>460</v>
      </c>
      <c r="C81" s="194" t="s">
        <v>91</v>
      </c>
      <c r="D81" s="9">
        <v>0</v>
      </c>
      <c r="E81" s="10">
        <v>62960</v>
      </c>
      <c r="F81" s="10">
        <f>62960-6881</f>
        <v>56079</v>
      </c>
      <c r="G81" s="10">
        <v>62501</v>
      </c>
    </row>
    <row r="82" spans="1:7" ht="14.45" customHeight="1">
      <c r="B82" s="193" t="s">
        <v>461</v>
      </c>
      <c r="C82" s="194" t="s">
        <v>355</v>
      </c>
      <c r="D82" s="9">
        <v>0</v>
      </c>
      <c r="E82" s="10">
        <v>1</v>
      </c>
      <c r="F82" s="10">
        <v>1</v>
      </c>
      <c r="G82" s="10">
        <v>15409</v>
      </c>
    </row>
    <row r="83" spans="1:7" ht="14.45" customHeight="1">
      <c r="B83" s="193" t="s">
        <v>462</v>
      </c>
      <c r="C83" s="194" t="s">
        <v>357</v>
      </c>
      <c r="D83" s="9">
        <v>0</v>
      </c>
      <c r="E83" s="10">
        <v>1</v>
      </c>
      <c r="F83" s="10">
        <v>1</v>
      </c>
      <c r="G83" s="10">
        <v>247179</v>
      </c>
    </row>
    <row r="84" spans="1:7" ht="14.45" customHeight="1">
      <c r="A84" s="238" t="s">
        <v>5</v>
      </c>
      <c r="B84" s="193">
        <v>49</v>
      </c>
      <c r="C84" s="194" t="s">
        <v>274</v>
      </c>
      <c r="D84" s="4">
        <f t="shared" ref="D84:F84" si="10">SUM(D80:D83)</f>
        <v>0</v>
      </c>
      <c r="E84" s="5">
        <f t="shared" si="10"/>
        <v>627136</v>
      </c>
      <c r="F84" s="5">
        <f t="shared" si="10"/>
        <v>500255</v>
      </c>
      <c r="G84" s="5">
        <v>633268</v>
      </c>
    </row>
    <row r="85" spans="1:7" ht="14.45" customHeight="1">
      <c r="C85" s="194"/>
      <c r="D85" s="10"/>
      <c r="E85" s="10"/>
      <c r="F85" s="10"/>
      <c r="G85" s="10"/>
    </row>
    <row r="86" spans="1:7" ht="14.45" customHeight="1">
      <c r="B86" s="193">
        <v>50</v>
      </c>
      <c r="C86" s="194" t="s">
        <v>280</v>
      </c>
      <c r="D86" s="9"/>
      <c r="E86" s="9"/>
      <c r="F86" s="9"/>
      <c r="G86" s="10"/>
    </row>
    <row r="87" spans="1:7" ht="14.45" customHeight="1">
      <c r="B87" s="193" t="s">
        <v>463</v>
      </c>
      <c r="C87" s="194" t="s">
        <v>18</v>
      </c>
      <c r="D87" s="9">
        <v>0</v>
      </c>
      <c r="E87" s="10">
        <v>407494</v>
      </c>
      <c r="F87" s="10">
        <f>407494-110000</f>
        <v>297494</v>
      </c>
      <c r="G87" s="10">
        <v>220817</v>
      </c>
    </row>
    <row r="88" spans="1:7" ht="14.45" customHeight="1">
      <c r="B88" s="193" t="s">
        <v>464</v>
      </c>
      <c r="C88" s="194" t="s">
        <v>91</v>
      </c>
      <c r="D88" s="9">
        <v>0</v>
      </c>
      <c r="E88" s="10">
        <v>67687</v>
      </c>
      <c r="F88" s="10">
        <v>67687</v>
      </c>
      <c r="G88" s="10">
        <v>71224</v>
      </c>
    </row>
    <row r="89" spans="1:7" ht="14.45" customHeight="1">
      <c r="B89" s="193" t="s">
        <v>465</v>
      </c>
      <c r="C89" s="194" t="s">
        <v>355</v>
      </c>
      <c r="D89" s="9">
        <v>0</v>
      </c>
      <c r="E89" s="10">
        <v>1</v>
      </c>
      <c r="F89" s="10">
        <v>1</v>
      </c>
      <c r="G89" s="10">
        <v>11041</v>
      </c>
    </row>
    <row r="90" spans="1:7" ht="14.45" customHeight="1">
      <c r="B90" s="193" t="s">
        <v>466</v>
      </c>
      <c r="C90" s="194" t="s">
        <v>357</v>
      </c>
      <c r="D90" s="9">
        <v>0</v>
      </c>
      <c r="E90" s="10">
        <v>1</v>
      </c>
      <c r="F90" s="10">
        <v>1</v>
      </c>
      <c r="G90" s="10">
        <v>177193</v>
      </c>
    </row>
    <row r="91" spans="1:7" ht="14.45" customHeight="1">
      <c r="A91" s="238" t="s">
        <v>5</v>
      </c>
      <c r="B91" s="193">
        <v>50</v>
      </c>
      <c r="C91" s="194" t="s">
        <v>280</v>
      </c>
      <c r="D91" s="4">
        <f t="shared" ref="D91:F91" si="11">SUM(D87:D90)</f>
        <v>0</v>
      </c>
      <c r="E91" s="5">
        <f t="shared" si="11"/>
        <v>475183</v>
      </c>
      <c r="F91" s="5">
        <f t="shared" si="11"/>
        <v>365183</v>
      </c>
      <c r="G91" s="5">
        <v>480275</v>
      </c>
    </row>
    <row r="92" spans="1:7" ht="14.45" customHeight="1">
      <c r="A92" s="237" t="s">
        <v>5</v>
      </c>
      <c r="B92" s="145">
        <v>63</v>
      </c>
      <c r="C92" s="131" t="s">
        <v>201</v>
      </c>
      <c r="D92" s="12">
        <f t="shared" ref="D92:F92" si="12">D77+D70+D63+D56+D84+D91</f>
        <v>3992193</v>
      </c>
      <c r="E92" s="12">
        <f t="shared" si="12"/>
        <v>4161969</v>
      </c>
      <c r="F92" s="12">
        <f t="shared" si="12"/>
        <v>3910088</v>
      </c>
      <c r="G92" s="12">
        <v>4407727</v>
      </c>
    </row>
    <row r="93" spans="1:7" ht="14.45" customHeight="1">
      <c r="A93" s="237" t="s">
        <v>5</v>
      </c>
      <c r="B93" s="140">
        <v>1.101</v>
      </c>
      <c r="C93" s="141" t="s">
        <v>16</v>
      </c>
      <c r="D93" s="5">
        <f t="shared" ref="D93:F93" si="13">D48+D92</f>
        <v>4042193</v>
      </c>
      <c r="E93" s="5">
        <f t="shared" si="13"/>
        <v>4209469</v>
      </c>
      <c r="F93" s="5">
        <f t="shared" si="13"/>
        <v>3957588</v>
      </c>
      <c r="G93" s="5">
        <v>4451596</v>
      </c>
    </row>
    <row r="94" spans="1:7" ht="14.45" customHeight="1">
      <c r="A94" s="237"/>
      <c r="B94" s="149"/>
      <c r="C94" s="141"/>
      <c r="D94" s="39"/>
      <c r="E94" s="39"/>
      <c r="F94" s="39"/>
      <c r="G94" s="39"/>
    </row>
    <row r="95" spans="1:7" ht="14.45" customHeight="1">
      <c r="A95" s="237"/>
      <c r="B95" s="140">
        <v>1.107</v>
      </c>
      <c r="C95" s="141" t="s">
        <v>19</v>
      </c>
      <c r="D95" s="39"/>
      <c r="E95" s="39"/>
      <c r="F95" s="39"/>
      <c r="G95" s="63"/>
    </row>
    <row r="96" spans="1:7" ht="14.45" customHeight="1">
      <c r="B96" s="193">
        <v>66</v>
      </c>
      <c r="C96" s="194" t="s">
        <v>20</v>
      </c>
      <c r="D96" s="39"/>
      <c r="E96" s="39"/>
      <c r="F96" s="39"/>
      <c r="G96" s="63"/>
    </row>
    <row r="97" spans="1:7" ht="14.45" customHeight="1">
      <c r="B97" s="73" t="s">
        <v>21</v>
      </c>
      <c r="C97" s="76" t="s">
        <v>18</v>
      </c>
      <c r="D97" s="10">
        <f>45682+1</f>
        <v>45683</v>
      </c>
      <c r="E97" s="10">
        <v>20244</v>
      </c>
      <c r="F97" s="10">
        <v>20244</v>
      </c>
      <c r="G97" s="10">
        <v>12275</v>
      </c>
    </row>
    <row r="98" spans="1:7" ht="14.45" customHeight="1">
      <c r="B98" s="73" t="s">
        <v>215</v>
      </c>
      <c r="C98" s="76" t="s">
        <v>91</v>
      </c>
      <c r="D98" s="10">
        <v>2473</v>
      </c>
      <c r="E98" s="10">
        <v>2563</v>
      </c>
      <c r="F98" s="10">
        <v>2563</v>
      </c>
      <c r="G98" s="10">
        <v>1109</v>
      </c>
    </row>
    <row r="99" spans="1:7" ht="14.45" customHeight="1">
      <c r="B99" s="193" t="s">
        <v>364</v>
      </c>
      <c r="C99" s="194" t="s">
        <v>355</v>
      </c>
      <c r="D99" s="9">
        <v>0</v>
      </c>
      <c r="E99" s="10">
        <v>1</v>
      </c>
      <c r="F99" s="10">
        <v>1</v>
      </c>
      <c r="G99" s="10">
        <v>614</v>
      </c>
    </row>
    <row r="100" spans="1:7" ht="14.45" customHeight="1">
      <c r="A100" s="244"/>
      <c r="B100" s="74" t="s">
        <v>365</v>
      </c>
      <c r="C100" s="75" t="s">
        <v>357</v>
      </c>
      <c r="D100" s="11">
        <v>0</v>
      </c>
      <c r="E100" s="12">
        <v>1</v>
      </c>
      <c r="F100" s="12">
        <v>1</v>
      </c>
      <c r="G100" s="12">
        <v>9958</v>
      </c>
    </row>
    <row r="101" spans="1:7" s="93" customFormat="1" ht="14.45" customHeight="1">
      <c r="A101" s="237"/>
      <c r="B101" s="214" t="s">
        <v>22</v>
      </c>
      <c r="C101" s="130" t="s">
        <v>366</v>
      </c>
      <c r="D101" s="26">
        <v>12</v>
      </c>
      <c r="E101" s="10">
        <v>12</v>
      </c>
      <c r="F101" s="10">
        <v>12</v>
      </c>
      <c r="G101" s="10">
        <v>12</v>
      </c>
    </row>
    <row r="102" spans="1:7" ht="14.45" customHeight="1">
      <c r="A102" s="237"/>
      <c r="B102" s="214" t="s">
        <v>23</v>
      </c>
      <c r="C102" s="130" t="s">
        <v>14</v>
      </c>
      <c r="D102" s="10">
        <v>32</v>
      </c>
      <c r="E102" s="10">
        <v>32</v>
      </c>
      <c r="F102" s="10">
        <v>32</v>
      </c>
      <c r="G102" s="10">
        <v>500</v>
      </c>
    </row>
    <row r="103" spans="1:7" s="93" customFormat="1" ht="14.45" customHeight="1">
      <c r="A103" s="237"/>
      <c r="B103" s="214"/>
      <c r="C103" s="130"/>
      <c r="D103" s="10"/>
      <c r="E103" s="10"/>
      <c r="F103" s="10"/>
      <c r="G103" s="10"/>
    </row>
    <row r="104" spans="1:7" s="93" customFormat="1" ht="14.45" customHeight="1">
      <c r="A104" s="237"/>
      <c r="B104" s="145">
        <v>46</v>
      </c>
      <c r="C104" s="130" t="s">
        <v>271</v>
      </c>
      <c r="D104" s="10"/>
      <c r="E104" s="10"/>
      <c r="F104" s="10"/>
      <c r="G104" s="10"/>
    </row>
    <row r="105" spans="1:7" s="144" customFormat="1" ht="14.45" customHeight="1">
      <c r="A105" s="237"/>
      <c r="B105" s="214" t="s">
        <v>475</v>
      </c>
      <c r="C105" s="130" t="s">
        <v>18</v>
      </c>
      <c r="D105" s="9">
        <v>0</v>
      </c>
      <c r="E105" s="10">
        <v>21315</v>
      </c>
      <c r="F105" s="10">
        <v>21315</v>
      </c>
      <c r="G105" s="10">
        <v>8686</v>
      </c>
    </row>
    <row r="106" spans="1:7" ht="14.45" customHeight="1">
      <c r="A106" s="237"/>
      <c r="B106" s="214" t="s">
        <v>476</v>
      </c>
      <c r="C106" s="130" t="s">
        <v>91</v>
      </c>
      <c r="D106" s="9">
        <v>0</v>
      </c>
      <c r="E106" s="10">
        <v>890</v>
      </c>
      <c r="F106" s="10">
        <v>890</v>
      </c>
      <c r="G106" s="10">
        <v>1016</v>
      </c>
    </row>
    <row r="107" spans="1:7" ht="14.45" customHeight="1">
      <c r="B107" s="193" t="s">
        <v>477</v>
      </c>
      <c r="C107" s="194" t="s">
        <v>355</v>
      </c>
      <c r="D107" s="9">
        <v>0</v>
      </c>
      <c r="E107" s="10">
        <v>1</v>
      </c>
      <c r="F107" s="10">
        <v>1</v>
      </c>
      <c r="G107" s="10">
        <v>434</v>
      </c>
    </row>
    <row r="108" spans="1:7" ht="14.45" customHeight="1">
      <c r="B108" s="193" t="s">
        <v>478</v>
      </c>
      <c r="C108" s="194" t="s">
        <v>357</v>
      </c>
      <c r="D108" s="9">
        <v>0</v>
      </c>
      <c r="E108" s="10">
        <v>1</v>
      </c>
      <c r="F108" s="10">
        <v>1</v>
      </c>
      <c r="G108" s="10">
        <v>7040</v>
      </c>
    </row>
    <row r="109" spans="1:7" ht="14.45" customHeight="1">
      <c r="B109" s="193" t="s">
        <v>612</v>
      </c>
      <c r="C109" s="76" t="s">
        <v>14</v>
      </c>
      <c r="D109" s="9">
        <v>0</v>
      </c>
      <c r="E109" s="9">
        <v>0</v>
      </c>
      <c r="F109" s="9">
        <v>0</v>
      </c>
      <c r="G109" s="10">
        <v>500</v>
      </c>
    </row>
    <row r="110" spans="1:7" ht="14.45" customHeight="1">
      <c r="A110" s="238" t="s">
        <v>5</v>
      </c>
      <c r="B110" s="193">
        <v>46</v>
      </c>
      <c r="C110" s="76" t="s">
        <v>271</v>
      </c>
      <c r="D110" s="4">
        <f t="shared" ref="D110:F110" si="14">SUM(D105:D109)</f>
        <v>0</v>
      </c>
      <c r="E110" s="5">
        <f t="shared" si="14"/>
        <v>22207</v>
      </c>
      <c r="F110" s="5">
        <f t="shared" si="14"/>
        <v>22207</v>
      </c>
      <c r="G110" s="5">
        <v>17676</v>
      </c>
    </row>
    <row r="111" spans="1:7" ht="14.45" customHeight="1">
      <c r="B111" s="73"/>
      <c r="C111" s="76"/>
      <c r="D111" s="10"/>
      <c r="E111" s="10"/>
      <c r="F111" s="10"/>
      <c r="G111" s="10"/>
    </row>
    <row r="112" spans="1:7" ht="14.45" customHeight="1">
      <c r="B112" s="193">
        <v>48</v>
      </c>
      <c r="C112" s="76" t="s">
        <v>273</v>
      </c>
      <c r="D112" s="10"/>
      <c r="E112" s="10"/>
      <c r="F112" s="10"/>
      <c r="G112" s="10"/>
    </row>
    <row r="113" spans="1:7" ht="14.45" customHeight="1">
      <c r="B113" s="73" t="s">
        <v>479</v>
      </c>
      <c r="C113" s="76" t="s">
        <v>18</v>
      </c>
      <c r="D113" s="9">
        <v>0</v>
      </c>
      <c r="E113" s="10">
        <v>16334</v>
      </c>
      <c r="F113" s="10">
        <v>16334</v>
      </c>
      <c r="G113" s="10">
        <v>8276</v>
      </c>
    </row>
    <row r="114" spans="1:7" ht="14.45" customHeight="1">
      <c r="B114" s="73" t="s">
        <v>480</v>
      </c>
      <c r="C114" s="76" t="s">
        <v>91</v>
      </c>
      <c r="D114" s="9">
        <v>0</v>
      </c>
      <c r="E114" s="10">
        <v>468</v>
      </c>
      <c r="F114" s="10">
        <v>468</v>
      </c>
      <c r="G114" s="10">
        <v>468</v>
      </c>
    </row>
    <row r="115" spans="1:7" ht="14.45" customHeight="1">
      <c r="B115" s="193" t="s">
        <v>481</v>
      </c>
      <c r="C115" s="194" t="s">
        <v>355</v>
      </c>
      <c r="D115" s="9">
        <v>0</v>
      </c>
      <c r="E115" s="10">
        <v>1</v>
      </c>
      <c r="F115" s="10">
        <v>1</v>
      </c>
      <c r="G115" s="10">
        <v>414</v>
      </c>
    </row>
    <row r="116" spans="1:7" ht="14.45" customHeight="1">
      <c r="B116" s="193" t="s">
        <v>482</v>
      </c>
      <c r="C116" s="194" t="s">
        <v>357</v>
      </c>
      <c r="D116" s="9">
        <v>0</v>
      </c>
      <c r="E116" s="10">
        <v>1</v>
      </c>
      <c r="F116" s="10">
        <v>1</v>
      </c>
      <c r="G116" s="10">
        <v>6782</v>
      </c>
    </row>
    <row r="117" spans="1:7" ht="14.45" customHeight="1">
      <c r="B117" s="193" t="s">
        <v>613</v>
      </c>
      <c r="C117" s="76" t="s">
        <v>14</v>
      </c>
      <c r="D117" s="9">
        <v>0</v>
      </c>
      <c r="E117" s="9">
        <v>0</v>
      </c>
      <c r="F117" s="9">
        <v>0</v>
      </c>
      <c r="G117" s="10">
        <v>500</v>
      </c>
    </row>
    <row r="118" spans="1:7" ht="14.45" customHeight="1">
      <c r="A118" s="238" t="s">
        <v>5</v>
      </c>
      <c r="B118" s="193">
        <v>48</v>
      </c>
      <c r="C118" s="76" t="s">
        <v>273</v>
      </c>
      <c r="D118" s="4">
        <f t="shared" ref="D118:F118" si="15">SUM(D113:D117)</f>
        <v>0</v>
      </c>
      <c r="E118" s="5">
        <f t="shared" si="15"/>
        <v>16804</v>
      </c>
      <c r="F118" s="5">
        <f t="shared" si="15"/>
        <v>16804</v>
      </c>
      <c r="G118" s="5">
        <v>16440</v>
      </c>
    </row>
    <row r="119" spans="1:7" ht="14.45" customHeight="1">
      <c r="A119" s="238" t="s">
        <v>5</v>
      </c>
      <c r="B119" s="193">
        <v>66</v>
      </c>
      <c r="C119" s="194" t="s">
        <v>20</v>
      </c>
      <c r="D119" s="12">
        <f t="shared" ref="D119:F119" si="16">SUM(D97:D102)+D110+D118</f>
        <v>48200</v>
      </c>
      <c r="E119" s="12">
        <f t="shared" si="16"/>
        <v>61864</v>
      </c>
      <c r="F119" s="12">
        <f t="shared" si="16"/>
        <v>61864</v>
      </c>
      <c r="G119" s="12">
        <v>58584</v>
      </c>
    </row>
    <row r="120" spans="1:7">
      <c r="C120" s="194"/>
      <c r="D120" s="10"/>
      <c r="E120" s="10"/>
      <c r="F120" s="10"/>
      <c r="G120" s="23"/>
    </row>
    <row r="121" spans="1:7">
      <c r="B121" s="193">
        <v>67</v>
      </c>
      <c r="C121" s="194" t="s">
        <v>25</v>
      </c>
      <c r="D121" s="39"/>
      <c r="E121" s="39"/>
      <c r="F121" s="39"/>
      <c r="G121" s="63"/>
    </row>
    <row r="122" spans="1:7">
      <c r="B122" s="73" t="s">
        <v>26</v>
      </c>
      <c r="C122" s="76" t="s">
        <v>18</v>
      </c>
      <c r="D122" s="10">
        <f>50648+1</f>
        <v>50649</v>
      </c>
      <c r="E122" s="10">
        <v>59449</v>
      </c>
      <c r="F122" s="217">
        <v>59449</v>
      </c>
      <c r="G122" s="10">
        <v>34363</v>
      </c>
    </row>
    <row r="123" spans="1:7">
      <c r="B123" s="73" t="s">
        <v>216</v>
      </c>
      <c r="C123" s="76" t="s">
        <v>91</v>
      </c>
      <c r="D123" s="10">
        <v>877</v>
      </c>
      <c r="E123" s="10">
        <v>1039</v>
      </c>
      <c r="F123" s="10">
        <v>1039</v>
      </c>
      <c r="G123" s="10">
        <v>1489</v>
      </c>
    </row>
    <row r="124" spans="1:7">
      <c r="B124" s="193" t="s">
        <v>368</v>
      </c>
      <c r="C124" s="194" t="s">
        <v>355</v>
      </c>
      <c r="D124" s="9">
        <v>0</v>
      </c>
      <c r="E124" s="10">
        <v>1</v>
      </c>
      <c r="F124" s="10">
        <v>1</v>
      </c>
      <c r="G124" s="10">
        <v>1718</v>
      </c>
    </row>
    <row r="125" spans="1:7">
      <c r="B125" s="193" t="s">
        <v>369</v>
      </c>
      <c r="C125" s="194" t="s">
        <v>357</v>
      </c>
      <c r="D125" s="9">
        <v>0</v>
      </c>
      <c r="E125" s="10">
        <v>1</v>
      </c>
      <c r="F125" s="10">
        <v>1</v>
      </c>
      <c r="G125" s="10">
        <v>27629</v>
      </c>
    </row>
    <row r="126" spans="1:7">
      <c r="B126" s="193" t="s">
        <v>539</v>
      </c>
      <c r="C126" s="194" t="s">
        <v>373</v>
      </c>
      <c r="D126" s="9">
        <v>0</v>
      </c>
      <c r="E126" s="10">
        <v>12500</v>
      </c>
      <c r="F126" s="10">
        <v>12500</v>
      </c>
      <c r="G126" s="9">
        <v>0</v>
      </c>
    </row>
    <row r="127" spans="1:7">
      <c r="B127" s="73" t="s">
        <v>27</v>
      </c>
      <c r="C127" s="76" t="s">
        <v>366</v>
      </c>
      <c r="D127" s="10">
        <v>116</v>
      </c>
      <c r="E127" s="10">
        <v>116</v>
      </c>
      <c r="F127" s="10">
        <v>116</v>
      </c>
      <c r="G127" s="10">
        <v>116</v>
      </c>
    </row>
    <row r="128" spans="1:7">
      <c r="B128" s="73" t="s">
        <v>28</v>
      </c>
      <c r="C128" s="76" t="s">
        <v>14</v>
      </c>
      <c r="D128" s="19">
        <f>461+1</f>
        <v>462</v>
      </c>
      <c r="E128" s="19">
        <v>462</v>
      </c>
      <c r="F128" s="19">
        <v>462</v>
      </c>
      <c r="G128" s="19">
        <v>462</v>
      </c>
    </row>
    <row r="129" spans="1:7">
      <c r="B129" s="73" t="s">
        <v>370</v>
      </c>
      <c r="C129" s="76" t="s">
        <v>367</v>
      </c>
      <c r="D129" s="3">
        <v>0</v>
      </c>
      <c r="E129" s="19">
        <v>1</v>
      </c>
      <c r="F129" s="19">
        <v>1</v>
      </c>
      <c r="G129" s="19">
        <v>1</v>
      </c>
    </row>
    <row r="130" spans="1:7">
      <c r="B130" s="73" t="s">
        <v>483</v>
      </c>
      <c r="C130" s="76" t="s">
        <v>484</v>
      </c>
      <c r="D130" s="3">
        <v>0</v>
      </c>
      <c r="E130" s="19">
        <v>1</v>
      </c>
      <c r="F130" s="19">
        <v>1</v>
      </c>
      <c r="G130" s="19">
        <v>1</v>
      </c>
    </row>
    <row r="131" spans="1:7">
      <c r="B131" s="73" t="s">
        <v>371</v>
      </c>
      <c r="C131" s="76" t="s">
        <v>372</v>
      </c>
      <c r="D131" s="3">
        <v>0</v>
      </c>
      <c r="E131" s="19">
        <v>4000</v>
      </c>
      <c r="F131" s="19">
        <v>4000</v>
      </c>
      <c r="G131" s="19">
        <v>15500</v>
      </c>
    </row>
    <row r="132" spans="1:7">
      <c r="B132" s="73" t="s">
        <v>29</v>
      </c>
      <c r="C132" s="76" t="s">
        <v>15</v>
      </c>
      <c r="D132" s="19">
        <v>6000</v>
      </c>
      <c r="E132" s="3">
        <v>0</v>
      </c>
      <c r="F132" s="3">
        <v>0</v>
      </c>
      <c r="G132" s="3">
        <v>0</v>
      </c>
    </row>
    <row r="133" spans="1:7">
      <c r="A133" s="238" t="s">
        <v>5</v>
      </c>
      <c r="B133" s="193">
        <v>67</v>
      </c>
      <c r="C133" s="194" t="s">
        <v>25</v>
      </c>
      <c r="D133" s="5">
        <f t="shared" ref="D133:F133" si="17">SUM(D122:D132)</f>
        <v>58104</v>
      </c>
      <c r="E133" s="5">
        <f t="shared" si="17"/>
        <v>77570</v>
      </c>
      <c r="F133" s="5">
        <f t="shared" si="17"/>
        <v>77570</v>
      </c>
      <c r="G133" s="5">
        <v>81279</v>
      </c>
    </row>
    <row r="134" spans="1:7">
      <c r="A134" s="238" t="s">
        <v>5</v>
      </c>
      <c r="B134" s="72">
        <v>1.107</v>
      </c>
      <c r="C134" s="57" t="s">
        <v>19</v>
      </c>
      <c r="D134" s="5">
        <f t="shared" ref="D134:F134" si="18">D133+D119</f>
        <v>106304</v>
      </c>
      <c r="E134" s="5">
        <f t="shared" si="18"/>
        <v>139434</v>
      </c>
      <c r="F134" s="5">
        <f t="shared" si="18"/>
        <v>139434</v>
      </c>
      <c r="G134" s="5">
        <v>139863</v>
      </c>
    </row>
    <row r="135" spans="1:7">
      <c r="B135" s="70"/>
      <c r="C135" s="57"/>
      <c r="D135" s="39"/>
      <c r="E135" s="39"/>
      <c r="F135" s="39"/>
      <c r="G135" s="63"/>
    </row>
    <row r="136" spans="1:7">
      <c r="B136" s="72">
        <v>1.1080000000000001</v>
      </c>
      <c r="C136" s="57" t="s">
        <v>32</v>
      </c>
      <c r="D136" s="39"/>
      <c r="E136" s="39"/>
      <c r="F136" s="39"/>
      <c r="G136" s="63"/>
    </row>
    <row r="137" spans="1:7">
      <c r="B137" s="65" t="s">
        <v>374</v>
      </c>
      <c r="C137" s="62" t="s">
        <v>351</v>
      </c>
      <c r="D137" s="28">
        <v>0</v>
      </c>
      <c r="E137" s="31">
        <v>83053</v>
      </c>
      <c r="F137" s="31">
        <v>83053</v>
      </c>
      <c r="G137" s="31">
        <v>42602</v>
      </c>
    </row>
    <row r="138" spans="1:7">
      <c r="B138" s="65" t="s">
        <v>375</v>
      </c>
      <c r="C138" s="62" t="s">
        <v>372</v>
      </c>
      <c r="D138" s="28">
        <v>0</v>
      </c>
      <c r="E138" s="31">
        <v>18000</v>
      </c>
      <c r="F138" s="31">
        <v>18000</v>
      </c>
      <c r="G138" s="31">
        <v>12374</v>
      </c>
    </row>
    <row r="139" spans="1:7">
      <c r="B139" s="73" t="s">
        <v>30</v>
      </c>
      <c r="C139" s="76" t="s">
        <v>31</v>
      </c>
      <c r="D139" s="10">
        <v>57500</v>
      </c>
      <c r="E139" s="9">
        <v>0</v>
      </c>
      <c r="F139" s="9">
        <v>0</v>
      </c>
      <c r="G139" s="9">
        <v>0</v>
      </c>
    </row>
    <row r="140" spans="1:7" ht="15" customHeight="1">
      <c r="A140" s="237"/>
      <c r="B140" s="214" t="s">
        <v>124</v>
      </c>
      <c r="C140" s="130" t="s">
        <v>186</v>
      </c>
      <c r="D140" s="10">
        <v>20945</v>
      </c>
      <c r="E140" s="9">
        <v>0</v>
      </c>
      <c r="F140" s="9">
        <v>0</v>
      </c>
      <c r="G140" s="9">
        <v>0</v>
      </c>
    </row>
    <row r="141" spans="1:7">
      <c r="A141" s="237" t="s">
        <v>5</v>
      </c>
      <c r="B141" s="140">
        <v>1.1080000000000001</v>
      </c>
      <c r="C141" s="141" t="s">
        <v>32</v>
      </c>
      <c r="D141" s="5">
        <f t="shared" ref="D141:F141" si="19">SUM(D137:D140)</f>
        <v>78445</v>
      </c>
      <c r="E141" s="5">
        <f t="shared" si="19"/>
        <v>101053</v>
      </c>
      <c r="F141" s="5">
        <f t="shared" si="19"/>
        <v>101053</v>
      </c>
      <c r="G141" s="5">
        <v>54976</v>
      </c>
    </row>
    <row r="142" spans="1:7">
      <c r="A142" s="237"/>
      <c r="B142" s="140"/>
      <c r="C142" s="141"/>
      <c r="D142" s="10"/>
      <c r="E142" s="10"/>
      <c r="F142" s="10"/>
      <c r="G142" s="10"/>
    </row>
    <row r="143" spans="1:7">
      <c r="A143" s="237"/>
      <c r="B143" s="207" t="s">
        <v>643</v>
      </c>
      <c r="C143" s="141" t="s">
        <v>642</v>
      </c>
      <c r="D143" s="39"/>
      <c r="E143" s="39"/>
      <c r="F143" s="39"/>
      <c r="G143" s="63"/>
    </row>
    <row r="144" spans="1:7">
      <c r="A144" s="237"/>
      <c r="B144" s="208">
        <v>70</v>
      </c>
      <c r="C144" s="209" t="s">
        <v>644</v>
      </c>
      <c r="D144" s="28"/>
      <c r="E144" s="31"/>
      <c r="F144" s="31"/>
      <c r="G144" s="31"/>
    </row>
    <row r="145" spans="1:7">
      <c r="B145" s="65" t="s">
        <v>420</v>
      </c>
      <c r="C145" s="62" t="s">
        <v>372</v>
      </c>
      <c r="D145" s="21">
        <v>0</v>
      </c>
      <c r="E145" s="21">
        <v>0</v>
      </c>
      <c r="F145" s="21">
        <v>0</v>
      </c>
      <c r="G145" s="27">
        <v>125</v>
      </c>
    </row>
    <row r="146" spans="1:7">
      <c r="A146" s="238" t="s">
        <v>5</v>
      </c>
      <c r="B146" s="65">
        <v>70</v>
      </c>
      <c r="C146" s="188" t="s">
        <v>644</v>
      </c>
      <c r="D146" s="21">
        <f>D145</f>
        <v>0</v>
      </c>
      <c r="E146" s="21">
        <f t="shared" ref="E146:F146" si="20">E145</f>
        <v>0</v>
      </c>
      <c r="F146" s="21">
        <f t="shared" si="20"/>
        <v>0</v>
      </c>
      <c r="G146" s="27">
        <v>125</v>
      </c>
    </row>
    <row r="147" spans="1:7">
      <c r="A147" s="244" t="s">
        <v>5</v>
      </c>
      <c r="B147" s="216" t="s">
        <v>643</v>
      </c>
      <c r="C147" s="77" t="s">
        <v>642</v>
      </c>
      <c r="D147" s="11">
        <f>SUM(D145)</f>
        <v>0</v>
      </c>
      <c r="E147" s="11">
        <f t="shared" ref="E147:F147" si="21">SUM(E145)</f>
        <v>0</v>
      </c>
      <c r="F147" s="11">
        <f t="shared" si="21"/>
        <v>0</v>
      </c>
      <c r="G147" s="12">
        <v>125</v>
      </c>
    </row>
    <row r="148" spans="1:7" ht="9.9499999999999993" customHeight="1">
      <c r="B148" s="72"/>
      <c r="C148" s="57"/>
      <c r="D148" s="10"/>
      <c r="E148" s="10"/>
      <c r="F148" s="10"/>
      <c r="G148" s="10"/>
    </row>
    <row r="149" spans="1:7" ht="25.5">
      <c r="B149" s="72">
        <v>1.1120000000000001</v>
      </c>
      <c r="C149" s="57" t="s">
        <v>495</v>
      </c>
      <c r="D149" s="10"/>
      <c r="E149" s="10"/>
      <c r="F149" s="10"/>
      <c r="G149" s="10"/>
    </row>
    <row r="150" spans="1:7" ht="14.1" customHeight="1">
      <c r="B150" s="193">
        <v>28</v>
      </c>
      <c r="C150" s="194" t="s">
        <v>495</v>
      </c>
      <c r="D150" s="10"/>
      <c r="E150" s="10"/>
      <c r="F150" s="10"/>
      <c r="G150" s="10"/>
    </row>
    <row r="151" spans="1:7" s="93" customFormat="1" ht="14.1" customHeight="1">
      <c r="A151" s="237"/>
      <c r="B151" s="145" t="s">
        <v>581</v>
      </c>
      <c r="C151" s="131" t="s">
        <v>372</v>
      </c>
      <c r="D151" s="9">
        <v>0</v>
      </c>
      <c r="E151" s="9">
        <v>0</v>
      </c>
      <c r="F151" s="10">
        <v>15340</v>
      </c>
      <c r="G151" s="10">
        <v>24034</v>
      </c>
    </row>
    <row r="152" spans="1:7" ht="14.1" customHeight="1">
      <c r="B152" s="193" t="s">
        <v>161</v>
      </c>
      <c r="C152" s="76" t="s">
        <v>576</v>
      </c>
      <c r="D152" s="9">
        <v>0</v>
      </c>
      <c r="E152" s="10">
        <v>9998</v>
      </c>
      <c r="F152" s="10">
        <f>9998+34286</f>
        <v>44284</v>
      </c>
      <c r="G152" s="78">
        <v>50145</v>
      </c>
    </row>
    <row r="153" spans="1:7" ht="14.1" customHeight="1">
      <c r="B153" s="193" t="s">
        <v>173</v>
      </c>
      <c r="C153" s="76" t="s">
        <v>577</v>
      </c>
      <c r="D153" s="9">
        <v>0</v>
      </c>
      <c r="E153" s="10">
        <v>9000</v>
      </c>
      <c r="F153" s="10">
        <f>9000+2169</f>
        <v>11169</v>
      </c>
      <c r="G153" s="78">
        <v>4459</v>
      </c>
    </row>
    <row r="154" spans="1:7" s="93" customFormat="1" ht="14.1" customHeight="1">
      <c r="A154" s="237" t="s">
        <v>5</v>
      </c>
      <c r="B154" s="145">
        <v>28</v>
      </c>
      <c r="C154" s="194" t="s">
        <v>495</v>
      </c>
      <c r="D154" s="4">
        <f t="shared" ref="D154:F154" si="22">SUM(D151:D153)</f>
        <v>0</v>
      </c>
      <c r="E154" s="5">
        <f t="shared" si="22"/>
        <v>18998</v>
      </c>
      <c r="F154" s="5">
        <f t="shared" si="22"/>
        <v>70793</v>
      </c>
      <c r="G154" s="5">
        <v>78638</v>
      </c>
    </row>
    <row r="155" spans="1:7" ht="25.5">
      <c r="A155" s="238" t="s">
        <v>5</v>
      </c>
      <c r="B155" s="72">
        <v>1.1120000000000001</v>
      </c>
      <c r="C155" s="57" t="s">
        <v>495</v>
      </c>
      <c r="D155" s="11">
        <f t="shared" ref="D155:F155" si="23">D154</f>
        <v>0</v>
      </c>
      <c r="E155" s="12">
        <f t="shared" si="23"/>
        <v>18998</v>
      </c>
      <c r="F155" s="12">
        <f t="shared" si="23"/>
        <v>70793</v>
      </c>
      <c r="G155" s="12">
        <v>78638</v>
      </c>
    </row>
    <row r="156" spans="1:7" ht="14.1" customHeight="1">
      <c r="B156" s="72"/>
      <c r="C156" s="57"/>
      <c r="D156" s="10"/>
      <c r="E156" s="10"/>
      <c r="F156" s="10"/>
      <c r="G156" s="10"/>
    </row>
    <row r="157" spans="1:7" ht="14.1" customHeight="1">
      <c r="B157" s="72">
        <v>1.113</v>
      </c>
      <c r="C157" s="57" t="s">
        <v>202</v>
      </c>
      <c r="D157" s="10"/>
      <c r="E157" s="10"/>
      <c r="F157" s="10"/>
      <c r="G157" s="10"/>
    </row>
    <row r="158" spans="1:7" ht="14.1" customHeight="1">
      <c r="B158" s="193">
        <v>29</v>
      </c>
      <c r="C158" s="194" t="s">
        <v>163</v>
      </c>
      <c r="D158" s="10"/>
      <c r="E158" s="10"/>
      <c r="F158" s="10"/>
      <c r="G158" s="10"/>
    </row>
    <row r="159" spans="1:7" s="93" customFormat="1" ht="14.1" customHeight="1">
      <c r="A159" s="237"/>
      <c r="B159" s="197" t="s">
        <v>262</v>
      </c>
      <c r="C159" s="147" t="s">
        <v>406</v>
      </c>
      <c r="D159" s="9">
        <v>0</v>
      </c>
      <c r="E159" s="10">
        <v>19947</v>
      </c>
      <c r="F159" s="10">
        <v>19947</v>
      </c>
      <c r="G159" s="10">
        <v>16943</v>
      </c>
    </row>
    <row r="160" spans="1:7" ht="14.1" customHeight="1">
      <c r="B160" s="193" t="s">
        <v>164</v>
      </c>
      <c r="C160" s="76" t="s">
        <v>203</v>
      </c>
      <c r="D160" s="9">
        <v>0</v>
      </c>
      <c r="E160" s="10">
        <v>999998</v>
      </c>
      <c r="F160" s="10">
        <f>999998-171249</f>
        <v>828749</v>
      </c>
      <c r="G160" s="78">
        <v>693966</v>
      </c>
    </row>
    <row r="161" spans="1:7" ht="14.1" customHeight="1">
      <c r="B161" s="193" t="s">
        <v>172</v>
      </c>
      <c r="C161" s="76" t="s">
        <v>204</v>
      </c>
      <c r="D161" s="11">
        <v>0</v>
      </c>
      <c r="E161" s="12">
        <v>58000</v>
      </c>
      <c r="F161" s="12">
        <v>58000</v>
      </c>
      <c r="G161" s="187">
        <v>64044</v>
      </c>
    </row>
    <row r="162" spans="1:7" s="93" customFormat="1" ht="14.1" customHeight="1">
      <c r="A162" s="237" t="s">
        <v>5</v>
      </c>
      <c r="B162" s="145">
        <v>29</v>
      </c>
      <c r="C162" s="131" t="s">
        <v>163</v>
      </c>
      <c r="D162" s="11">
        <f t="shared" ref="D162:F162" si="24">SUM(D159:D161)</f>
        <v>0</v>
      </c>
      <c r="E162" s="12">
        <f t="shared" si="24"/>
        <v>1077945</v>
      </c>
      <c r="F162" s="12">
        <f t="shared" si="24"/>
        <v>906696</v>
      </c>
      <c r="G162" s="12">
        <v>774953</v>
      </c>
    </row>
    <row r="163" spans="1:7" ht="14.1" customHeight="1">
      <c r="A163" s="238" t="s">
        <v>5</v>
      </c>
      <c r="B163" s="72">
        <v>1.113</v>
      </c>
      <c r="C163" s="57" t="s">
        <v>202</v>
      </c>
      <c r="D163" s="11">
        <f t="shared" ref="D163:F163" si="25">D162</f>
        <v>0</v>
      </c>
      <c r="E163" s="12">
        <f t="shared" si="25"/>
        <v>1077945</v>
      </c>
      <c r="F163" s="12">
        <f t="shared" si="25"/>
        <v>906696</v>
      </c>
      <c r="G163" s="12">
        <v>774953</v>
      </c>
    </row>
    <row r="164" spans="1:7" ht="14.1" customHeight="1">
      <c r="C164" s="194"/>
      <c r="D164" s="10"/>
      <c r="E164" s="10"/>
      <c r="F164" s="10"/>
      <c r="G164" s="10"/>
    </row>
    <row r="165" spans="1:7" ht="15" customHeight="1">
      <c r="B165" s="81" t="s">
        <v>325</v>
      </c>
      <c r="C165" s="82" t="s">
        <v>319</v>
      </c>
      <c r="D165" s="10"/>
      <c r="E165" s="10"/>
      <c r="F165" s="10"/>
      <c r="G165" s="10"/>
    </row>
    <row r="166" spans="1:7" ht="14.1" customHeight="1">
      <c r="B166" s="193">
        <v>28</v>
      </c>
      <c r="C166" s="194" t="s">
        <v>495</v>
      </c>
      <c r="D166" s="10"/>
      <c r="E166" s="10"/>
      <c r="F166" s="10"/>
      <c r="G166" s="10"/>
    </row>
    <row r="167" spans="1:7" ht="14.1" customHeight="1">
      <c r="B167" s="193" t="s">
        <v>161</v>
      </c>
      <c r="C167" s="76" t="s">
        <v>576</v>
      </c>
      <c r="D167" s="9">
        <v>0</v>
      </c>
      <c r="E167" s="10">
        <v>1</v>
      </c>
      <c r="F167" s="10">
        <f>1+4898</f>
        <v>4899</v>
      </c>
      <c r="G167" s="78">
        <v>7094</v>
      </c>
    </row>
    <row r="168" spans="1:7" ht="14.1" customHeight="1">
      <c r="B168" s="193" t="s">
        <v>173</v>
      </c>
      <c r="C168" s="76" t="s">
        <v>577</v>
      </c>
      <c r="D168" s="9">
        <v>0</v>
      </c>
      <c r="E168" s="9">
        <v>0</v>
      </c>
      <c r="F168" s="9">
        <v>0</v>
      </c>
      <c r="G168" s="78">
        <v>630</v>
      </c>
    </row>
    <row r="169" spans="1:7" ht="14.1" customHeight="1">
      <c r="A169" s="238" t="s">
        <v>5</v>
      </c>
      <c r="B169" s="193">
        <v>28</v>
      </c>
      <c r="C169" s="194" t="s">
        <v>495</v>
      </c>
      <c r="D169" s="4">
        <f t="shared" ref="D169:F169" si="26">SUM(D167:D168)</f>
        <v>0</v>
      </c>
      <c r="E169" s="5">
        <f t="shared" si="26"/>
        <v>1</v>
      </c>
      <c r="F169" s="5">
        <f t="shared" si="26"/>
        <v>4899</v>
      </c>
      <c r="G169" s="5">
        <v>7724</v>
      </c>
    </row>
    <row r="170" spans="1:7" ht="14.1" customHeight="1">
      <c r="C170" s="194"/>
      <c r="D170" s="10"/>
      <c r="E170" s="10"/>
      <c r="F170" s="10"/>
      <c r="G170" s="10"/>
    </row>
    <row r="171" spans="1:7" ht="15" customHeight="1">
      <c r="B171" s="193">
        <v>29</v>
      </c>
      <c r="C171" s="194" t="s">
        <v>163</v>
      </c>
      <c r="D171" s="10"/>
      <c r="E171" s="10"/>
      <c r="F171" s="10"/>
      <c r="G171" s="10"/>
    </row>
    <row r="172" spans="1:7" ht="14.1" customHeight="1">
      <c r="B172" s="193" t="s">
        <v>320</v>
      </c>
      <c r="C172" s="76" t="s">
        <v>203</v>
      </c>
      <c r="D172" s="9">
        <v>0</v>
      </c>
      <c r="E172" s="10">
        <v>1</v>
      </c>
      <c r="F172" s="10">
        <f>1+13850</f>
        <v>13851</v>
      </c>
      <c r="G172" s="78">
        <v>421311</v>
      </c>
    </row>
    <row r="173" spans="1:7" ht="14.1" customHeight="1">
      <c r="B173" s="193" t="s">
        <v>321</v>
      </c>
      <c r="C173" s="76" t="s">
        <v>204</v>
      </c>
      <c r="D173" s="9">
        <v>0</v>
      </c>
      <c r="E173" s="10">
        <v>7000</v>
      </c>
      <c r="F173" s="10">
        <v>7000</v>
      </c>
      <c r="G173" s="78">
        <v>7991</v>
      </c>
    </row>
    <row r="174" spans="1:7" ht="15" customHeight="1">
      <c r="A174" s="238" t="s">
        <v>5</v>
      </c>
      <c r="B174" s="193">
        <v>29</v>
      </c>
      <c r="C174" s="194" t="s">
        <v>163</v>
      </c>
      <c r="D174" s="17">
        <f t="shared" ref="D174:F174" si="27">SUM(D171:D173)</f>
        <v>0</v>
      </c>
      <c r="E174" s="16">
        <f t="shared" si="27"/>
        <v>7001</v>
      </c>
      <c r="F174" s="16">
        <f t="shared" si="27"/>
        <v>20851</v>
      </c>
      <c r="G174" s="16">
        <v>429302</v>
      </c>
    </row>
    <row r="175" spans="1:7" ht="14.1" customHeight="1">
      <c r="C175" s="194"/>
      <c r="D175" s="17"/>
      <c r="E175" s="16"/>
      <c r="F175" s="16"/>
      <c r="G175" s="16"/>
    </row>
    <row r="176" spans="1:7" ht="14.1" customHeight="1">
      <c r="B176" s="193">
        <v>30</v>
      </c>
      <c r="C176" s="194" t="s">
        <v>32</v>
      </c>
      <c r="D176" s="9"/>
      <c r="E176" s="10"/>
      <c r="F176" s="10"/>
      <c r="G176" s="10"/>
    </row>
    <row r="177" spans="1:7" ht="14.1" customHeight="1">
      <c r="B177" s="193" t="s">
        <v>578</v>
      </c>
      <c r="C177" s="62" t="s">
        <v>351</v>
      </c>
      <c r="D177" s="9">
        <v>0</v>
      </c>
      <c r="E177" s="9">
        <v>0</v>
      </c>
      <c r="F177" s="9">
        <v>0</v>
      </c>
      <c r="G177" s="78">
        <v>2400</v>
      </c>
    </row>
    <row r="178" spans="1:7" ht="14.1" customHeight="1">
      <c r="A178" s="238" t="s">
        <v>5</v>
      </c>
      <c r="B178" s="193">
        <v>30</v>
      </c>
      <c r="C178" s="194" t="s">
        <v>32</v>
      </c>
      <c r="D178" s="4">
        <f t="shared" ref="D178:F178" si="28">SUM(D177)</f>
        <v>0</v>
      </c>
      <c r="E178" s="4">
        <f t="shared" si="28"/>
        <v>0</v>
      </c>
      <c r="F178" s="4">
        <f t="shared" si="28"/>
        <v>0</v>
      </c>
      <c r="G178" s="5">
        <v>2400</v>
      </c>
    </row>
    <row r="179" spans="1:7">
      <c r="C179" s="194"/>
      <c r="D179" s="17"/>
      <c r="E179" s="17"/>
      <c r="F179" s="17"/>
      <c r="G179" s="16"/>
    </row>
    <row r="180" spans="1:7" ht="15" customHeight="1">
      <c r="B180" s="193">
        <v>31</v>
      </c>
      <c r="C180" s="194" t="s">
        <v>137</v>
      </c>
      <c r="D180" s="9"/>
      <c r="E180" s="9"/>
      <c r="F180" s="9"/>
      <c r="G180" s="10"/>
    </row>
    <row r="181" spans="1:7" ht="15" customHeight="1">
      <c r="B181" s="193" t="s">
        <v>614</v>
      </c>
      <c r="C181" s="62" t="s">
        <v>351</v>
      </c>
      <c r="D181" s="9">
        <v>0</v>
      </c>
      <c r="E181" s="9">
        <v>0</v>
      </c>
      <c r="F181" s="9">
        <v>0</v>
      </c>
      <c r="G181" s="187">
        <v>2800</v>
      </c>
    </row>
    <row r="182" spans="1:7" ht="15" customHeight="1">
      <c r="A182" s="238" t="s">
        <v>5</v>
      </c>
      <c r="B182" s="193">
        <v>31</v>
      </c>
      <c r="C182" s="194" t="s">
        <v>137</v>
      </c>
      <c r="D182" s="4">
        <f t="shared" ref="D182:F182" si="29">SUM(D181)</f>
        <v>0</v>
      </c>
      <c r="E182" s="4">
        <f t="shared" si="29"/>
        <v>0</v>
      </c>
      <c r="F182" s="4">
        <f t="shared" si="29"/>
        <v>0</v>
      </c>
      <c r="G182" s="187">
        <v>2800</v>
      </c>
    </row>
    <row r="183" spans="1:7" ht="14.1" customHeight="1">
      <c r="C183" s="194"/>
      <c r="D183" s="9"/>
      <c r="E183" s="9"/>
      <c r="F183" s="9"/>
      <c r="G183" s="9"/>
    </row>
    <row r="184" spans="1:7" ht="15" customHeight="1">
      <c r="B184" s="193">
        <v>32</v>
      </c>
      <c r="C184" s="76" t="s">
        <v>186</v>
      </c>
      <c r="D184" s="9"/>
      <c r="E184" s="9"/>
      <c r="F184" s="9"/>
      <c r="G184" s="9"/>
    </row>
    <row r="185" spans="1:7" ht="15" customHeight="1">
      <c r="B185" s="193" t="s">
        <v>645</v>
      </c>
      <c r="C185" s="76" t="s">
        <v>372</v>
      </c>
      <c r="D185" s="9">
        <v>0</v>
      </c>
      <c r="E185" s="9">
        <v>0</v>
      </c>
      <c r="F185" s="9">
        <v>0</v>
      </c>
      <c r="G185" s="78">
        <v>560</v>
      </c>
    </row>
    <row r="186" spans="1:7" ht="15" customHeight="1">
      <c r="A186" s="238" t="s">
        <v>5</v>
      </c>
      <c r="B186" s="193">
        <v>32</v>
      </c>
      <c r="C186" s="76" t="s">
        <v>186</v>
      </c>
      <c r="D186" s="4">
        <f t="shared" ref="D186:F186" si="30">SUM(D185)</f>
        <v>0</v>
      </c>
      <c r="E186" s="4">
        <f t="shared" si="30"/>
        <v>0</v>
      </c>
      <c r="F186" s="4">
        <f t="shared" si="30"/>
        <v>0</v>
      </c>
      <c r="G186" s="183">
        <v>560</v>
      </c>
    </row>
    <row r="187" spans="1:7">
      <c r="A187" s="237"/>
      <c r="B187" s="145"/>
      <c r="C187" s="131"/>
      <c r="D187" s="9"/>
      <c r="E187" s="9"/>
      <c r="F187" s="9"/>
      <c r="G187" s="9"/>
    </row>
    <row r="188" spans="1:7" ht="15" customHeight="1">
      <c r="A188" s="237"/>
      <c r="B188" s="145">
        <v>33</v>
      </c>
      <c r="C188" s="131" t="s">
        <v>495</v>
      </c>
      <c r="D188" s="10"/>
      <c r="E188" s="10"/>
      <c r="F188" s="10"/>
      <c r="G188" s="10"/>
    </row>
    <row r="189" spans="1:7" ht="15" customHeight="1">
      <c r="A189" s="237"/>
      <c r="B189" s="145" t="s">
        <v>488</v>
      </c>
      <c r="C189" s="131" t="s">
        <v>372</v>
      </c>
      <c r="D189" s="9">
        <v>0</v>
      </c>
      <c r="E189" s="9">
        <v>0</v>
      </c>
      <c r="F189" s="9">
        <v>0</v>
      </c>
      <c r="G189" s="78">
        <v>1534</v>
      </c>
    </row>
    <row r="190" spans="1:7" ht="15" customHeight="1">
      <c r="A190" s="237"/>
      <c r="B190" s="145">
        <v>33</v>
      </c>
      <c r="C190" s="131" t="s">
        <v>495</v>
      </c>
      <c r="D190" s="4">
        <f t="shared" ref="D190:F190" si="31">SUM(D189)</f>
        <v>0</v>
      </c>
      <c r="E190" s="4">
        <f t="shared" si="31"/>
        <v>0</v>
      </c>
      <c r="F190" s="4">
        <f t="shared" si="31"/>
        <v>0</v>
      </c>
      <c r="G190" s="5">
        <v>1534</v>
      </c>
    </row>
    <row r="191" spans="1:7" ht="15" customHeight="1">
      <c r="A191" s="244" t="s">
        <v>5</v>
      </c>
      <c r="B191" s="195" t="s">
        <v>325</v>
      </c>
      <c r="C191" s="196" t="s">
        <v>319</v>
      </c>
      <c r="D191" s="4">
        <f>D174+D169+D178+D182+D186+D190</f>
        <v>0</v>
      </c>
      <c r="E191" s="5">
        <f t="shared" ref="E191:F191" si="32">E174+E169+E178+E182+E186+E190</f>
        <v>7002</v>
      </c>
      <c r="F191" s="5">
        <f t="shared" si="32"/>
        <v>25750</v>
      </c>
      <c r="G191" s="5">
        <v>444320</v>
      </c>
    </row>
    <row r="192" spans="1:7">
      <c r="A192" s="237"/>
      <c r="B192" s="145"/>
      <c r="C192" s="131"/>
      <c r="D192" s="10"/>
      <c r="E192" s="10"/>
      <c r="F192" s="10"/>
      <c r="G192" s="10"/>
    </row>
    <row r="193" spans="1:7" ht="15" customHeight="1">
      <c r="A193" s="237"/>
      <c r="B193" s="210" t="s">
        <v>326</v>
      </c>
      <c r="C193" s="199" t="s">
        <v>322</v>
      </c>
      <c r="D193" s="10"/>
      <c r="E193" s="10"/>
      <c r="F193" s="10"/>
      <c r="G193" s="10"/>
    </row>
    <row r="194" spans="1:7" ht="15" customHeight="1">
      <c r="A194" s="237"/>
      <c r="B194" s="145">
        <v>28</v>
      </c>
      <c r="C194" s="131" t="s">
        <v>495</v>
      </c>
      <c r="D194" s="10"/>
      <c r="E194" s="10"/>
      <c r="F194" s="10"/>
      <c r="G194" s="10"/>
    </row>
    <row r="195" spans="1:7" ht="15" customHeight="1">
      <c r="A195" s="237"/>
      <c r="B195" s="145" t="s">
        <v>161</v>
      </c>
      <c r="C195" s="130" t="s">
        <v>576</v>
      </c>
      <c r="D195" s="9">
        <v>0</v>
      </c>
      <c r="E195" s="10">
        <v>1</v>
      </c>
      <c r="F195" s="10">
        <f>1+22041</f>
        <v>22042</v>
      </c>
      <c r="G195" s="78">
        <v>32761</v>
      </c>
    </row>
    <row r="196" spans="1:7" ht="15" customHeight="1">
      <c r="B196" s="193" t="s">
        <v>173</v>
      </c>
      <c r="C196" s="76" t="s">
        <v>577</v>
      </c>
      <c r="D196" s="9">
        <v>0</v>
      </c>
      <c r="E196" s="9">
        <v>0</v>
      </c>
      <c r="F196" s="9">
        <v>0</v>
      </c>
      <c r="G196" s="78">
        <v>2911</v>
      </c>
    </row>
    <row r="197" spans="1:7" ht="15" customHeight="1">
      <c r="A197" s="238" t="s">
        <v>5</v>
      </c>
      <c r="B197" s="193">
        <v>28</v>
      </c>
      <c r="C197" s="194" t="s">
        <v>495</v>
      </c>
      <c r="D197" s="4">
        <f t="shared" ref="D197:F197" si="33">SUM(D195:D196)</f>
        <v>0</v>
      </c>
      <c r="E197" s="5">
        <f t="shared" si="33"/>
        <v>1</v>
      </c>
      <c r="F197" s="5">
        <f t="shared" si="33"/>
        <v>22042</v>
      </c>
      <c r="G197" s="5">
        <v>35672</v>
      </c>
    </row>
    <row r="198" spans="1:7">
      <c r="B198" s="81"/>
      <c r="C198" s="82"/>
      <c r="D198" s="10"/>
      <c r="E198" s="10"/>
      <c r="F198" s="10"/>
      <c r="G198" s="10"/>
    </row>
    <row r="199" spans="1:7" ht="14.1" customHeight="1">
      <c r="B199" s="193">
        <v>29</v>
      </c>
      <c r="C199" s="194" t="s">
        <v>163</v>
      </c>
      <c r="D199" s="10"/>
      <c r="E199" s="10"/>
      <c r="F199" s="10"/>
      <c r="G199" s="10"/>
    </row>
    <row r="200" spans="1:7" s="93" customFormat="1" ht="14.1" customHeight="1">
      <c r="A200" s="237"/>
      <c r="B200" s="145" t="s">
        <v>323</v>
      </c>
      <c r="C200" s="130" t="s">
        <v>203</v>
      </c>
      <c r="D200" s="9">
        <v>0</v>
      </c>
      <c r="E200" s="10">
        <v>1</v>
      </c>
      <c r="F200" s="10">
        <f>1+41552</f>
        <v>41553</v>
      </c>
      <c r="G200" s="78">
        <v>83531</v>
      </c>
    </row>
    <row r="201" spans="1:7" ht="14.1" customHeight="1">
      <c r="B201" s="193" t="s">
        <v>324</v>
      </c>
      <c r="C201" s="76" t="s">
        <v>204</v>
      </c>
      <c r="D201" s="9">
        <v>0</v>
      </c>
      <c r="E201" s="10">
        <v>35000</v>
      </c>
      <c r="F201" s="10">
        <v>35000</v>
      </c>
      <c r="G201" s="78">
        <v>39075</v>
      </c>
    </row>
    <row r="202" spans="1:7" ht="14.1" customHeight="1">
      <c r="A202" s="238" t="s">
        <v>5</v>
      </c>
      <c r="B202" s="193">
        <v>29</v>
      </c>
      <c r="C202" s="194" t="s">
        <v>163</v>
      </c>
      <c r="D202" s="4">
        <f t="shared" ref="D202:F202" si="34">SUM(D199:D201)</f>
        <v>0</v>
      </c>
      <c r="E202" s="5">
        <f t="shared" si="34"/>
        <v>35001</v>
      </c>
      <c r="F202" s="5">
        <f t="shared" si="34"/>
        <v>76553</v>
      </c>
      <c r="G202" s="5">
        <v>122606</v>
      </c>
    </row>
    <row r="203" spans="1:7">
      <c r="C203" s="194"/>
      <c r="D203" s="9"/>
      <c r="E203" s="10"/>
      <c r="F203" s="10"/>
      <c r="G203" s="10"/>
    </row>
    <row r="204" spans="1:7" ht="14.1" customHeight="1">
      <c r="B204" s="193">
        <v>30</v>
      </c>
      <c r="C204" s="194" t="s">
        <v>32</v>
      </c>
      <c r="D204" s="9"/>
      <c r="E204" s="10"/>
      <c r="F204" s="10"/>
      <c r="G204" s="10"/>
    </row>
    <row r="205" spans="1:7" ht="14.1" customHeight="1">
      <c r="B205" s="193" t="s">
        <v>578</v>
      </c>
      <c r="C205" s="62" t="s">
        <v>351</v>
      </c>
      <c r="D205" s="11">
        <v>0</v>
      </c>
      <c r="E205" s="11">
        <v>0</v>
      </c>
      <c r="F205" s="11">
        <v>0</v>
      </c>
      <c r="G205" s="187">
        <v>19998</v>
      </c>
    </row>
    <row r="206" spans="1:7" ht="14.1" customHeight="1">
      <c r="A206" s="238" t="s">
        <v>5</v>
      </c>
      <c r="B206" s="193">
        <v>30</v>
      </c>
      <c r="C206" s="194" t="s">
        <v>32</v>
      </c>
      <c r="D206" s="4">
        <f t="shared" ref="D206:F206" si="35">SUM(D205)</f>
        <v>0</v>
      </c>
      <c r="E206" s="4">
        <f t="shared" si="35"/>
        <v>0</v>
      </c>
      <c r="F206" s="4">
        <f t="shared" si="35"/>
        <v>0</v>
      </c>
      <c r="G206" s="187">
        <v>19998</v>
      </c>
    </row>
    <row r="207" spans="1:7">
      <c r="C207" s="194"/>
      <c r="D207" s="9"/>
      <c r="E207" s="9"/>
      <c r="F207" s="9"/>
      <c r="G207" s="78"/>
    </row>
    <row r="208" spans="1:7" ht="14.1" customHeight="1">
      <c r="B208" s="193">
        <v>31</v>
      </c>
      <c r="C208" s="194" t="s">
        <v>137</v>
      </c>
      <c r="D208" s="9"/>
      <c r="E208" s="9"/>
      <c r="F208" s="9"/>
      <c r="G208" s="78"/>
    </row>
    <row r="209" spans="1:7" ht="14.1" customHeight="1">
      <c r="B209" s="193" t="s">
        <v>614</v>
      </c>
      <c r="C209" s="62" t="s">
        <v>351</v>
      </c>
      <c r="D209" s="9">
        <v>0</v>
      </c>
      <c r="E209" s="9">
        <v>0</v>
      </c>
      <c r="F209" s="9">
        <v>0</v>
      </c>
      <c r="G209" s="78">
        <v>23331</v>
      </c>
    </row>
    <row r="210" spans="1:7" ht="14.1" customHeight="1">
      <c r="A210" s="238" t="s">
        <v>5</v>
      </c>
      <c r="B210" s="193">
        <v>31</v>
      </c>
      <c r="C210" s="194" t="s">
        <v>137</v>
      </c>
      <c r="D210" s="4">
        <f t="shared" ref="D210:F210" si="36">SUM(D209)</f>
        <v>0</v>
      </c>
      <c r="E210" s="4">
        <f t="shared" si="36"/>
        <v>0</v>
      </c>
      <c r="F210" s="4">
        <f t="shared" si="36"/>
        <v>0</v>
      </c>
      <c r="G210" s="183">
        <v>23331</v>
      </c>
    </row>
    <row r="211" spans="1:7">
      <c r="C211" s="194"/>
      <c r="D211" s="9"/>
      <c r="E211" s="9"/>
      <c r="F211" s="9"/>
      <c r="G211" s="78"/>
    </row>
    <row r="212" spans="1:7" ht="14.45" customHeight="1">
      <c r="B212" s="193">
        <v>32</v>
      </c>
      <c r="C212" s="76" t="s">
        <v>186</v>
      </c>
      <c r="D212" s="9"/>
      <c r="E212" s="9"/>
      <c r="F212" s="9"/>
      <c r="G212" s="78"/>
    </row>
    <row r="213" spans="1:7" ht="14.45" customHeight="1">
      <c r="B213" s="193" t="s">
        <v>645</v>
      </c>
      <c r="C213" s="76" t="s">
        <v>372</v>
      </c>
      <c r="D213" s="9">
        <v>0</v>
      </c>
      <c r="E213" s="9">
        <v>0</v>
      </c>
      <c r="F213" s="9">
        <v>0</v>
      </c>
      <c r="G213" s="78">
        <v>4666</v>
      </c>
    </row>
    <row r="214" spans="1:7" ht="14.45" customHeight="1">
      <c r="A214" s="238" t="s">
        <v>5</v>
      </c>
      <c r="B214" s="193">
        <v>32</v>
      </c>
      <c r="C214" s="76" t="s">
        <v>186</v>
      </c>
      <c r="D214" s="4">
        <f t="shared" ref="D214:F214" si="37">SUM(D213)</f>
        <v>0</v>
      </c>
      <c r="E214" s="4">
        <f t="shared" si="37"/>
        <v>0</v>
      </c>
      <c r="F214" s="4">
        <f t="shared" si="37"/>
        <v>0</v>
      </c>
      <c r="G214" s="183">
        <v>4666</v>
      </c>
    </row>
    <row r="215" spans="1:7" ht="14.45" customHeight="1">
      <c r="C215" s="194"/>
      <c r="D215" s="9"/>
      <c r="E215" s="9"/>
      <c r="F215" s="9"/>
      <c r="G215" s="9"/>
    </row>
    <row r="216" spans="1:7" ht="14.45" customHeight="1">
      <c r="B216" s="193">
        <v>33</v>
      </c>
      <c r="C216" s="194" t="s">
        <v>495</v>
      </c>
      <c r="D216" s="10"/>
      <c r="E216" s="10"/>
      <c r="F216" s="10"/>
      <c r="G216" s="10"/>
    </row>
    <row r="217" spans="1:7" ht="14.45" customHeight="1">
      <c r="B217" s="193" t="s">
        <v>488</v>
      </c>
      <c r="C217" s="194" t="s">
        <v>372</v>
      </c>
      <c r="D217" s="9">
        <v>0</v>
      </c>
      <c r="E217" s="9">
        <v>0</v>
      </c>
      <c r="F217" s="9">
        <v>0</v>
      </c>
      <c r="G217" s="78">
        <v>12782</v>
      </c>
    </row>
    <row r="218" spans="1:7" ht="14.45" customHeight="1">
      <c r="A218" s="238" t="s">
        <v>5</v>
      </c>
      <c r="B218" s="193">
        <v>33</v>
      </c>
      <c r="C218" s="194" t="s">
        <v>495</v>
      </c>
      <c r="D218" s="4">
        <f t="shared" ref="D218:F218" si="38">SUM(D217)</f>
        <v>0</v>
      </c>
      <c r="E218" s="4">
        <f t="shared" si="38"/>
        <v>0</v>
      </c>
      <c r="F218" s="4">
        <f t="shared" si="38"/>
        <v>0</v>
      </c>
      <c r="G218" s="183">
        <v>12782</v>
      </c>
    </row>
    <row r="219" spans="1:7" ht="14.45" customHeight="1">
      <c r="A219" s="238" t="s">
        <v>5</v>
      </c>
      <c r="B219" s="81" t="s">
        <v>326</v>
      </c>
      <c r="C219" s="82" t="s">
        <v>322</v>
      </c>
      <c r="D219" s="4">
        <f t="shared" ref="D219:F219" si="39">D202+D197+D206+D210+D214+D218</f>
        <v>0</v>
      </c>
      <c r="E219" s="183">
        <f t="shared" si="39"/>
        <v>35002</v>
      </c>
      <c r="F219" s="183">
        <f t="shared" si="39"/>
        <v>98595</v>
      </c>
      <c r="G219" s="183">
        <v>219055</v>
      </c>
    </row>
    <row r="220" spans="1:7" ht="14.45" customHeight="1">
      <c r="B220" s="70"/>
      <c r="C220" s="57"/>
      <c r="D220" s="39"/>
      <c r="E220" s="39"/>
      <c r="F220" s="39"/>
      <c r="G220" s="63"/>
    </row>
    <row r="221" spans="1:7" ht="14.45" customHeight="1">
      <c r="B221" s="83">
        <v>1.8</v>
      </c>
      <c r="C221" s="57" t="s">
        <v>33</v>
      </c>
      <c r="D221" s="39"/>
      <c r="E221" s="39"/>
      <c r="F221" s="39"/>
      <c r="G221" s="63"/>
    </row>
    <row r="222" spans="1:7" ht="14.45" customHeight="1">
      <c r="B222" s="193">
        <v>28</v>
      </c>
      <c r="C222" s="194" t="s">
        <v>160</v>
      </c>
      <c r="D222" s="10"/>
      <c r="E222" s="10"/>
      <c r="F222" s="10"/>
      <c r="G222" s="10"/>
    </row>
    <row r="223" spans="1:7" ht="14.45" customHeight="1">
      <c r="B223" s="193" t="s">
        <v>161</v>
      </c>
      <c r="C223" s="76" t="s">
        <v>162</v>
      </c>
      <c r="D223" s="10">
        <v>112001</v>
      </c>
      <c r="E223" s="9">
        <v>0</v>
      </c>
      <c r="F223" s="9">
        <v>0</v>
      </c>
      <c r="G223" s="9">
        <v>0</v>
      </c>
    </row>
    <row r="224" spans="1:7" ht="14.45" customHeight="1">
      <c r="B224" s="193" t="s">
        <v>173</v>
      </c>
      <c r="C224" s="76" t="s">
        <v>174</v>
      </c>
      <c r="D224" s="12">
        <v>8000</v>
      </c>
      <c r="E224" s="11">
        <v>0</v>
      </c>
      <c r="F224" s="11">
        <v>0</v>
      </c>
      <c r="G224" s="9">
        <v>0</v>
      </c>
    </row>
    <row r="225" spans="1:7" ht="14.45" customHeight="1">
      <c r="A225" s="238" t="s">
        <v>5</v>
      </c>
      <c r="B225" s="193">
        <v>28</v>
      </c>
      <c r="C225" s="194" t="s">
        <v>160</v>
      </c>
      <c r="D225" s="5">
        <f t="shared" ref="D225:F225" si="40">SUM(D223:D224)</f>
        <v>120001</v>
      </c>
      <c r="E225" s="4">
        <f t="shared" si="40"/>
        <v>0</v>
      </c>
      <c r="F225" s="4">
        <f t="shared" si="40"/>
        <v>0</v>
      </c>
      <c r="G225" s="4">
        <v>0</v>
      </c>
    </row>
    <row r="226" spans="1:7" ht="14.45" customHeight="1">
      <c r="C226" s="194"/>
      <c r="D226" s="9"/>
      <c r="E226" s="9"/>
      <c r="F226" s="10"/>
      <c r="G226" s="10"/>
    </row>
    <row r="227" spans="1:7" ht="14.45" customHeight="1">
      <c r="B227" s="193">
        <v>29</v>
      </c>
      <c r="C227" s="194" t="s">
        <v>163</v>
      </c>
      <c r="D227" s="9"/>
      <c r="E227" s="9"/>
      <c r="F227" s="10"/>
      <c r="G227" s="10"/>
    </row>
    <row r="228" spans="1:7" ht="14.45" customHeight="1">
      <c r="B228" s="79" t="s">
        <v>262</v>
      </c>
      <c r="C228" s="80" t="s">
        <v>406</v>
      </c>
      <c r="D228" s="10">
        <v>11904</v>
      </c>
      <c r="E228" s="9">
        <v>0</v>
      </c>
      <c r="F228" s="9">
        <v>0</v>
      </c>
      <c r="G228" s="9">
        <v>0</v>
      </c>
    </row>
    <row r="229" spans="1:7" ht="14.45" customHeight="1">
      <c r="B229" s="193" t="s">
        <v>164</v>
      </c>
      <c r="C229" s="76" t="s">
        <v>203</v>
      </c>
      <c r="D229" s="10">
        <v>779223</v>
      </c>
      <c r="E229" s="9">
        <v>0</v>
      </c>
      <c r="F229" s="9">
        <v>0</v>
      </c>
      <c r="G229" s="9">
        <v>0</v>
      </c>
    </row>
    <row r="230" spans="1:7" ht="14.45" customHeight="1">
      <c r="B230" s="193" t="s">
        <v>172</v>
      </c>
      <c r="C230" s="76" t="s">
        <v>204</v>
      </c>
      <c r="D230" s="10">
        <v>95623</v>
      </c>
      <c r="E230" s="9">
        <v>0</v>
      </c>
      <c r="F230" s="9">
        <v>0</v>
      </c>
      <c r="G230" s="9">
        <v>0</v>
      </c>
    </row>
    <row r="231" spans="1:7" s="144" customFormat="1" ht="14.45" customHeight="1">
      <c r="A231" s="237" t="s">
        <v>5</v>
      </c>
      <c r="B231" s="145">
        <v>29</v>
      </c>
      <c r="C231" s="131" t="s">
        <v>163</v>
      </c>
      <c r="D231" s="5">
        <f t="shared" ref="D231:F231" si="41">SUM(D228:D230)</f>
        <v>886750</v>
      </c>
      <c r="E231" s="4">
        <f t="shared" si="41"/>
        <v>0</v>
      </c>
      <c r="F231" s="4">
        <f t="shared" si="41"/>
        <v>0</v>
      </c>
      <c r="G231" s="4">
        <v>0</v>
      </c>
    </row>
    <row r="232" spans="1:7" ht="14.45" customHeight="1">
      <c r="A232" s="238" t="s">
        <v>5</v>
      </c>
      <c r="B232" s="83">
        <v>1.8</v>
      </c>
      <c r="C232" s="57" t="s">
        <v>33</v>
      </c>
      <c r="D232" s="12">
        <f t="shared" ref="D232:F232" si="42">D225+D231</f>
        <v>1006751</v>
      </c>
      <c r="E232" s="11">
        <f t="shared" si="42"/>
        <v>0</v>
      </c>
      <c r="F232" s="11">
        <f t="shared" si="42"/>
        <v>0</v>
      </c>
      <c r="G232" s="11">
        <v>0</v>
      </c>
    </row>
    <row r="233" spans="1:7" s="144" customFormat="1" ht="14.45" customHeight="1">
      <c r="A233" s="237" t="s">
        <v>5</v>
      </c>
      <c r="B233" s="146">
        <v>1</v>
      </c>
      <c r="C233" s="131" t="s">
        <v>12</v>
      </c>
      <c r="D233" s="5">
        <f t="shared" ref="D233:F233" si="43">D232+D141+D134+D93+D147+D163+D155+D191+D219</f>
        <v>5233693</v>
      </c>
      <c r="E233" s="5">
        <f t="shared" si="43"/>
        <v>5588903</v>
      </c>
      <c r="F233" s="5">
        <f t="shared" si="43"/>
        <v>5299909</v>
      </c>
      <c r="G233" s="5">
        <v>6163526</v>
      </c>
    </row>
    <row r="234" spans="1:7" ht="14.45" customHeight="1">
      <c r="B234" s="71"/>
      <c r="C234" s="194"/>
      <c r="D234" s="39"/>
      <c r="E234" s="39"/>
      <c r="F234" s="39"/>
      <c r="G234" s="63"/>
    </row>
    <row r="235" spans="1:7" ht="14.45" customHeight="1">
      <c r="B235" s="71">
        <v>2</v>
      </c>
      <c r="C235" s="194" t="s">
        <v>36</v>
      </c>
      <c r="D235" s="39"/>
      <c r="E235" s="39"/>
      <c r="F235" s="39"/>
      <c r="G235" s="63"/>
    </row>
    <row r="236" spans="1:7" ht="14.45" customHeight="1">
      <c r="B236" s="84">
        <v>2.0009999999999999</v>
      </c>
      <c r="C236" s="57" t="s">
        <v>37</v>
      </c>
      <c r="D236" s="39"/>
      <c r="E236" s="39"/>
      <c r="F236" s="39"/>
      <c r="G236" s="63"/>
    </row>
    <row r="237" spans="1:7" s="93" customFormat="1" ht="14.1" customHeight="1">
      <c r="A237" s="237"/>
      <c r="B237" s="145">
        <v>58</v>
      </c>
      <c r="C237" s="131" t="s">
        <v>669</v>
      </c>
      <c r="D237" s="185"/>
      <c r="E237" s="185"/>
      <c r="F237" s="185"/>
      <c r="G237" s="186"/>
    </row>
    <row r="238" spans="1:7">
      <c r="A238" s="237"/>
      <c r="B238" s="145">
        <v>45</v>
      </c>
      <c r="C238" s="131" t="s">
        <v>270</v>
      </c>
      <c r="D238" s="10"/>
      <c r="E238" s="10"/>
      <c r="F238" s="39"/>
      <c r="G238" s="23"/>
    </row>
    <row r="239" spans="1:7">
      <c r="A239" s="244"/>
      <c r="B239" s="218" t="s">
        <v>102</v>
      </c>
      <c r="C239" s="206" t="s">
        <v>18</v>
      </c>
      <c r="D239" s="12">
        <v>179096</v>
      </c>
      <c r="E239" s="12">
        <v>140182</v>
      </c>
      <c r="F239" s="12">
        <v>140182</v>
      </c>
      <c r="G239" s="12">
        <v>76428</v>
      </c>
    </row>
    <row r="240" spans="1:7">
      <c r="A240" s="237"/>
      <c r="B240" s="214" t="s">
        <v>217</v>
      </c>
      <c r="C240" s="130" t="s">
        <v>91</v>
      </c>
      <c r="D240" s="10">
        <v>9208</v>
      </c>
      <c r="E240" s="10">
        <v>8148</v>
      </c>
      <c r="F240" s="10">
        <v>8148</v>
      </c>
      <c r="G240" s="10">
        <v>8846</v>
      </c>
    </row>
    <row r="241" spans="1:7" s="93" customFormat="1">
      <c r="A241" s="237"/>
      <c r="B241" s="145" t="s">
        <v>376</v>
      </c>
      <c r="C241" s="131" t="s">
        <v>355</v>
      </c>
      <c r="D241" s="9">
        <v>0</v>
      </c>
      <c r="E241" s="10">
        <v>1</v>
      </c>
      <c r="F241" s="10">
        <v>1</v>
      </c>
      <c r="G241" s="10">
        <v>3821</v>
      </c>
    </row>
    <row r="242" spans="1:7" ht="14.1" customHeight="1">
      <c r="B242" s="193" t="s">
        <v>377</v>
      </c>
      <c r="C242" s="194" t="s">
        <v>357</v>
      </c>
      <c r="D242" s="9">
        <v>0</v>
      </c>
      <c r="E242" s="10">
        <v>1</v>
      </c>
      <c r="F242" s="10">
        <v>1</v>
      </c>
      <c r="G242" s="10">
        <v>61687</v>
      </c>
    </row>
    <row r="243" spans="1:7">
      <c r="B243" s="73" t="s">
        <v>103</v>
      </c>
      <c r="C243" s="76" t="s">
        <v>366</v>
      </c>
      <c r="D243" s="10">
        <v>62</v>
      </c>
      <c r="E243" s="10">
        <v>212</v>
      </c>
      <c r="F243" s="10">
        <v>212</v>
      </c>
      <c r="G243" s="10">
        <v>212</v>
      </c>
    </row>
    <row r="244" spans="1:7">
      <c r="B244" s="73" t="s">
        <v>104</v>
      </c>
      <c r="C244" s="76" t="s">
        <v>14</v>
      </c>
      <c r="D244" s="10">
        <v>783</v>
      </c>
      <c r="E244" s="10">
        <v>783</v>
      </c>
      <c r="F244" s="10">
        <v>783</v>
      </c>
      <c r="G244" s="10">
        <v>783</v>
      </c>
    </row>
    <row r="245" spans="1:7">
      <c r="B245" s="73" t="s">
        <v>378</v>
      </c>
      <c r="C245" s="76" t="s">
        <v>367</v>
      </c>
      <c r="D245" s="9">
        <v>0</v>
      </c>
      <c r="E245" s="10">
        <v>287</v>
      </c>
      <c r="F245" s="10">
        <v>287</v>
      </c>
      <c r="G245" s="10">
        <v>287</v>
      </c>
    </row>
    <row r="246" spans="1:7">
      <c r="B246" s="73" t="s">
        <v>485</v>
      </c>
      <c r="C246" s="76" t="s">
        <v>486</v>
      </c>
      <c r="D246" s="9">
        <v>0</v>
      </c>
      <c r="E246" s="10">
        <v>1</v>
      </c>
      <c r="F246" s="10">
        <v>1</v>
      </c>
      <c r="G246" s="10">
        <v>1</v>
      </c>
    </row>
    <row r="247" spans="1:7">
      <c r="B247" s="73" t="s">
        <v>105</v>
      </c>
      <c r="C247" s="76" t="s">
        <v>38</v>
      </c>
      <c r="D247" s="12">
        <v>637</v>
      </c>
      <c r="E247" s="9">
        <v>0</v>
      </c>
      <c r="F247" s="9">
        <v>0</v>
      </c>
      <c r="G247" s="9">
        <v>0</v>
      </c>
    </row>
    <row r="248" spans="1:7">
      <c r="A248" s="237" t="s">
        <v>5</v>
      </c>
      <c r="B248" s="145">
        <v>45</v>
      </c>
      <c r="C248" s="131" t="s">
        <v>270</v>
      </c>
      <c r="D248" s="5">
        <f t="shared" ref="D248:F248" si="44">SUM(D239:D247)</f>
        <v>189786</v>
      </c>
      <c r="E248" s="5">
        <f t="shared" si="44"/>
        <v>149615</v>
      </c>
      <c r="F248" s="5">
        <f t="shared" si="44"/>
        <v>149615</v>
      </c>
      <c r="G248" s="5">
        <v>152065</v>
      </c>
    </row>
    <row r="249" spans="1:7">
      <c r="A249" s="237"/>
      <c r="B249" s="214"/>
      <c r="C249" s="131"/>
      <c r="D249" s="10"/>
      <c r="E249" s="10"/>
      <c r="F249" s="8"/>
      <c r="G249" s="23"/>
    </row>
    <row r="250" spans="1:7">
      <c r="A250" s="237"/>
      <c r="B250" s="145">
        <v>46</v>
      </c>
      <c r="C250" s="131" t="s">
        <v>271</v>
      </c>
      <c r="D250" s="10"/>
      <c r="E250" s="10"/>
      <c r="F250" s="8"/>
      <c r="G250" s="23"/>
    </row>
    <row r="251" spans="1:7">
      <c r="B251" s="73" t="s">
        <v>106</v>
      </c>
      <c r="C251" s="194" t="s">
        <v>18</v>
      </c>
      <c r="D251" s="10">
        <v>85545</v>
      </c>
      <c r="E251" s="10">
        <v>70059</v>
      </c>
      <c r="F251" s="10">
        <f>70059-8921</f>
        <v>61138</v>
      </c>
      <c r="G251" s="10">
        <v>36870</v>
      </c>
    </row>
    <row r="252" spans="1:7">
      <c r="B252" s="73" t="s">
        <v>218</v>
      </c>
      <c r="C252" s="194" t="s">
        <v>91</v>
      </c>
      <c r="D252" s="10">
        <v>8463</v>
      </c>
      <c r="E252" s="10">
        <v>6753</v>
      </c>
      <c r="F252" s="10">
        <v>6753</v>
      </c>
      <c r="G252" s="10">
        <v>7851</v>
      </c>
    </row>
    <row r="253" spans="1:7">
      <c r="B253" s="193" t="s">
        <v>379</v>
      </c>
      <c r="C253" s="194" t="s">
        <v>355</v>
      </c>
      <c r="D253" s="9">
        <v>0</v>
      </c>
      <c r="E253" s="10">
        <v>1</v>
      </c>
      <c r="F253" s="10">
        <v>1</v>
      </c>
      <c r="G253" s="10">
        <v>1844</v>
      </c>
    </row>
    <row r="254" spans="1:7">
      <c r="B254" s="193" t="s">
        <v>380</v>
      </c>
      <c r="C254" s="194" t="s">
        <v>357</v>
      </c>
      <c r="D254" s="9">
        <v>0</v>
      </c>
      <c r="E254" s="10">
        <v>1</v>
      </c>
      <c r="F254" s="10">
        <v>1</v>
      </c>
      <c r="G254" s="10">
        <v>29755</v>
      </c>
    </row>
    <row r="255" spans="1:7">
      <c r="B255" s="73" t="s">
        <v>107</v>
      </c>
      <c r="C255" s="76" t="s">
        <v>366</v>
      </c>
      <c r="D255" s="10">
        <v>164</v>
      </c>
      <c r="E255" s="10">
        <v>164</v>
      </c>
      <c r="F255" s="10">
        <v>164</v>
      </c>
      <c r="G255" s="10">
        <v>164</v>
      </c>
    </row>
    <row r="256" spans="1:7">
      <c r="B256" s="73" t="s">
        <v>108</v>
      </c>
      <c r="C256" s="194" t="s">
        <v>14</v>
      </c>
      <c r="D256" s="10">
        <v>502</v>
      </c>
      <c r="E256" s="10">
        <v>502</v>
      </c>
      <c r="F256" s="10">
        <v>502</v>
      </c>
      <c r="G256" s="10">
        <v>502</v>
      </c>
    </row>
    <row r="257" spans="1:7">
      <c r="B257" s="73" t="s">
        <v>381</v>
      </c>
      <c r="C257" s="76" t="s">
        <v>367</v>
      </c>
      <c r="D257" s="9">
        <v>0</v>
      </c>
      <c r="E257" s="10">
        <v>287</v>
      </c>
      <c r="F257" s="10">
        <v>287</v>
      </c>
      <c r="G257" s="10">
        <v>287</v>
      </c>
    </row>
    <row r="258" spans="1:7">
      <c r="B258" s="73" t="s">
        <v>487</v>
      </c>
      <c r="C258" s="76" t="s">
        <v>484</v>
      </c>
      <c r="D258" s="9">
        <v>0</v>
      </c>
      <c r="E258" s="10">
        <v>1</v>
      </c>
      <c r="F258" s="10">
        <v>1</v>
      </c>
      <c r="G258" s="10">
        <v>1</v>
      </c>
    </row>
    <row r="259" spans="1:7">
      <c r="B259" s="73" t="s">
        <v>109</v>
      </c>
      <c r="C259" s="194" t="s">
        <v>38</v>
      </c>
      <c r="D259" s="10">
        <v>288</v>
      </c>
      <c r="E259" s="9">
        <v>0</v>
      </c>
      <c r="F259" s="9">
        <v>0</v>
      </c>
      <c r="G259" s="9">
        <v>0</v>
      </c>
    </row>
    <row r="260" spans="1:7">
      <c r="A260" s="237" t="s">
        <v>5</v>
      </c>
      <c r="B260" s="145">
        <v>46</v>
      </c>
      <c r="C260" s="131" t="s">
        <v>271</v>
      </c>
      <c r="D260" s="5">
        <f t="shared" ref="D260:F260" si="45">SUM(D251:D259)</f>
        <v>94962</v>
      </c>
      <c r="E260" s="5">
        <f t="shared" si="45"/>
        <v>77768</v>
      </c>
      <c r="F260" s="5">
        <f t="shared" si="45"/>
        <v>68847</v>
      </c>
      <c r="G260" s="5">
        <v>77274</v>
      </c>
    </row>
    <row r="261" spans="1:7">
      <c r="B261" s="73"/>
      <c r="C261" s="194"/>
      <c r="D261" s="10"/>
      <c r="E261" s="10"/>
      <c r="F261" s="8"/>
      <c r="G261" s="23"/>
    </row>
    <row r="262" spans="1:7">
      <c r="B262" s="193">
        <v>47</v>
      </c>
      <c r="C262" s="194" t="s">
        <v>272</v>
      </c>
      <c r="D262" s="10"/>
      <c r="E262" s="10"/>
      <c r="F262" s="8"/>
      <c r="G262" s="23"/>
    </row>
    <row r="263" spans="1:7">
      <c r="B263" s="73" t="s">
        <v>110</v>
      </c>
      <c r="C263" s="194" t="s">
        <v>18</v>
      </c>
      <c r="D263" s="10">
        <v>40971</v>
      </c>
      <c r="E263" s="10">
        <v>50605</v>
      </c>
      <c r="F263" s="10">
        <v>50605</v>
      </c>
      <c r="G263" s="10">
        <v>25867</v>
      </c>
    </row>
    <row r="264" spans="1:7">
      <c r="B264" s="73" t="s">
        <v>219</v>
      </c>
      <c r="C264" s="194" t="s">
        <v>91</v>
      </c>
      <c r="D264" s="10">
        <v>3196</v>
      </c>
      <c r="E264" s="10">
        <v>2889</v>
      </c>
      <c r="F264" s="10">
        <v>2889</v>
      </c>
      <c r="G264" s="10">
        <v>3339</v>
      </c>
    </row>
    <row r="265" spans="1:7">
      <c r="B265" s="193" t="s">
        <v>382</v>
      </c>
      <c r="C265" s="194" t="s">
        <v>355</v>
      </c>
      <c r="D265" s="9">
        <v>0</v>
      </c>
      <c r="E265" s="10">
        <v>1</v>
      </c>
      <c r="F265" s="10">
        <v>1</v>
      </c>
      <c r="G265" s="10">
        <v>1293</v>
      </c>
    </row>
    <row r="266" spans="1:7">
      <c r="B266" s="193" t="s">
        <v>383</v>
      </c>
      <c r="C266" s="194" t="s">
        <v>357</v>
      </c>
      <c r="D266" s="9">
        <v>0</v>
      </c>
      <c r="E266" s="10">
        <v>1</v>
      </c>
      <c r="F266" s="10">
        <v>1</v>
      </c>
      <c r="G266" s="10">
        <v>20972</v>
      </c>
    </row>
    <row r="267" spans="1:7">
      <c r="B267" s="73" t="s">
        <v>111</v>
      </c>
      <c r="C267" s="76" t="s">
        <v>366</v>
      </c>
      <c r="D267" s="10">
        <v>129</v>
      </c>
      <c r="E267" s="10">
        <v>129</v>
      </c>
      <c r="F267" s="10">
        <v>129</v>
      </c>
      <c r="G267" s="10">
        <v>129</v>
      </c>
    </row>
    <row r="268" spans="1:7">
      <c r="B268" s="73" t="s">
        <v>112</v>
      </c>
      <c r="C268" s="194" t="s">
        <v>14</v>
      </c>
      <c r="D268" s="10">
        <v>413</v>
      </c>
      <c r="E268" s="10">
        <v>413</v>
      </c>
      <c r="F268" s="10">
        <v>413</v>
      </c>
      <c r="G268" s="10">
        <v>413</v>
      </c>
    </row>
    <row r="269" spans="1:7">
      <c r="B269" s="73" t="s">
        <v>384</v>
      </c>
      <c r="C269" s="76" t="s">
        <v>367</v>
      </c>
      <c r="D269" s="9">
        <v>0</v>
      </c>
      <c r="E269" s="10">
        <v>152</v>
      </c>
      <c r="F269" s="10">
        <v>152</v>
      </c>
      <c r="G269" s="10">
        <v>152</v>
      </c>
    </row>
    <row r="270" spans="1:7">
      <c r="B270" s="73" t="s">
        <v>582</v>
      </c>
      <c r="C270" s="76" t="s">
        <v>484</v>
      </c>
      <c r="D270" s="9">
        <v>0</v>
      </c>
      <c r="E270" s="9">
        <v>0</v>
      </c>
      <c r="F270" s="10">
        <v>1</v>
      </c>
      <c r="G270" s="10">
        <v>1</v>
      </c>
    </row>
    <row r="271" spans="1:7">
      <c r="B271" s="73" t="s">
        <v>113</v>
      </c>
      <c r="C271" s="194" t="s">
        <v>38</v>
      </c>
      <c r="D271" s="10">
        <v>152</v>
      </c>
      <c r="E271" s="9">
        <v>0</v>
      </c>
      <c r="F271" s="9">
        <v>0</v>
      </c>
      <c r="G271" s="9">
        <v>0</v>
      </c>
    </row>
    <row r="272" spans="1:7">
      <c r="A272" s="238" t="s">
        <v>5</v>
      </c>
      <c r="B272" s="193">
        <v>47</v>
      </c>
      <c r="C272" s="194" t="s">
        <v>272</v>
      </c>
      <c r="D272" s="5">
        <f t="shared" ref="D272:F272" si="46">SUM(D263:D271)</f>
        <v>44861</v>
      </c>
      <c r="E272" s="5">
        <f t="shared" si="46"/>
        <v>54190</v>
      </c>
      <c r="F272" s="5">
        <f t="shared" si="46"/>
        <v>54191</v>
      </c>
      <c r="G272" s="5">
        <v>52166</v>
      </c>
    </row>
    <row r="273" spans="1:7">
      <c r="B273" s="73"/>
      <c r="C273" s="194"/>
      <c r="D273" s="10"/>
      <c r="E273" s="10"/>
      <c r="F273" s="8"/>
      <c r="G273" s="23"/>
    </row>
    <row r="274" spans="1:7">
      <c r="B274" s="193">
        <v>48</v>
      </c>
      <c r="C274" s="194" t="s">
        <v>273</v>
      </c>
      <c r="D274" s="10"/>
      <c r="E274" s="10"/>
      <c r="F274" s="8"/>
      <c r="G274" s="23"/>
    </row>
    <row r="275" spans="1:7">
      <c r="B275" s="73" t="s">
        <v>114</v>
      </c>
      <c r="C275" s="194" t="s">
        <v>18</v>
      </c>
      <c r="D275" s="10">
        <v>114704</v>
      </c>
      <c r="E275" s="10">
        <v>132268</v>
      </c>
      <c r="F275" s="10">
        <v>132268</v>
      </c>
      <c r="G275" s="10">
        <v>74540</v>
      </c>
    </row>
    <row r="276" spans="1:7">
      <c r="B276" s="73" t="s">
        <v>220</v>
      </c>
      <c r="C276" s="194" t="s">
        <v>91</v>
      </c>
      <c r="D276" s="10">
        <v>8827</v>
      </c>
      <c r="E276" s="10">
        <v>8546</v>
      </c>
      <c r="F276" s="10">
        <v>8546</v>
      </c>
      <c r="G276" s="10">
        <v>9311</v>
      </c>
    </row>
    <row r="277" spans="1:7">
      <c r="B277" s="193" t="s">
        <v>385</v>
      </c>
      <c r="C277" s="194" t="s">
        <v>355</v>
      </c>
      <c r="D277" s="9">
        <v>0</v>
      </c>
      <c r="E277" s="10">
        <v>1</v>
      </c>
      <c r="F277" s="10">
        <v>1</v>
      </c>
      <c r="G277" s="10">
        <v>3727</v>
      </c>
    </row>
    <row r="278" spans="1:7" s="93" customFormat="1">
      <c r="A278" s="237"/>
      <c r="B278" s="145" t="s">
        <v>386</v>
      </c>
      <c r="C278" s="131" t="s">
        <v>357</v>
      </c>
      <c r="D278" s="9">
        <v>0</v>
      </c>
      <c r="E278" s="10">
        <v>1</v>
      </c>
      <c r="F278" s="10">
        <v>1</v>
      </c>
      <c r="G278" s="10">
        <v>60315</v>
      </c>
    </row>
    <row r="279" spans="1:7">
      <c r="B279" s="73" t="s">
        <v>115</v>
      </c>
      <c r="C279" s="76" t="s">
        <v>366</v>
      </c>
      <c r="D279" s="10">
        <v>165</v>
      </c>
      <c r="E279" s="10">
        <v>165</v>
      </c>
      <c r="F279" s="10">
        <v>165</v>
      </c>
      <c r="G279" s="10">
        <v>165</v>
      </c>
    </row>
    <row r="280" spans="1:7">
      <c r="B280" s="73" t="s">
        <v>116</v>
      </c>
      <c r="C280" s="194" t="s">
        <v>14</v>
      </c>
      <c r="D280" s="10">
        <v>652</v>
      </c>
      <c r="E280" s="10">
        <v>652</v>
      </c>
      <c r="F280" s="10">
        <v>652</v>
      </c>
      <c r="G280" s="10">
        <v>652</v>
      </c>
    </row>
    <row r="281" spans="1:7">
      <c r="B281" s="73" t="s">
        <v>387</v>
      </c>
      <c r="C281" s="76" t="s">
        <v>367</v>
      </c>
      <c r="D281" s="9">
        <v>0</v>
      </c>
      <c r="E281" s="10">
        <v>263</v>
      </c>
      <c r="F281" s="10">
        <v>263</v>
      </c>
      <c r="G281" s="10">
        <v>263</v>
      </c>
    </row>
    <row r="282" spans="1:7">
      <c r="A282" s="237"/>
      <c r="B282" s="214" t="s">
        <v>583</v>
      </c>
      <c r="C282" s="130" t="s">
        <v>484</v>
      </c>
      <c r="D282" s="9">
        <v>0</v>
      </c>
      <c r="E282" s="9">
        <v>0</v>
      </c>
      <c r="F282" s="10">
        <v>1</v>
      </c>
      <c r="G282" s="10">
        <v>1</v>
      </c>
    </row>
    <row r="283" spans="1:7">
      <c r="A283" s="237"/>
      <c r="B283" s="214" t="s">
        <v>117</v>
      </c>
      <c r="C283" s="131" t="s">
        <v>38</v>
      </c>
      <c r="D283" s="10">
        <v>263</v>
      </c>
      <c r="E283" s="9">
        <v>0</v>
      </c>
      <c r="F283" s="9">
        <v>0</v>
      </c>
      <c r="G283" s="9">
        <v>0</v>
      </c>
    </row>
    <row r="284" spans="1:7">
      <c r="A284" s="244" t="s">
        <v>5</v>
      </c>
      <c r="B284" s="74">
        <v>48</v>
      </c>
      <c r="C284" s="75" t="s">
        <v>273</v>
      </c>
      <c r="D284" s="5">
        <f t="shared" ref="D284:F284" si="47">SUM(D275:D283)</f>
        <v>124611</v>
      </c>
      <c r="E284" s="5">
        <f t="shared" si="47"/>
        <v>141896</v>
      </c>
      <c r="F284" s="5">
        <f t="shared" si="47"/>
        <v>141897</v>
      </c>
      <c r="G284" s="5">
        <v>148974</v>
      </c>
    </row>
    <row r="285" spans="1:7">
      <c r="A285" s="237"/>
      <c r="B285" s="145"/>
      <c r="C285" s="131"/>
      <c r="D285" s="10"/>
      <c r="E285" s="10"/>
      <c r="F285" s="10"/>
      <c r="G285" s="10"/>
    </row>
    <row r="286" spans="1:7" ht="14.1" customHeight="1">
      <c r="A286" s="237"/>
      <c r="B286" s="145">
        <v>49</v>
      </c>
      <c r="C286" s="131" t="s">
        <v>274</v>
      </c>
      <c r="D286" s="10"/>
      <c r="E286" s="10"/>
      <c r="F286" s="10"/>
      <c r="G286" s="10"/>
    </row>
    <row r="287" spans="1:7" ht="14.1" customHeight="1">
      <c r="B287" s="73" t="s">
        <v>275</v>
      </c>
      <c r="C287" s="194" t="s">
        <v>18</v>
      </c>
      <c r="D287" s="10">
        <v>4999</v>
      </c>
      <c r="E287" s="10">
        <v>62035</v>
      </c>
      <c r="F287" s="10">
        <v>62035</v>
      </c>
      <c r="G287" s="10">
        <v>51730</v>
      </c>
    </row>
    <row r="288" spans="1:7" ht="14.1" customHeight="1">
      <c r="B288" s="73" t="s">
        <v>276</v>
      </c>
      <c r="C288" s="194" t="s">
        <v>91</v>
      </c>
      <c r="D288" s="10">
        <v>882</v>
      </c>
      <c r="E288" s="10">
        <v>2448</v>
      </c>
      <c r="F288" s="10">
        <v>2448</v>
      </c>
      <c r="G288" s="10">
        <v>3660</v>
      </c>
    </row>
    <row r="289" spans="1:7" ht="14.1" customHeight="1">
      <c r="B289" s="193" t="s">
        <v>388</v>
      </c>
      <c r="C289" s="194" t="s">
        <v>355</v>
      </c>
      <c r="D289" s="9">
        <v>0</v>
      </c>
      <c r="E289" s="10">
        <v>1</v>
      </c>
      <c r="F289" s="10">
        <v>1</v>
      </c>
      <c r="G289" s="10">
        <v>2568</v>
      </c>
    </row>
    <row r="290" spans="1:7" ht="14.1" customHeight="1">
      <c r="B290" s="193" t="s">
        <v>389</v>
      </c>
      <c r="C290" s="194" t="s">
        <v>357</v>
      </c>
      <c r="D290" s="9">
        <v>0</v>
      </c>
      <c r="E290" s="10">
        <v>1</v>
      </c>
      <c r="F290" s="10">
        <v>1</v>
      </c>
      <c r="G290" s="10">
        <v>41286</v>
      </c>
    </row>
    <row r="291" spans="1:7" ht="14.1" customHeight="1">
      <c r="B291" s="73" t="s">
        <v>277</v>
      </c>
      <c r="C291" s="76" t="s">
        <v>366</v>
      </c>
      <c r="D291" s="9">
        <v>0</v>
      </c>
      <c r="E291" s="10">
        <v>150</v>
      </c>
      <c r="F291" s="10">
        <v>150</v>
      </c>
      <c r="G291" s="10">
        <v>150</v>
      </c>
    </row>
    <row r="292" spans="1:7" ht="14.1" customHeight="1">
      <c r="B292" s="73" t="s">
        <v>278</v>
      </c>
      <c r="C292" s="194" t="s">
        <v>14</v>
      </c>
      <c r="D292" s="9">
        <v>0</v>
      </c>
      <c r="E292" s="10">
        <v>600</v>
      </c>
      <c r="F292" s="10">
        <v>600</v>
      </c>
      <c r="G292" s="10">
        <v>600</v>
      </c>
    </row>
    <row r="293" spans="1:7" s="93" customFormat="1" ht="14.1" customHeight="1">
      <c r="A293" s="237"/>
      <c r="B293" s="214" t="s">
        <v>390</v>
      </c>
      <c r="C293" s="130" t="s">
        <v>367</v>
      </c>
      <c r="D293" s="9">
        <v>0</v>
      </c>
      <c r="E293" s="10">
        <v>250</v>
      </c>
      <c r="F293" s="10">
        <v>250</v>
      </c>
      <c r="G293" s="10">
        <v>250</v>
      </c>
    </row>
    <row r="294" spans="1:7" s="93" customFormat="1" ht="14.1" customHeight="1">
      <c r="A294" s="237"/>
      <c r="B294" s="214" t="s">
        <v>584</v>
      </c>
      <c r="C294" s="130" t="s">
        <v>484</v>
      </c>
      <c r="D294" s="9">
        <v>0</v>
      </c>
      <c r="E294" s="9">
        <v>0</v>
      </c>
      <c r="F294" s="10">
        <v>1</v>
      </c>
      <c r="G294" s="10">
        <v>1</v>
      </c>
    </row>
    <row r="295" spans="1:7" ht="14.1" customHeight="1">
      <c r="A295" s="237"/>
      <c r="B295" s="214" t="s">
        <v>279</v>
      </c>
      <c r="C295" s="131" t="s">
        <v>38</v>
      </c>
      <c r="D295" s="11">
        <v>0</v>
      </c>
      <c r="E295" s="11">
        <v>0</v>
      </c>
      <c r="F295" s="11">
        <v>0</v>
      </c>
      <c r="G295" s="11">
        <v>0</v>
      </c>
    </row>
    <row r="296" spans="1:7" ht="14.1" customHeight="1">
      <c r="A296" s="237" t="s">
        <v>5</v>
      </c>
      <c r="B296" s="145">
        <v>49</v>
      </c>
      <c r="C296" s="131" t="s">
        <v>274</v>
      </c>
      <c r="D296" s="12">
        <f t="shared" ref="D296:F296" si="48">SUM(D287:D295)</f>
        <v>5881</v>
      </c>
      <c r="E296" s="12">
        <f t="shared" si="48"/>
        <v>65485</v>
      </c>
      <c r="F296" s="12">
        <f t="shared" si="48"/>
        <v>65486</v>
      </c>
      <c r="G296" s="12">
        <v>100245</v>
      </c>
    </row>
    <row r="297" spans="1:7">
      <c r="A297" s="237"/>
      <c r="B297" s="145"/>
      <c r="C297" s="131"/>
      <c r="D297" s="10"/>
      <c r="E297" s="10"/>
      <c r="F297" s="10"/>
      <c r="G297" s="10"/>
    </row>
    <row r="298" spans="1:7" ht="14.1" customHeight="1">
      <c r="A298" s="237"/>
      <c r="B298" s="145">
        <v>50</v>
      </c>
      <c r="C298" s="131" t="s">
        <v>280</v>
      </c>
      <c r="D298" s="10"/>
      <c r="E298" s="10"/>
      <c r="F298" s="10"/>
      <c r="G298" s="10"/>
    </row>
    <row r="299" spans="1:7" ht="14.1" customHeight="1">
      <c r="A299" s="237"/>
      <c r="B299" s="214" t="s">
        <v>281</v>
      </c>
      <c r="C299" s="131" t="s">
        <v>18</v>
      </c>
      <c r="D299" s="10">
        <v>15000</v>
      </c>
      <c r="E299" s="10">
        <v>47362</v>
      </c>
      <c r="F299" s="10">
        <v>47362</v>
      </c>
      <c r="G299" s="10">
        <v>34723</v>
      </c>
    </row>
    <row r="300" spans="1:7" ht="14.1" customHeight="1">
      <c r="A300" s="237"/>
      <c r="B300" s="214" t="s">
        <v>282</v>
      </c>
      <c r="C300" s="131" t="s">
        <v>91</v>
      </c>
      <c r="D300" s="10">
        <v>2278</v>
      </c>
      <c r="E300" s="10">
        <v>3123</v>
      </c>
      <c r="F300" s="10">
        <v>3123</v>
      </c>
      <c r="G300" s="10">
        <v>5747</v>
      </c>
    </row>
    <row r="301" spans="1:7" ht="14.1" customHeight="1">
      <c r="A301" s="237"/>
      <c r="B301" s="145" t="s">
        <v>391</v>
      </c>
      <c r="C301" s="131" t="s">
        <v>355</v>
      </c>
      <c r="D301" s="9">
        <v>0</v>
      </c>
      <c r="E301" s="10">
        <v>1</v>
      </c>
      <c r="F301" s="10">
        <v>1</v>
      </c>
      <c r="G301" s="10">
        <v>1736</v>
      </c>
    </row>
    <row r="302" spans="1:7" ht="14.1" customHeight="1">
      <c r="B302" s="193" t="s">
        <v>392</v>
      </c>
      <c r="C302" s="194" t="s">
        <v>357</v>
      </c>
      <c r="D302" s="9">
        <v>0</v>
      </c>
      <c r="E302" s="10">
        <v>1</v>
      </c>
      <c r="F302" s="10">
        <v>1</v>
      </c>
      <c r="G302" s="10">
        <v>28043</v>
      </c>
    </row>
    <row r="303" spans="1:7" ht="14.1" customHeight="1">
      <c r="B303" s="73" t="s">
        <v>283</v>
      </c>
      <c r="C303" s="76" t="s">
        <v>366</v>
      </c>
      <c r="D303" s="9">
        <v>0</v>
      </c>
      <c r="E303" s="10">
        <v>150</v>
      </c>
      <c r="F303" s="10">
        <v>150</v>
      </c>
      <c r="G303" s="10">
        <v>150</v>
      </c>
    </row>
    <row r="304" spans="1:7" ht="14.1" customHeight="1">
      <c r="B304" s="73" t="s">
        <v>284</v>
      </c>
      <c r="C304" s="194" t="s">
        <v>14</v>
      </c>
      <c r="D304" s="9">
        <v>0</v>
      </c>
      <c r="E304" s="10">
        <v>600</v>
      </c>
      <c r="F304" s="10">
        <v>600</v>
      </c>
      <c r="G304" s="10">
        <v>600</v>
      </c>
    </row>
    <row r="305" spans="1:7" ht="14.1" customHeight="1">
      <c r="B305" s="73" t="s">
        <v>393</v>
      </c>
      <c r="C305" s="76" t="s">
        <v>367</v>
      </c>
      <c r="D305" s="9">
        <v>0</v>
      </c>
      <c r="E305" s="10">
        <v>250</v>
      </c>
      <c r="F305" s="10">
        <v>250</v>
      </c>
      <c r="G305" s="10">
        <v>250</v>
      </c>
    </row>
    <row r="306" spans="1:7" s="93" customFormat="1" ht="14.1" customHeight="1">
      <c r="A306" s="237"/>
      <c r="B306" s="214" t="s">
        <v>585</v>
      </c>
      <c r="C306" s="130" t="s">
        <v>484</v>
      </c>
      <c r="D306" s="9">
        <v>0</v>
      </c>
      <c r="E306" s="9">
        <v>0</v>
      </c>
      <c r="F306" s="10">
        <v>1</v>
      </c>
      <c r="G306" s="10">
        <v>1</v>
      </c>
    </row>
    <row r="307" spans="1:7" ht="14.1" customHeight="1">
      <c r="B307" s="73" t="s">
        <v>285</v>
      </c>
      <c r="C307" s="194" t="s">
        <v>38</v>
      </c>
      <c r="D307" s="11">
        <v>0</v>
      </c>
      <c r="E307" s="11">
        <v>0</v>
      </c>
      <c r="F307" s="11">
        <v>0</v>
      </c>
      <c r="G307" s="11">
        <v>0</v>
      </c>
    </row>
    <row r="308" spans="1:7" ht="14.1" customHeight="1">
      <c r="A308" s="238" t="s">
        <v>5</v>
      </c>
      <c r="B308" s="193">
        <v>50</v>
      </c>
      <c r="C308" s="194" t="s">
        <v>280</v>
      </c>
      <c r="D308" s="12">
        <f t="shared" ref="D308:F308" si="49">SUM(D299:D307)</f>
        <v>17278</v>
      </c>
      <c r="E308" s="12">
        <f t="shared" si="49"/>
        <v>51487</v>
      </c>
      <c r="F308" s="12">
        <f t="shared" si="49"/>
        <v>51488</v>
      </c>
      <c r="G308" s="12">
        <v>71250</v>
      </c>
    </row>
    <row r="309" spans="1:7" ht="14.1" customHeight="1">
      <c r="A309" s="238" t="s">
        <v>5</v>
      </c>
      <c r="B309" s="193">
        <v>58</v>
      </c>
      <c r="C309" s="194" t="s">
        <v>669</v>
      </c>
      <c r="D309" s="12">
        <f t="shared" ref="D309:F309" si="50">D284+D272+D260+D248+D296+D308</f>
        <v>477379</v>
      </c>
      <c r="E309" s="12">
        <f t="shared" si="50"/>
        <v>540441</v>
      </c>
      <c r="F309" s="12">
        <f t="shared" si="50"/>
        <v>531524</v>
      </c>
      <c r="G309" s="12">
        <v>601974</v>
      </c>
    </row>
    <row r="310" spans="1:7" ht="14.1" customHeight="1">
      <c r="C310" s="194"/>
      <c r="D310" s="10"/>
      <c r="E310" s="10"/>
      <c r="F310" s="10"/>
      <c r="G310" s="10"/>
    </row>
    <row r="311" spans="1:7" ht="14.45" customHeight="1">
      <c r="B311" s="193">
        <v>60</v>
      </c>
      <c r="C311" s="194" t="s">
        <v>503</v>
      </c>
      <c r="D311" s="9"/>
      <c r="E311" s="10"/>
      <c r="F311" s="10"/>
      <c r="G311" s="9"/>
    </row>
    <row r="312" spans="1:7" ht="14.45" customHeight="1">
      <c r="B312" s="193" t="s">
        <v>440</v>
      </c>
      <c r="C312" s="194" t="s">
        <v>372</v>
      </c>
      <c r="D312" s="9">
        <v>0</v>
      </c>
      <c r="E312" s="10">
        <v>5000</v>
      </c>
      <c r="F312" s="10">
        <v>5000</v>
      </c>
      <c r="G312" s="10">
        <v>5000</v>
      </c>
    </row>
    <row r="313" spans="1:7" ht="14.45" customHeight="1">
      <c r="A313" s="238" t="s">
        <v>5</v>
      </c>
      <c r="B313" s="193">
        <v>60</v>
      </c>
      <c r="C313" s="194" t="s">
        <v>503</v>
      </c>
      <c r="D313" s="4">
        <f t="shared" ref="D313:F313" si="51">D312</f>
        <v>0</v>
      </c>
      <c r="E313" s="5">
        <f t="shared" si="51"/>
        <v>5000</v>
      </c>
      <c r="F313" s="5">
        <f t="shared" si="51"/>
        <v>5000</v>
      </c>
      <c r="G313" s="5">
        <v>5000</v>
      </c>
    </row>
    <row r="314" spans="1:7" ht="14.1" customHeight="1">
      <c r="C314" s="194"/>
      <c r="D314" s="9"/>
      <c r="E314" s="10"/>
      <c r="F314" s="10"/>
      <c r="G314" s="10"/>
    </row>
    <row r="315" spans="1:7" ht="27.75" customHeight="1">
      <c r="B315" s="193">
        <v>61</v>
      </c>
      <c r="C315" s="194" t="s">
        <v>657</v>
      </c>
      <c r="D315" s="9"/>
      <c r="E315" s="10"/>
      <c r="F315" s="10"/>
      <c r="G315" s="9"/>
    </row>
    <row r="316" spans="1:7">
      <c r="B316" s="193" t="s">
        <v>456</v>
      </c>
      <c r="C316" s="194" t="s">
        <v>372</v>
      </c>
      <c r="D316" s="9">
        <v>0</v>
      </c>
      <c r="E316" s="9">
        <v>0</v>
      </c>
      <c r="F316" s="9">
        <v>0</v>
      </c>
      <c r="G316" s="10">
        <v>20000</v>
      </c>
    </row>
    <row r="317" spans="1:7" ht="25.5">
      <c r="A317" s="238" t="s">
        <v>5</v>
      </c>
      <c r="B317" s="193">
        <v>61</v>
      </c>
      <c r="C317" s="194" t="s">
        <v>657</v>
      </c>
      <c r="D317" s="4">
        <f t="shared" ref="D317:F317" si="52">D316</f>
        <v>0</v>
      </c>
      <c r="E317" s="4">
        <f t="shared" si="52"/>
        <v>0</v>
      </c>
      <c r="F317" s="4">
        <f t="shared" si="52"/>
        <v>0</v>
      </c>
      <c r="G317" s="5">
        <v>20000</v>
      </c>
    </row>
    <row r="318" spans="1:7">
      <c r="A318" s="238" t="s">
        <v>5</v>
      </c>
      <c r="B318" s="84">
        <v>2.0009999999999999</v>
      </c>
      <c r="C318" s="57" t="s">
        <v>37</v>
      </c>
      <c r="D318" s="12">
        <f>D309+D313+D317</f>
        <v>477379</v>
      </c>
      <c r="E318" s="12">
        <f t="shared" ref="E318:F318" si="53">E309+E313+E317</f>
        <v>545441</v>
      </c>
      <c r="F318" s="12">
        <f t="shared" si="53"/>
        <v>536524</v>
      </c>
      <c r="G318" s="12">
        <v>626974</v>
      </c>
    </row>
    <row r="319" spans="1:7" ht="14.1" customHeight="1">
      <c r="B319" s="85"/>
      <c r="C319" s="57"/>
      <c r="D319" s="86"/>
      <c r="E319" s="86"/>
      <c r="F319" s="24"/>
      <c r="G319" s="87"/>
    </row>
    <row r="320" spans="1:7">
      <c r="B320" s="84">
        <v>2.1040000000000001</v>
      </c>
      <c r="C320" s="57" t="s">
        <v>17</v>
      </c>
      <c r="D320" s="39"/>
      <c r="E320" s="39"/>
      <c r="F320" s="14"/>
      <c r="G320" s="63"/>
    </row>
    <row r="321" spans="1:7">
      <c r="B321" s="193">
        <v>64</v>
      </c>
      <c r="C321" s="62" t="s">
        <v>39</v>
      </c>
      <c r="D321" s="39"/>
      <c r="E321" s="39"/>
      <c r="F321" s="14"/>
      <c r="G321" s="63"/>
    </row>
    <row r="322" spans="1:7">
      <c r="B322" s="193">
        <v>45</v>
      </c>
      <c r="C322" s="194" t="s">
        <v>270</v>
      </c>
      <c r="D322" s="39"/>
      <c r="E322" s="39"/>
      <c r="F322" s="14"/>
      <c r="G322" s="63"/>
    </row>
    <row r="323" spans="1:7">
      <c r="B323" s="73" t="s">
        <v>40</v>
      </c>
      <c r="C323" s="194" t="s">
        <v>18</v>
      </c>
      <c r="D323" s="10">
        <v>2387742</v>
      </c>
      <c r="E323" s="10">
        <v>1666037</v>
      </c>
      <c r="F323" s="10">
        <v>1666037</v>
      </c>
      <c r="G323" s="10">
        <v>913982</v>
      </c>
    </row>
    <row r="324" spans="1:7">
      <c r="B324" s="73" t="s">
        <v>236</v>
      </c>
      <c r="C324" s="194" t="s">
        <v>91</v>
      </c>
      <c r="D324" s="10">
        <v>307538</v>
      </c>
      <c r="E324" s="10">
        <v>158301</v>
      </c>
      <c r="F324" s="10">
        <v>158301</v>
      </c>
      <c r="G324" s="10">
        <v>157968</v>
      </c>
    </row>
    <row r="325" spans="1:7">
      <c r="A325" s="237"/>
      <c r="B325" s="145" t="s">
        <v>394</v>
      </c>
      <c r="C325" s="131" t="s">
        <v>355</v>
      </c>
      <c r="D325" s="9">
        <v>0</v>
      </c>
      <c r="E325" s="10">
        <v>1</v>
      </c>
      <c r="F325" s="10">
        <v>1</v>
      </c>
      <c r="G325" s="10">
        <v>46199</v>
      </c>
    </row>
    <row r="326" spans="1:7">
      <c r="A326" s="237"/>
      <c r="B326" s="145" t="s">
        <v>395</v>
      </c>
      <c r="C326" s="131" t="s">
        <v>357</v>
      </c>
      <c r="D326" s="9">
        <v>0</v>
      </c>
      <c r="E326" s="10">
        <v>1</v>
      </c>
      <c r="F326" s="10">
        <v>1</v>
      </c>
      <c r="G326" s="10">
        <v>742892</v>
      </c>
    </row>
    <row r="327" spans="1:7">
      <c r="A327" s="237"/>
      <c r="B327" s="214" t="s">
        <v>41</v>
      </c>
      <c r="C327" s="130" t="s">
        <v>366</v>
      </c>
      <c r="D327" s="12">
        <v>89</v>
      </c>
      <c r="E327" s="12">
        <v>289</v>
      </c>
      <c r="F327" s="12">
        <v>289</v>
      </c>
      <c r="G327" s="12">
        <v>289</v>
      </c>
    </row>
    <row r="328" spans="1:7">
      <c r="A328" s="237" t="s">
        <v>5</v>
      </c>
      <c r="B328" s="145">
        <v>45</v>
      </c>
      <c r="C328" s="131" t="s">
        <v>270</v>
      </c>
      <c r="D328" s="12">
        <f t="shared" ref="D328:F328" si="54">SUM(D323:D327)</f>
        <v>2695369</v>
      </c>
      <c r="E328" s="12">
        <f t="shared" si="54"/>
        <v>1824629</v>
      </c>
      <c r="F328" s="12">
        <f t="shared" si="54"/>
        <v>1824629</v>
      </c>
      <c r="G328" s="12">
        <v>1861330</v>
      </c>
    </row>
    <row r="329" spans="1:7" ht="14.1" customHeight="1">
      <c r="A329" s="237"/>
      <c r="B329" s="145"/>
      <c r="C329" s="131"/>
      <c r="D329" s="39"/>
      <c r="E329" s="39"/>
      <c r="F329" s="8"/>
      <c r="G329" s="63"/>
    </row>
    <row r="330" spans="1:7">
      <c r="A330" s="237"/>
      <c r="B330" s="145">
        <v>46</v>
      </c>
      <c r="C330" s="131" t="s">
        <v>271</v>
      </c>
      <c r="D330" s="39"/>
      <c r="E330" s="39"/>
      <c r="F330" s="14"/>
      <c r="G330" s="63"/>
    </row>
    <row r="331" spans="1:7">
      <c r="A331" s="244"/>
      <c r="B331" s="218" t="s">
        <v>42</v>
      </c>
      <c r="C331" s="75" t="s">
        <v>18</v>
      </c>
      <c r="D331" s="12">
        <v>1141181</v>
      </c>
      <c r="E331" s="12">
        <v>673516</v>
      </c>
      <c r="F331" s="12">
        <v>673516</v>
      </c>
      <c r="G331" s="12">
        <v>365372</v>
      </c>
    </row>
    <row r="332" spans="1:7" s="93" customFormat="1" ht="14.1" customHeight="1">
      <c r="A332" s="237"/>
      <c r="B332" s="214" t="s">
        <v>237</v>
      </c>
      <c r="C332" s="131" t="s">
        <v>91</v>
      </c>
      <c r="D332" s="10">
        <v>306741</v>
      </c>
      <c r="E332" s="10">
        <v>161898</v>
      </c>
      <c r="F332" s="10">
        <v>161898</v>
      </c>
      <c r="G332" s="10">
        <v>162705</v>
      </c>
    </row>
    <row r="333" spans="1:7" ht="14.1" customHeight="1">
      <c r="B333" s="193" t="s">
        <v>396</v>
      </c>
      <c r="C333" s="194" t="s">
        <v>355</v>
      </c>
      <c r="D333" s="9">
        <v>0</v>
      </c>
      <c r="E333" s="10">
        <v>1</v>
      </c>
      <c r="F333" s="10">
        <v>1</v>
      </c>
      <c r="G333" s="10">
        <v>18767</v>
      </c>
    </row>
    <row r="334" spans="1:7" ht="14.1" customHeight="1">
      <c r="B334" s="193" t="s">
        <v>397</v>
      </c>
      <c r="C334" s="194" t="s">
        <v>357</v>
      </c>
      <c r="D334" s="9">
        <v>0</v>
      </c>
      <c r="E334" s="10">
        <v>1</v>
      </c>
      <c r="F334" s="10">
        <v>1</v>
      </c>
      <c r="G334" s="10">
        <v>301915</v>
      </c>
    </row>
    <row r="335" spans="1:7" ht="14.1" customHeight="1">
      <c r="B335" s="73" t="s">
        <v>43</v>
      </c>
      <c r="C335" s="76" t="s">
        <v>366</v>
      </c>
      <c r="D335" s="19">
        <v>248</v>
      </c>
      <c r="E335" s="19">
        <v>248</v>
      </c>
      <c r="F335" s="19">
        <v>248</v>
      </c>
      <c r="G335" s="19">
        <v>248</v>
      </c>
    </row>
    <row r="336" spans="1:7" ht="14.1" customHeight="1">
      <c r="A336" s="238" t="s">
        <v>5</v>
      </c>
      <c r="B336" s="193">
        <v>46</v>
      </c>
      <c r="C336" s="194" t="s">
        <v>271</v>
      </c>
      <c r="D336" s="5">
        <f t="shared" ref="D336:F336" si="55">SUM(D331:D335)</f>
        <v>1448170</v>
      </c>
      <c r="E336" s="5">
        <f t="shared" si="55"/>
        <v>835664</v>
      </c>
      <c r="F336" s="5">
        <f t="shared" si="55"/>
        <v>835664</v>
      </c>
      <c r="G336" s="5">
        <v>849007</v>
      </c>
    </row>
    <row r="337" spans="1:7" ht="14.1" customHeight="1">
      <c r="C337" s="194"/>
      <c r="D337" s="10"/>
      <c r="E337" s="10"/>
      <c r="F337" s="10"/>
      <c r="G337" s="10"/>
    </row>
    <row r="338" spans="1:7" ht="14.1" customHeight="1">
      <c r="B338" s="193">
        <v>47</v>
      </c>
      <c r="C338" s="194" t="s">
        <v>272</v>
      </c>
      <c r="D338" s="39"/>
      <c r="E338" s="39"/>
      <c r="F338" s="25"/>
      <c r="G338" s="63"/>
    </row>
    <row r="339" spans="1:7" ht="14.1" customHeight="1">
      <c r="B339" s="73" t="s">
        <v>44</v>
      </c>
      <c r="C339" s="194" t="s">
        <v>18</v>
      </c>
      <c r="D339" s="10">
        <v>302894</v>
      </c>
      <c r="E339" s="10">
        <v>342812</v>
      </c>
      <c r="F339" s="10">
        <f>342812-15000</f>
        <v>327812</v>
      </c>
      <c r="G339" s="10">
        <v>181061</v>
      </c>
    </row>
    <row r="340" spans="1:7" ht="14.1" customHeight="1">
      <c r="B340" s="73" t="s">
        <v>238</v>
      </c>
      <c r="C340" s="194" t="s">
        <v>91</v>
      </c>
      <c r="D340" s="10">
        <v>86637</v>
      </c>
      <c r="E340" s="10">
        <v>80658</v>
      </c>
      <c r="F340" s="10">
        <f>80658-5801</f>
        <v>74857</v>
      </c>
      <c r="G340" s="10">
        <v>86008</v>
      </c>
    </row>
    <row r="341" spans="1:7" ht="14.1" customHeight="1">
      <c r="B341" s="193" t="s">
        <v>398</v>
      </c>
      <c r="C341" s="194" t="s">
        <v>355</v>
      </c>
      <c r="D341" s="9">
        <v>0</v>
      </c>
      <c r="E341" s="10">
        <v>1</v>
      </c>
      <c r="F341" s="10">
        <v>1</v>
      </c>
      <c r="G341" s="10">
        <v>9553</v>
      </c>
    </row>
    <row r="342" spans="1:7" ht="14.1" customHeight="1">
      <c r="B342" s="193" t="s">
        <v>399</v>
      </c>
      <c r="C342" s="194" t="s">
        <v>357</v>
      </c>
      <c r="D342" s="9">
        <v>0</v>
      </c>
      <c r="E342" s="10">
        <v>1</v>
      </c>
      <c r="F342" s="10">
        <v>1</v>
      </c>
      <c r="G342" s="10">
        <v>154451</v>
      </c>
    </row>
    <row r="343" spans="1:7" ht="14.1" customHeight="1">
      <c r="B343" s="73" t="s">
        <v>45</v>
      </c>
      <c r="C343" s="76" t="s">
        <v>366</v>
      </c>
      <c r="D343" s="10">
        <v>174</v>
      </c>
      <c r="E343" s="10">
        <v>174</v>
      </c>
      <c r="F343" s="10">
        <v>174</v>
      </c>
      <c r="G343" s="10">
        <v>174</v>
      </c>
    </row>
    <row r="344" spans="1:7" ht="14.1" customHeight="1">
      <c r="A344" s="238" t="s">
        <v>5</v>
      </c>
      <c r="B344" s="193">
        <v>47</v>
      </c>
      <c r="C344" s="194" t="s">
        <v>272</v>
      </c>
      <c r="D344" s="5">
        <f t="shared" ref="D344:F344" si="56">SUM(D339:D343)</f>
        <v>389705</v>
      </c>
      <c r="E344" s="5">
        <f t="shared" si="56"/>
        <v>423646</v>
      </c>
      <c r="F344" s="5">
        <f t="shared" si="56"/>
        <v>402845</v>
      </c>
      <c r="G344" s="5">
        <v>431247</v>
      </c>
    </row>
    <row r="345" spans="1:7" ht="14.1" customHeight="1">
      <c r="C345" s="194"/>
      <c r="D345" s="39"/>
      <c r="E345" s="39"/>
      <c r="F345" s="8"/>
      <c r="G345" s="63"/>
    </row>
    <row r="346" spans="1:7" ht="14.1" customHeight="1">
      <c r="B346" s="193">
        <v>48</v>
      </c>
      <c r="C346" s="194" t="s">
        <v>273</v>
      </c>
      <c r="D346" s="39"/>
      <c r="E346" s="39"/>
      <c r="F346" s="25"/>
      <c r="G346" s="63"/>
    </row>
    <row r="347" spans="1:7" s="93" customFormat="1" ht="14.1" customHeight="1">
      <c r="A347" s="237"/>
      <c r="B347" s="214" t="s">
        <v>46</v>
      </c>
      <c r="C347" s="131" t="s">
        <v>18</v>
      </c>
      <c r="D347" s="10">
        <f>1076673-1</f>
        <v>1076672</v>
      </c>
      <c r="E347" s="10">
        <v>1212189</v>
      </c>
      <c r="F347" s="10">
        <f>1212189-85000</f>
        <v>1127189</v>
      </c>
      <c r="G347" s="10">
        <v>661978</v>
      </c>
    </row>
    <row r="348" spans="1:7" ht="14.1" customHeight="1">
      <c r="B348" s="73" t="s">
        <v>221</v>
      </c>
      <c r="C348" s="194" t="s">
        <v>91</v>
      </c>
      <c r="D348" s="19">
        <v>208231</v>
      </c>
      <c r="E348" s="19">
        <v>243844</v>
      </c>
      <c r="F348" s="19">
        <f>243844-10400</f>
        <v>233444</v>
      </c>
      <c r="G348" s="19">
        <v>245579</v>
      </c>
    </row>
    <row r="349" spans="1:7" ht="14.1" customHeight="1">
      <c r="B349" s="193" t="s">
        <v>400</v>
      </c>
      <c r="C349" s="194" t="s">
        <v>355</v>
      </c>
      <c r="D349" s="9">
        <v>0</v>
      </c>
      <c r="E349" s="10">
        <v>1</v>
      </c>
      <c r="F349" s="10">
        <v>1</v>
      </c>
      <c r="G349" s="10">
        <v>33599</v>
      </c>
    </row>
    <row r="350" spans="1:7" ht="14.1" customHeight="1">
      <c r="B350" s="193" t="s">
        <v>401</v>
      </c>
      <c r="C350" s="194" t="s">
        <v>357</v>
      </c>
      <c r="D350" s="9">
        <v>0</v>
      </c>
      <c r="E350" s="10">
        <v>1</v>
      </c>
      <c r="F350" s="10">
        <v>1</v>
      </c>
      <c r="G350" s="10">
        <v>540845</v>
      </c>
    </row>
    <row r="351" spans="1:7" ht="14.1" customHeight="1">
      <c r="B351" s="73" t="s">
        <v>47</v>
      </c>
      <c r="C351" s="76" t="s">
        <v>366</v>
      </c>
      <c r="D351" s="19">
        <v>248</v>
      </c>
      <c r="E351" s="19">
        <v>248</v>
      </c>
      <c r="F351" s="19">
        <v>248</v>
      </c>
      <c r="G351" s="19">
        <v>248</v>
      </c>
    </row>
    <row r="352" spans="1:7" ht="14.1" customHeight="1">
      <c r="A352" s="238" t="s">
        <v>5</v>
      </c>
      <c r="B352" s="193">
        <v>48</v>
      </c>
      <c r="C352" s="194" t="s">
        <v>273</v>
      </c>
      <c r="D352" s="5">
        <f t="shared" ref="D352:F352" si="57">SUM(D347:D351)</f>
        <v>1285151</v>
      </c>
      <c r="E352" s="5">
        <f t="shared" si="57"/>
        <v>1456283</v>
      </c>
      <c r="F352" s="5">
        <f t="shared" si="57"/>
        <v>1360883</v>
      </c>
      <c r="G352" s="5">
        <v>1482249</v>
      </c>
    </row>
    <row r="353" spans="1:7" ht="14.1" customHeight="1">
      <c r="C353" s="194"/>
      <c r="D353" s="16"/>
      <c r="E353" s="16"/>
      <c r="F353" s="16"/>
      <c r="G353" s="16"/>
    </row>
    <row r="354" spans="1:7" ht="14.1" customHeight="1">
      <c r="B354" s="193">
        <v>49</v>
      </c>
      <c r="C354" s="194" t="s">
        <v>274</v>
      </c>
      <c r="D354" s="9"/>
      <c r="E354" s="9"/>
      <c r="F354" s="9"/>
      <c r="G354" s="10"/>
    </row>
    <row r="355" spans="1:7" ht="14.1" customHeight="1">
      <c r="B355" s="193" t="s">
        <v>467</v>
      </c>
      <c r="C355" s="194" t="s">
        <v>18</v>
      </c>
      <c r="D355" s="9">
        <v>0</v>
      </c>
      <c r="E355" s="10">
        <v>952830</v>
      </c>
      <c r="F355" s="10">
        <f>952830-235000</f>
        <v>717830</v>
      </c>
      <c r="G355" s="10">
        <v>526679</v>
      </c>
    </row>
    <row r="356" spans="1:7" ht="14.1" customHeight="1">
      <c r="B356" s="193" t="s">
        <v>468</v>
      </c>
      <c r="C356" s="194" t="s">
        <v>91</v>
      </c>
      <c r="D356" s="9">
        <v>0</v>
      </c>
      <c r="E356" s="10">
        <v>144428</v>
      </c>
      <c r="F356" s="10">
        <f>144428-23000-13572</f>
        <v>107856</v>
      </c>
      <c r="G356" s="10">
        <v>143036</v>
      </c>
    </row>
    <row r="357" spans="1:7" ht="14.1" customHeight="1">
      <c r="B357" s="193" t="s">
        <v>469</v>
      </c>
      <c r="C357" s="194" t="s">
        <v>355</v>
      </c>
      <c r="D357" s="9">
        <v>0</v>
      </c>
      <c r="E357" s="10">
        <v>1</v>
      </c>
      <c r="F357" s="10">
        <v>1</v>
      </c>
      <c r="G357" s="10">
        <v>26334</v>
      </c>
    </row>
    <row r="358" spans="1:7" ht="14.1" customHeight="1">
      <c r="B358" s="193" t="s">
        <v>470</v>
      </c>
      <c r="C358" s="194" t="s">
        <v>357</v>
      </c>
      <c r="D358" s="9">
        <v>0</v>
      </c>
      <c r="E358" s="10">
        <v>1</v>
      </c>
      <c r="F358" s="10">
        <v>1</v>
      </c>
      <c r="G358" s="10">
        <v>423763</v>
      </c>
    </row>
    <row r="359" spans="1:7" ht="14.1" customHeight="1">
      <c r="A359" s="238" t="s">
        <v>5</v>
      </c>
      <c r="B359" s="193">
        <v>49</v>
      </c>
      <c r="C359" s="194" t="s">
        <v>274</v>
      </c>
      <c r="D359" s="4">
        <f t="shared" ref="D359:F359" si="58">SUM(D355:D358)</f>
        <v>0</v>
      </c>
      <c r="E359" s="5">
        <f t="shared" si="58"/>
        <v>1097260</v>
      </c>
      <c r="F359" s="5">
        <f t="shared" si="58"/>
        <v>825688</v>
      </c>
      <c r="G359" s="5">
        <v>1119812</v>
      </c>
    </row>
    <row r="360" spans="1:7" ht="14.1" customHeight="1">
      <c r="C360" s="194"/>
      <c r="D360" s="10"/>
      <c r="E360" s="10"/>
      <c r="F360" s="10"/>
      <c r="G360" s="10"/>
    </row>
    <row r="361" spans="1:7" ht="14.1" customHeight="1">
      <c r="B361" s="193">
        <v>50</v>
      </c>
      <c r="C361" s="194" t="s">
        <v>280</v>
      </c>
      <c r="D361" s="9"/>
      <c r="E361" s="9"/>
      <c r="F361" s="9"/>
      <c r="G361" s="10"/>
    </row>
    <row r="362" spans="1:7" ht="14.1" customHeight="1">
      <c r="B362" s="193" t="s">
        <v>471</v>
      </c>
      <c r="C362" s="194" t="s">
        <v>18</v>
      </c>
      <c r="D362" s="9">
        <v>0</v>
      </c>
      <c r="E362" s="10">
        <v>621218</v>
      </c>
      <c r="F362" s="10">
        <f>621218-120000</f>
        <v>501218</v>
      </c>
      <c r="G362" s="10">
        <v>346675</v>
      </c>
    </row>
    <row r="363" spans="1:7" ht="14.1" customHeight="1">
      <c r="B363" s="193" t="s">
        <v>472</v>
      </c>
      <c r="C363" s="194" t="s">
        <v>91</v>
      </c>
      <c r="D363" s="9">
        <v>0</v>
      </c>
      <c r="E363" s="10">
        <v>150955</v>
      </c>
      <c r="F363" s="10">
        <f>150955-27000</f>
        <v>123955</v>
      </c>
      <c r="G363" s="10">
        <v>155578</v>
      </c>
    </row>
    <row r="364" spans="1:7" ht="14.1" customHeight="1">
      <c r="B364" s="193" t="s">
        <v>473</v>
      </c>
      <c r="C364" s="194" t="s">
        <v>355</v>
      </c>
      <c r="D364" s="9">
        <v>0</v>
      </c>
      <c r="E364" s="10">
        <v>1</v>
      </c>
      <c r="F364" s="10">
        <v>1</v>
      </c>
      <c r="G364" s="10">
        <v>17334</v>
      </c>
    </row>
    <row r="365" spans="1:7" ht="14.1" customHeight="1">
      <c r="B365" s="193" t="s">
        <v>474</v>
      </c>
      <c r="C365" s="194" t="s">
        <v>357</v>
      </c>
      <c r="D365" s="9">
        <v>0</v>
      </c>
      <c r="E365" s="10">
        <v>1</v>
      </c>
      <c r="F365" s="10">
        <v>1</v>
      </c>
      <c r="G365" s="10">
        <v>279801</v>
      </c>
    </row>
    <row r="366" spans="1:7" ht="14.1" customHeight="1">
      <c r="A366" s="238" t="s">
        <v>5</v>
      </c>
      <c r="B366" s="193">
        <v>50</v>
      </c>
      <c r="C366" s="194" t="s">
        <v>280</v>
      </c>
      <c r="D366" s="4">
        <f t="shared" ref="D366:F366" si="59">SUM(D362:D365)</f>
        <v>0</v>
      </c>
      <c r="E366" s="5">
        <f t="shared" si="59"/>
        <v>772175</v>
      </c>
      <c r="F366" s="5">
        <f t="shared" si="59"/>
        <v>625175</v>
      </c>
      <c r="G366" s="5">
        <v>799388</v>
      </c>
    </row>
    <row r="367" spans="1:7" ht="14.1" customHeight="1">
      <c r="A367" s="238" t="s">
        <v>5</v>
      </c>
      <c r="B367" s="193">
        <v>64</v>
      </c>
      <c r="C367" s="62" t="s">
        <v>39</v>
      </c>
      <c r="D367" s="5">
        <f t="shared" ref="D367:F367" si="60">D352+D344+D336+D328+D359+D366</f>
        <v>5818395</v>
      </c>
      <c r="E367" s="5">
        <f t="shared" si="60"/>
        <v>6409657</v>
      </c>
      <c r="F367" s="5">
        <f t="shared" si="60"/>
        <v>5874884</v>
      </c>
      <c r="G367" s="5">
        <v>6543033</v>
      </c>
    </row>
    <row r="368" spans="1:7" ht="14.1" customHeight="1">
      <c r="A368" s="238" t="s">
        <v>5</v>
      </c>
      <c r="B368" s="84">
        <v>2.1040000000000001</v>
      </c>
      <c r="C368" s="57" t="s">
        <v>17</v>
      </c>
      <c r="D368" s="5">
        <f t="shared" ref="D368:F368" si="61">+D367</f>
        <v>5818395</v>
      </c>
      <c r="E368" s="5">
        <f t="shared" si="61"/>
        <v>6409657</v>
      </c>
      <c r="F368" s="5">
        <f t="shared" si="61"/>
        <v>5874884</v>
      </c>
      <c r="G368" s="5">
        <v>6543033</v>
      </c>
    </row>
    <row r="369" spans="1:7" ht="15" customHeight="1">
      <c r="B369" s="84"/>
      <c r="C369" s="57"/>
      <c r="D369" s="39"/>
      <c r="E369" s="39"/>
      <c r="F369" s="8"/>
      <c r="G369" s="63"/>
    </row>
    <row r="370" spans="1:7" ht="15" customHeight="1">
      <c r="B370" s="84">
        <v>2.1070000000000002</v>
      </c>
      <c r="C370" s="57" t="s">
        <v>48</v>
      </c>
      <c r="D370" s="39"/>
      <c r="E370" s="39"/>
      <c r="F370" s="14"/>
      <c r="G370" s="63"/>
    </row>
    <row r="371" spans="1:7" ht="15" customHeight="1">
      <c r="A371" s="237"/>
      <c r="B371" s="214" t="s">
        <v>402</v>
      </c>
      <c r="C371" s="131" t="s">
        <v>48</v>
      </c>
      <c r="D371" s="28">
        <v>0</v>
      </c>
      <c r="E371" s="31">
        <v>1975</v>
      </c>
      <c r="F371" s="26">
        <v>1975</v>
      </c>
      <c r="G371" s="9">
        <v>0</v>
      </c>
    </row>
    <row r="372" spans="1:7" ht="15" customHeight="1">
      <c r="A372" s="237"/>
      <c r="B372" s="214" t="s">
        <v>124</v>
      </c>
      <c r="C372" s="131" t="s">
        <v>129</v>
      </c>
      <c r="D372" s="12">
        <v>2186</v>
      </c>
      <c r="E372" s="11">
        <v>0</v>
      </c>
      <c r="F372" s="11">
        <v>0</v>
      </c>
      <c r="G372" s="11">
        <v>0</v>
      </c>
    </row>
    <row r="373" spans="1:7" s="93" customFormat="1" ht="15" customHeight="1">
      <c r="A373" s="237" t="s">
        <v>5</v>
      </c>
      <c r="B373" s="148">
        <v>2.1070000000000002</v>
      </c>
      <c r="C373" s="141" t="s">
        <v>48</v>
      </c>
      <c r="D373" s="12">
        <f t="shared" ref="D373:F373" si="62">SUM(D371:D372)</f>
        <v>2186</v>
      </c>
      <c r="E373" s="12">
        <f t="shared" si="62"/>
        <v>1975</v>
      </c>
      <c r="F373" s="12">
        <f t="shared" si="62"/>
        <v>1975</v>
      </c>
      <c r="G373" s="11">
        <v>0</v>
      </c>
    </row>
    <row r="374" spans="1:7" s="93" customFormat="1" ht="15" customHeight="1">
      <c r="A374" s="237"/>
      <c r="B374" s="149"/>
      <c r="C374" s="141"/>
      <c r="D374" s="39"/>
      <c r="E374" s="39"/>
      <c r="F374" s="8"/>
      <c r="G374" s="63"/>
    </row>
    <row r="375" spans="1:7" ht="15" customHeight="1">
      <c r="A375" s="237"/>
      <c r="B375" s="148">
        <v>2.109</v>
      </c>
      <c r="C375" s="141" t="s">
        <v>49</v>
      </c>
      <c r="D375" s="39"/>
      <c r="E375" s="39"/>
      <c r="F375" s="25"/>
      <c r="G375" s="63"/>
    </row>
    <row r="376" spans="1:7" ht="15" customHeight="1">
      <c r="A376" s="237"/>
      <c r="B376" s="145">
        <v>65</v>
      </c>
      <c r="C376" s="131" t="s">
        <v>50</v>
      </c>
      <c r="D376" s="39"/>
      <c r="E376" s="39"/>
      <c r="F376" s="39"/>
      <c r="G376" s="63"/>
    </row>
    <row r="377" spans="1:7" ht="15" customHeight="1">
      <c r="B377" s="73" t="s">
        <v>286</v>
      </c>
      <c r="C377" s="194" t="s">
        <v>287</v>
      </c>
      <c r="D377" s="12">
        <v>6000</v>
      </c>
      <c r="E377" s="11">
        <v>0</v>
      </c>
      <c r="F377" s="11">
        <v>0</v>
      </c>
      <c r="G377" s="11">
        <v>0</v>
      </c>
    </row>
    <row r="378" spans="1:7" ht="15" customHeight="1">
      <c r="A378" s="244" t="s">
        <v>5</v>
      </c>
      <c r="B378" s="74">
        <v>65</v>
      </c>
      <c r="C378" s="75" t="s">
        <v>50</v>
      </c>
      <c r="D378" s="12">
        <f t="shared" ref="D378:F378" si="63">SUM(D377:D377)</f>
        <v>6000</v>
      </c>
      <c r="E378" s="11">
        <f t="shared" si="63"/>
        <v>0</v>
      </c>
      <c r="F378" s="11">
        <f t="shared" si="63"/>
        <v>0</v>
      </c>
      <c r="G378" s="11">
        <v>0</v>
      </c>
    </row>
    <row r="379" spans="1:7" ht="15" customHeight="1">
      <c r="C379" s="194"/>
      <c r="D379" s="9"/>
      <c r="E379" s="10"/>
      <c r="F379" s="10"/>
      <c r="G379" s="9"/>
    </row>
    <row r="380" spans="1:7" ht="15" customHeight="1">
      <c r="B380" s="193">
        <v>66</v>
      </c>
      <c r="C380" s="194" t="s">
        <v>499</v>
      </c>
      <c r="D380" s="9"/>
      <c r="E380" s="10"/>
      <c r="F380" s="10"/>
      <c r="G380" s="9"/>
    </row>
    <row r="381" spans="1:7" ht="15" customHeight="1">
      <c r="B381" s="193" t="s">
        <v>500</v>
      </c>
      <c r="C381" s="194" t="s">
        <v>372</v>
      </c>
      <c r="D381" s="9">
        <v>0</v>
      </c>
      <c r="E381" s="10">
        <v>8500</v>
      </c>
      <c r="F381" s="10">
        <v>8500</v>
      </c>
      <c r="G381" s="10">
        <v>8500</v>
      </c>
    </row>
    <row r="382" spans="1:7" ht="15" customHeight="1">
      <c r="A382" s="238" t="s">
        <v>5</v>
      </c>
      <c r="B382" s="193">
        <v>66</v>
      </c>
      <c r="C382" s="194" t="s">
        <v>499</v>
      </c>
      <c r="D382" s="4">
        <f t="shared" ref="D382:F382" si="64">D381</f>
        <v>0</v>
      </c>
      <c r="E382" s="5">
        <f t="shared" si="64"/>
        <v>8500</v>
      </c>
      <c r="F382" s="5">
        <f t="shared" si="64"/>
        <v>8500</v>
      </c>
      <c r="G382" s="5">
        <v>8500</v>
      </c>
    </row>
    <row r="383" spans="1:7" ht="15" customHeight="1">
      <c r="A383" s="238" t="s">
        <v>5</v>
      </c>
      <c r="B383" s="84">
        <v>2.109</v>
      </c>
      <c r="C383" s="57" t="s">
        <v>49</v>
      </c>
      <c r="D383" s="5">
        <f t="shared" ref="D383:F383" si="65">D378+D382</f>
        <v>6000</v>
      </c>
      <c r="E383" s="5">
        <f t="shared" si="65"/>
        <v>8500</v>
      </c>
      <c r="F383" s="5">
        <f t="shared" si="65"/>
        <v>8500</v>
      </c>
      <c r="G383" s="5">
        <v>8500</v>
      </c>
    </row>
    <row r="384" spans="1:7">
      <c r="B384" s="84"/>
      <c r="C384" s="57"/>
      <c r="D384" s="9"/>
      <c r="E384" s="10"/>
      <c r="F384" s="10"/>
      <c r="G384" s="10"/>
    </row>
    <row r="385" spans="1:7" ht="15" customHeight="1">
      <c r="B385" s="72">
        <v>2.113</v>
      </c>
      <c r="C385" s="57" t="s">
        <v>202</v>
      </c>
      <c r="D385" s="10"/>
      <c r="E385" s="10"/>
      <c r="F385" s="10"/>
      <c r="G385" s="10"/>
    </row>
    <row r="386" spans="1:7" ht="15" customHeight="1">
      <c r="B386" s="193">
        <v>29</v>
      </c>
      <c r="C386" s="194" t="s">
        <v>163</v>
      </c>
      <c r="D386" s="10"/>
      <c r="E386" s="10"/>
      <c r="F386" s="10"/>
      <c r="G386" s="10"/>
    </row>
    <row r="387" spans="1:7" ht="15" customHeight="1">
      <c r="B387" s="193" t="s">
        <v>320</v>
      </c>
      <c r="C387" s="76" t="s">
        <v>490</v>
      </c>
      <c r="D387" s="9">
        <v>0</v>
      </c>
      <c r="E387" s="10">
        <v>28500</v>
      </c>
      <c r="F387" s="10">
        <f>28500-8156</f>
        <v>20344</v>
      </c>
      <c r="G387" s="10">
        <v>3400</v>
      </c>
    </row>
    <row r="388" spans="1:7" ht="15" customHeight="1">
      <c r="B388" s="193" t="s">
        <v>321</v>
      </c>
      <c r="C388" s="76" t="s">
        <v>491</v>
      </c>
      <c r="D388" s="9">
        <v>0</v>
      </c>
      <c r="E388" s="9">
        <v>0</v>
      </c>
      <c r="F388" s="10">
        <v>26859</v>
      </c>
      <c r="G388" s="10">
        <v>36114</v>
      </c>
    </row>
    <row r="389" spans="1:7" ht="15" customHeight="1">
      <c r="A389" s="238" t="s">
        <v>5</v>
      </c>
      <c r="B389" s="193">
        <v>29</v>
      </c>
      <c r="C389" s="194" t="s">
        <v>163</v>
      </c>
      <c r="D389" s="17">
        <f t="shared" ref="D389:F389" si="66">SUM(D387:D388)</f>
        <v>0</v>
      </c>
      <c r="E389" s="16">
        <f t="shared" si="66"/>
        <v>28500</v>
      </c>
      <c r="F389" s="16">
        <f t="shared" si="66"/>
        <v>47203</v>
      </c>
      <c r="G389" s="16">
        <v>39514</v>
      </c>
    </row>
    <row r="390" spans="1:7" ht="15" customHeight="1">
      <c r="A390" s="237" t="s">
        <v>5</v>
      </c>
      <c r="B390" s="140">
        <v>2.113</v>
      </c>
      <c r="C390" s="141" t="s">
        <v>202</v>
      </c>
      <c r="D390" s="4">
        <f t="shared" ref="D390:F390" si="67">D389</f>
        <v>0</v>
      </c>
      <c r="E390" s="5">
        <f t="shared" si="67"/>
        <v>28500</v>
      </c>
      <c r="F390" s="5">
        <f t="shared" si="67"/>
        <v>47203</v>
      </c>
      <c r="G390" s="5">
        <v>39514</v>
      </c>
    </row>
    <row r="391" spans="1:7" ht="11.1" customHeight="1">
      <c r="A391" s="237"/>
      <c r="B391" s="140"/>
      <c r="C391" s="141"/>
      <c r="D391" s="9"/>
      <c r="E391" s="9"/>
      <c r="F391" s="10"/>
      <c r="G391" s="10"/>
    </row>
    <row r="392" spans="1:7" s="174" customFormat="1">
      <c r="A392" s="156"/>
      <c r="B392" s="198">
        <v>2.7890000000000001</v>
      </c>
      <c r="C392" s="199" t="s">
        <v>319</v>
      </c>
      <c r="F392" s="175"/>
      <c r="G392" s="176"/>
    </row>
    <row r="393" spans="1:7" s="174" customFormat="1">
      <c r="A393" s="94"/>
      <c r="B393" s="79">
        <v>29</v>
      </c>
      <c r="C393" s="80" t="s">
        <v>163</v>
      </c>
      <c r="F393" s="175"/>
      <c r="G393" s="175"/>
    </row>
    <row r="394" spans="1:7" s="174" customFormat="1">
      <c r="A394" s="94"/>
      <c r="B394" s="220" t="s">
        <v>320</v>
      </c>
      <c r="C394" s="177" t="s">
        <v>490</v>
      </c>
      <c r="D394" s="28">
        <v>0</v>
      </c>
      <c r="E394" s="28">
        <v>0</v>
      </c>
      <c r="F394" s="175">
        <v>1000</v>
      </c>
      <c r="G394" s="10">
        <v>1500</v>
      </c>
    </row>
    <row r="395" spans="1:7" s="174" customFormat="1">
      <c r="A395" s="94"/>
      <c r="B395" s="220" t="s">
        <v>321</v>
      </c>
      <c r="C395" s="177" t="s">
        <v>491</v>
      </c>
      <c r="D395" s="28">
        <v>0</v>
      </c>
      <c r="E395" s="28">
        <v>0</v>
      </c>
      <c r="F395" s="175">
        <v>12146</v>
      </c>
      <c r="G395" s="10">
        <v>16332</v>
      </c>
    </row>
    <row r="396" spans="1:7" s="174" customFormat="1">
      <c r="A396" s="94" t="s">
        <v>5</v>
      </c>
      <c r="B396" s="79">
        <v>29</v>
      </c>
      <c r="C396" s="80" t="s">
        <v>163</v>
      </c>
      <c r="D396" s="22">
        <f t="shared" ref="D396:F396" si="68">SUM(D394:D395)</f>
        <v>0</v>
      </c>
      <c r="E396" s="22">
        <f t="shared" si="68"/>
        <v>0</v>
      </c>
      <c r="F396" s="178">
        <f t="shared" si="68"/>
        <v>13146</v>
      </c>
      <c r="G396" s="178">
        <v>17832</v>
      </c>
    </row>
    <row r="397" spans="1:7" s="174" customFormat="1">
      <c r="A397" s="94" t="s">
        <v>5</v>
      </c>
      <c r="B397" s="173">
        <v>2.7890000000000001</v>
      </c>
      <c r="C397" s="82" t="s">
        <v>319</v>
      </c>
      <c r="D397" s="22">
        <f>D396</f>
        <v>0</v>
      </c>
      <c r="E397" s="22">
        <f t="shared" ref="E397:F397" si="69">E396</f>
        <v>0</v>
      </c>
      <c r="F397" s="29">
        <f t="shared" si="69"/>
        <v>13146</v>
      </c>
      <c r="G397" s="29">
        <v>17832</v>
      </c>
    </row>
    <row r="398" spans="1:7" s="174" customFormat="1" ht="11.1" customHeight="1">
      <c r="A398" s="94"/>
      <c r="B398" s="173"/>
      <c r="C398" s="82"/>
      <c r="F398" s="175"/>
      <c r="G398" s="175"/>
    </row>
    <row r="399" spans="1:7" s="174" customFormat="1">
      <c r="A399" s="94"/>
      <c r="B399" s="173">
        <v>2.7959999999999998</v>
      </c>
      <c r="C399" s="82" t="s">
        <v>322</v>
      </c>
      <c r="F399" s="175"/>
      <c r="G399" s="175"/>
    </row>
    <row r="400" spans="1:7" s="174" customFormat="1">
      <c r="A400" s="94"/>
      <c r="B400" s="79">
        <v>29</v>
      </c>
      <c r="C400" s="80" t="s">
        <v>163</v>
      </c>
      <c r="F400" s="175"/>
      <c r="G400" s="175"/>
    </row>
    <row r="401" spans="1:7" s="174" customFormat="1">
      <c r="A401" s="94"/>
      <c r="B401" s="220" t="s">
        <v>320</v>
      </c>
      <c r="C401" s="177" t="s">
        <v>490</v>
      </c>
      <c r="D401" s="28">
        <v>0</v>
      </c>
      <c r="E401" s="28">
        <v>0</v>
      </c>
      <c r="F401" s="175">
        <v>3000</v>
      </c>
      <c r="G401" s="175">
        <v>6800</v>
      </c>
    </row>
    <row r="402" spans="1:7" s="174" customFormat="1">
      <c r="A402" s="156"/>
      <c r="B402" s="221" t="s">
        <v>321</v>
      </c>
      <c r="C402" s="181" t="s">
        <v>491</v>
      </c>
      <c r="D402" s="28">
        <v>0</v>
      </c>
      <c r="E402" s="28">
        <v>0</v>
      </c>
      <c r="F402" s="175">
        <v>52295</v>
      </c>
      <c r="G402" s="10">
        <v>70316</v>
      </c>
    </row>
    <row r="403" spans="1:7" s="174" customFormat="1">
      <c r="A403" s="156" t="s">
        <v>5</v>
      </c>
      <c r="B403" s="197">
        <v>29</v>
      </c>
      <c r="C403" s="147" t="s">
        <v>163</v>
      </c>
      <c r="D403" s="22">
        <f t="shared" ref="D403:F403" si="70">SUM(D401:D402)</f>
        <v>0</v>
      </c>
      <c r="E403" s="22">
        <f t="shared" si="70"/>
        <v>0</v>
      </c>
      <c r="F403" s="178">
        <f t="shared" si="70"/>
        <v>55295</v>
      </c>
      <c r="G403" s="178">
        <v>77116</v>
      </c>
    </row>
    <row r="404" spans="1:7" s="174" customFormat="1">
      <c r="A404" s="156" t="s">
        <v>5</v>
      </c>
      <c r="B404" s="198">
        <v>2.7959999999999998</v>
      </c>
      <c r="C404" s="199" t="s">
        <v>322</v>
      </c>
      <c r="D404" s="22">
        <f>D403</f>
        <v>0</v>
      </c>
      <c r="E404" s="22">
        <f t="shared" ref="E404:F404" si="71">E403</f>
        <v>0</v>
      </c>
      <c r="F404" s="29">
        <f t="shared" si="71"/>
        <v>55295</v>
      </c>
      <c r="G404" s="29">
        <v>77116</v>
      </c>
    </row>
    <row r="405" spans="1:7" s="93" customFormat="1" ht="15" customHeight="1">
      <c r="A405" s="237" t="s">
        <v>5</v>
      </c>
      <c r="B405" s="146">
        <v>2</v>
      </c>
      <c r="C405" s="131" t="s">
        <v>36</v>
      </c>
      <c r="D405" s="178">
        <f>D383+D373+D368+D318+D390+D397+D404</f>
        <v>6303960</v>
      </c>
      <c r="E405" s="178">
        <f t="shared" ref="E405:F405" si="72">E383+E373+E368+E318+E390+E397+E404</f>
        <v>6994073</v>
      </c>
      <c r="F405" s="178">
        <f t="shared" si="72"/>
        <v>6537527</v>
      </c>
      <c r="G405" s="178">
        <v>7312969</v>
      </c>
    </row>
    <row r="406" spans="1:7" ht="11.1" customHeight="1">
      <c r="A406" s="237"/>
      <c r="B406" s="146"/>
      <c r="C406" s="131"/>
      <c r="D406" s="39"/>
      <c r="E406" s="39"/>
      <c r="F406" s="39"/>
      <c r="G406" s="63"/>
    </row>
    <row r="407" spans="1:7" ht="15" customHeight="1">
      <c r="A407" s="237"/>
      <c r="B407" s="146">
        <v>3</v>
      </c>
      <c r="C407" s="131" t="s">
        <v>53</v>
      </c>
      <c r="D407" s="39"/>
      <c r="E407" s="39"/>
      <c r="F407" s="39"/>
      <c r="G407" s="63"/>
    </row>
    <row r="408" spans="1:7" ht="15" customHeight="1">
      <c r="A408" s="237"/>
      <c r="B408" s="200">
        <v>3.0009999999999999</v>
      </c>
      <c r="C408" s="141" t="s">
        <v>501</v>
      </c>
      <c r="D408" s="39"/>
      <c r="E408" s="39"/>
      <c r="F408" s="39"/>
      <c r="G408" s="63"/>
    </row>
    <row r="409" spans="1:7" ht="15" customHeight="1">
      <c r="A409" s="237"/>
      <c r="B409" s="201">
        <v>60</v>
      </c>
      <c r="C409" s="131" t="s">
        <v>296</v>
      </c>
      <c r="D409" s="39"/>
      <c r="E409" s="39"/>
      <c r="F409" s="39"/>
      <c r="G409" s="63"/>
    </row>
    <row r="410" spans="1:7">
      <c r="A410" s="237"/>
      <c r="B410" s="222" t="s">
        <v>440</v>
      </c>
      <c r="C410" s="131" t="s">
        <v>372</v>
      </c>
      <c r="D410" s="28">
        <v>0</v>
      </c>
      <c r="E410" s="31">
        <v>1500</v>
      </c>
      <c r="F410" s="31">
        <v>1500</v>
      </c>
      <c r="G410" s="31">
        <v>1000</v>
      </c>
    </row>
    <row r="411" spans="1:7">
      <c r="A411" s="238" t="s">
        <v>5</v>
      </c>
      <c r="B411" s="89">
        <v>60</v>
      </c>
      <c r="C411" s="194" t="s">
        <v>296</v>
      </c>
      <c r="D411" s="22">
        <f t="shared" ref="D411:F411" si="73">SUM(D410:D410)</f>
        <v>0</v>
      </c>
      <c r="E411" s="29">
        <f t="shared" si="73"/>
        <v>1500</v>
      </c>
      <c r="F411" s="29">
        <f t="shared" si="73"/>
        <v>1500</v>
      </c>
      <c r="G411" s="29">
        <v>1000</v>
      </c>
    </row>
    <row r="412" spans="1:7">
      <c r="B412" s="89"/>
      <c r="C412" s="194"/>
      <c r="D412" s="90"/>
      <c r="E412" s="90"/>
      <c r="F412" s="90"/>
      <c r="G412" s="91"/>
    </row>
    <row r="413" spans="1:7">
      <c r="B413" s="89">
        <v>61</v>
      </c>
      <c r="C413" s="194" t="s">
        <v>502</v>
      </c>
      <c r="D413" s="39"/>
      <c r="E413" s="39"/>
      <c r="F413" s="39"/>
      <c r="G413" s="63"/>
    </row>
    <row r="414" spans="1:7">
      <c r="B414" s="223" t="s">
        <v>456</v>
      </c>
      <c r="C414" s="194" t="s">
        <v>372</v>
      </c>
      <c r="D414" s="28">
        <v>0</v>
      </c>
      <c r="E414" s="31">
        <v>5000</v>
      </c>
      <c r="F414" s="31">
        <v>5000</v>
      </c>
      <c r="G414" s="31">
        <v>5000</v>
      </c>
    </row>
    <row r="415" spans="1:7">
      <c r="A415" s="238" t="s">
        <v>5</v>
      </c>
      <c r="B415" s="89">
        <v>61</v>
      </c>
      <c r="C415" s="194" t="s">
        <v>502</v>
      </c>
      <c r="D415" s="22">
        <f t="shared" ref="D415:F415" si="74">SUM(D414:D414)</f>
        <v>0</v>
      </c>
      <c r="E415" s="29">
        <f t="shared" si="74"/>
        <v>5000</v>
      </c>
      <c r="F415" s="29">
        <f t="shared" si="74"/>
        <v>5000</v>
      </c>
      <c r="G415" s="29">
        <v>5000</v>
      </c>
    </row>
    <row r="416" spans="1:7">
      <c r="B416" s="89"/>
      <c r="C416" s="194"/>
      <c r="D416" s="90"/>
      <c r="E416" s="90"/>
      <c r="F416" s="90"/>
      <c r="G416" s="91"/>
    </row>
    <row r="417" spans="1:7">
      <c r="A417" s="94"/>
      <c r="B417" s="179">
        <v>63</v>
      </c>
      <c r="C417" s="80" t="s">
        <v>586</v>
      </c>
      <c r="D417" s="20"/>
      <c r="E417" s="20"/>
      <c r="F417" s="20"/>
      <c r="G417" s="180"/>
    </row>
    <row r="418" spans="1:7">
      <c r="A418" s="94"/>
      <c r="B418" s="224" t="s">
        <v>443</v>
      </c>
      <c r="C418" s="80" t="s">
        <v>372</v>
      </c>
      <c r="D418" s="28">
        <v>0</v>
      </c>
      <c r="E418" s="28">
        <v>0</v>
      </c>
      <c r="F418" s="31">
        <v>4000</v>
      </c>
      <c r="G418" s="9">
        <v>0</v>
      </c>
    </row>
    <row r="419" spans="1:7">
      <c r="A419" s="156" t="s">
        <v>5</v>
      </c>
      <c r="B419" s="211">
        <v>63</v>
      </c>
      <c r="C419" s="147" t="s">
        <v>586</v>
      </c>
      <c r="D419" s="22">
        <f t="shared" ref="D419:F419" si="75">SUM(D418:D418)</f>
        <v>0</v>
      </c>
      <c r="E419" s="22">
        <f t="shared" si="75"/>
        <v>0</v>
      </c>
      <c r="F419" s="29">
        <f t="shared" si="75"/>
        <v>4000</v>
      </c>
      <c r="G419" s="22">
        <v>0</v>
      </c>
    </row>
    <row r="420" spans="1:7">
      <c r="A420" s="156"/>
      <c r="B420" s="211"/>
      <c r="C420" s="147"/>
      <c r="D420" s="90"/>
      <c r="E420" s="90"/>
      <c r="F420" s="184"/>
      <c r="G420" s="90"/>
    </row>
    <row r="421" spans="1:7" ht="25.5">
      <c r="A421" s="156"/>
      <c r="B421" s="211">
        <v>64</v>
      </c>
      <c r="C421" s="147" t="s">
        <v>646</v>
      </c>
      <c r="D421" s="20"/>
      <c r="E421" s="20"/>
      <c r="F421" s="26"/>
      <c r="G421" s="20"/>
    </row>
    <row r="422" spans="1:7">
      <c r="A422" s="156"/>
      <c r="B422" s="211" t="s">
        <v>615</v>
      </c>
      <c r="C422" s="147" t="s">
        <v>372</v>
      </c>
      <c r="D422" s="21">
        <v>0</v>
      </c>
      <c r="E422" s="21">
        <v>0</v>
      </c>
      <c r="F422" s="21">
        <v>0</v>
      </c>
      <c r="G422" s="27">
        <v>3000</v>
      </c>
    </row>
    <row r="423" spans="1:7" ht="25.5">
      <c r="A423" s="156" t="s">
        <v>5</v>
      </c>
      <c r="B423" s="211">
        <v>64</v>
      </c>
      <c r="C423" s="147" t="s">
        <v>646</v>
      </c>
      <c r="D423" s="21">
        <f t="shared" ref="D423:F423" si="76">SUM(D422:D422)</f>
        <v>0</v>
      </c>
      <c r="E423" s="21">
        <f t="shared" si="76"/>
        <v>0</v>
      </c>
      <c r="F423" s="21">
        <f t="shared" si="76"/>
        <v>0</v>
      </c>
      <c r="G423" s="31">
        <v>3000</v>
      </c>
    </row>
    <row r="424" spans="1:7">
      <c r="A424" s="244" t="s">
        <v>5</v>
      </c>
      <c r="B424" s="155">
        <v>3.0009999999999999</v>
      </c>
      <c r="C424" s="77" t="s">
        <v>501</v>
      </c>
      <c r="D424" s="22">
        <f t="shared" ref="D424:F424" si="77">D411+D415+D419+D423</f>
        <v>0</v>
      </c>
      <c r="E424" s="29">
        <f t="shared" si="77"/>
        <v>6500</v>
      </c>
      <c r="F424" s="29">
        <f t="shared" si="77"/>
        <v>10500</v>
      </c>
      <c r="G424" s="29">
        <v>9000</v>
      </c>
    </row>
    <row r="425" spans="1:7" ht="9" customHeight="1">
      <c r="B425" s="71"/>
      <c r="C425" s="194"/>
      <c r="D425" s="39"/>
      <c r="E425" s="39"/>
      <c r="F425" s="39"/>
      <c r="G425" s="63"/>
    </row>
    <row r="426" spans="1:7">
      <c r="B426" s="88">
        <v>3.1019999999999999</v>
      </c>
      <c r="C426" s="57" t="s">
        <v>444</v>
      </c>
      <c r="D426" s="39"/>
      <c r="E426" s="39"/>
      <c r="F426" s="39"/>
      <c r="G426" s="63"/>
    </row>
    <row r="427" spans="1:7">
      <c r="B427" s="89">
        <v>61</v>
      </c>
      <c r="C427" s="194" t="s">
        <v>457</v>
      </c>
      <c r="D427" s="39"/>
      <c r="E427" s="39"/>
      <c r="F427" s="39"/>
      <c r="G427" s="63"/>
    </row>
    <row r="428" spans="1:7">
      <c r="B428" s="223" t="s">
        <v>453</v>
      </c>
      <c r="C428" s="194" t="s">
        <v>439</v>
      </c>
      <c r="D428" s="28">
        <v>0</v>
      </c>
      <c r="E428" s="31">
        <v>2400</v>
      </c>
      <c r="F428" s="31">
        <v>2400</v>
      </c>
      <c r="G428" s="26">
        <v>3000</v>
      </c>
    </row>
    <row r="429" spans="1:7">
      <c r="B429" s="71" t="s">
        <v>405</v>
      </c>
      <c r="C429" s="194" t="s">
        <v>406</v>
      </c>
      <c r="D429" s="28">
        <v>0</v>
      </c>
      <c r="E429" s="31">
        <v>30008</v>
      </c>
      <c r="F429" s="31">
        <v>30008</v>
      </c>
      <c r="G429" s="78">
        <v>28889</v>
      </c>
    </row>
    <row r="430" spans="1:7">
      <c r="A430" s="238" t="s">
        <v>5</v>
      </c>
      <c r="B430" s="89">
        <v>61</v>
      </c>
      <c r="C430" s="194" t="s">
        <v>457</v>
      </c>
      <c r="D430" s="22">
        <f t="shared" ref="D430:F430" si="78">SUM(D428:D429)</f>
        <v>0</v>
      </c>
      <c r="E430" s="29">
        <f t="shared" si="78"/>
        <v>32408</v>
      </c>
      <c r="F430" s="29">
        <f t="shared" si="78"/>
        <v>32408</v>
      </c>
      <c r="G430" s="29">
        <v>31889</v>
      </c>
    </row>
    <row r="431" spans="1:7">
      <c r="B431" s="89"/>
      <c r="C431" s="194"/>
      <c r="D431" s="90"/>
      <c r="E431" s="90"/>
      <c r="F431" s="90"/>
      <c r="G431" s="90"/>
    </row>
    <row r="432" spans="1:7" ht="15" customHeight="1">
      <c r="B432" s="89">
        <v>62</v>
      </c>
      <c r="C432" s="194" t="s">
        <v>540</v>
      </c>
      <c r="D432" s="20"/>
      <c r="E432" s="20"/>
      <c r="F432" s="20"/>
      <c r="G432" s="20"/>
    </row>
    <row r="433" spans="1:7">
      <c r="B433" s="89" t="s">
        <v>498</v>
      </c>
      <c r="C433" s="194" t="s">
        <v>439</v>
      </c>
      <c r="D433" s="20">
        <v>0</v>
      </c>
      <c r="E433" s="26">
        <v>4000</v>
      </c>
      <c r="F433" s="26">
        <v>4000</v>
      </c>
      <c r="G433" s="26">
        <v>2500</v>
      </c>
    </row>
    <row r="434" spans="1:7" ht="15" customHeight="1">
      <c r="A434" s="238" t="s">
        <v>5</v>
      </c>
      <c r="B434" s="89">
        <v>62</v>
      </c>
      <c r="C434" s="194" t="s">
        <v>540</v>
      </c>
      <c r="D434" s="22">
        <f t="shared" ref="D434:F434" si="79">D433</f>
        <v>0</v>
      </c>
      <c r="E434" s="29">
        <f t="shared" si="79"/>
        <v>4000</v>
      </c>
      <c r="F434" s="29">
        <f t="shared" si="79"/>
        <v>4000</v>
      </c>
      <c r="G434" s="29">
        <v>2500</v>
      </c>
    </row>
    <row r="435" spans="1:7">
      <c r="A435" s="238" t="s">
        <v>5</v>
      </c>
      <c r="B435" s="88">
        <v>3.1019999999999999</v>
      </c>
      <c r="C435" s="57" t="s">
        <v>444</v>
      </c>
      <c r="D435" s="22">
        <f>D430+D434</f>
        <v>0</v>
      </c>
      <c r="E435" s="29">
        <f t="shared" ref="E435:F435" si="80">E430+E434</f>
        <v>36408</v>
      </c>
      <c r="F435" s="29">
        <f t="shared" si="80"/>
        <v>36408</v>
      </c>
      <c r="G435" s="29">
        <v>34389</v>
      </c>
    </row>
    <row r="436" spans="1:7">
      <c r="B436" s="71"/>
      <c r="C436" s="194"/>
      <c r="D436" s="39"/>
      <c r="E436" s="39"/>
      <c r="F436" s="39"/>
      <c r="G436" s="63"/>
    </row>
    <row r="437" spans="1:7">
      <c r="B437" s="88">
        <v>3.1030000000000002</v>
      </c>
      <c r="C437" s="57" t="s">
        <v>54</v>
      </c>
      <c r="D437" s="39"/>
      <c r="E437" s="39"/>
      <c r="F437" s="39"/>
      <c r="G437" s="63"/>
    </row>
    <row r="438" spans="1:7">
      <c r="B438" s="193">
        <v>29</v>
      </c>
      <c r="C438" s="194" t="s">
        <v>163</v>
      </c>
      <c r="D438" s="26"/>
      <c r="E438" s="26"/>
      <c r="F438" s="26"/>
      <c r="G438" s="39"/>
    </row>
    <row r="439" spans="1:7" s="93" customFormat="1" ht="25.5">
      <c r="A439" s="237"/>
      <c r="B439" s="146" t="s">
        <v>164</v>
      </c>
      <c r="C439" s="130" t="s">
        <v>318</v>
      </c>
      <c r="D439" s="20">
        <v>0</v>
      </c>
      <c r="E439" s="26">
        <v>9998</v>
      </c>
      <c r="F439" s="20">
        <v>0</v>
      </c>
      <c r="G439" s="180">
        <v>11144</v>
      </c>
    </row>
    <row r="440" spans="1:7" ht="25.5">
      <c r="B440" s="71" t="s">
        <v>172</v>
      </c>
      <c r="C440" s="76" t="s">
        <v>647</v>
      </c>
      <c r="D440" s="20">
        <v>0</v>
      </c>
      <c r="E440" s="26">
        <v>775</v>
      </c>
      <c r="F440" s="26">
        <v>775</v>
      </c>
      <c r="G440" s="26">
        <v>766</v>
      </c>
    </row>
    <row r="441" spans="1:7" ht="25.5">
      <c r="B441" s="71" t="s">
        <v>327</v>
      </c>
      <c r="C441" s="76" t="s">
        <v>648</v>
      </c>
      <c r="D441" s="20">
        <v>0</v>
      </c>
      <c r="E441" s="20">
        <v>0</v>
      </c>
      <c r="F441" s="20">
        <v>0</v>
      </c>
      <c r="G441" s="92">
        <v>116286</v>
      </c>
    </row>
    <row r="442" spans="1:7" ht="25.5">
      <c r="B442" s="71" t="s">
        <v>328</v>
      </c>
      <c r="C442" s="76" t="s">
        <v>649</v>
      </c>
      <c r="D442" s="21">
        <v>0</v>
      </c>
      <c r="E442" s="21">
        <v>0</v>
      </c>
      <c r="F442" s="21">
        <v>0</v>
      </c>
      <c r="G442" s="26">
        <v>5363</v>
      </c>
    </row>
    <row r="443" spans="1:7" s="144" customFormat="1" ht="14.1" customHeight="1">
      <c r="A443" s="237" t="s">
        <v>5</v>
      </c>
      <c r="B443" s="145">
        <v>29</v>
      </c>
      <c r="C443" s="131" t="s">
        <v>163</v>
      </c>
      <c r="D443" s="21">
        <f t="shared" ref="D443:F443" si="81">SUM(D439:D442)</f>
        <v>0</v>
      </c>
      <c r="E443" s="27">
        <f t="shared" si="81"/>
        <v>10773</v>
      </c>
      <c r="F443" s="27">
        <f t="shared" si="81"/>
        <v>775</v>
      </c>
      <c r="G443" s="29">
        <v>133559</v>
      </c>
    </row>
    <row r="444" spans="1:7" ht="14.1" customHeight="1">
      <c r="C444" s="194"/>
      <c r="D444" s="26"/>
      <c r="E444" s="26"/>
      <c r="F444" s="26"/>
      <c r="G444" s="39"/>
    </row>
    <row r="445" spans="1:7" ht="14.1" customHeight="1">
      <c r="B445" s="193">
        <v>30</v>
      </c>
      <c r="C445" s="194" t="s">
        <v>241</v>
      </c>
      <c r="D445" s="26"/>
      <c r="E445" s="26"/>
      <c r="F445" s="26"/>
      <c r="G445" s="39"/>
    </row>
    <row r="446" spans="1:7" ht="14.1" customHeight="1">
      <c r="B446" s="193" t="s">
        <v>578</v>
      </c>
      <c r="C446" s="194" t="s">
        <v>351</v>
      </c>
      <c r="D446" s="20">
        <v>0</v>
      </c>
      <c r="E446" s="26">
        <v>2000</v>
      </c>
      <c r="F446" s="26">
        <v>2000</v>
      </c>
      <c r="G446" s="20">
        <v>0</v>
      </c>
    </row>
    <row r="447" spans="1:7" ht="14.1" customHeight="1">
      <c r="B447" s="193" t="s">
        <v>242</v>
      </c>
      <c r="C447" s="194" t="s">
        <v>15</v>
      </c>
      <c r="D447" s="27">
        <v>2000</v>
      </c>
      <c r="E447" s="21">
        <v>0</v>
      </c>
      <c r="F447" s="21">
        <v>0</v>
      </c>
      <c r="G447" s="21">
        <v>0</v>
      </c>
    </row>
    <row r="448" spans="1:7" ht="14.1" customHeight="1">
      <c r="A448" s="238" t="s">
        <v>5</v>
      </c>
      <c r="B448" s="193">
        <v>30</v>
      </c>
      <c r="C448" s="194" t="s">
        <v>241</v>
      </c>
      <c r="D448" s="27">
        <f t="shared" ref="D448:F448" si="82">SUM(D446:D447)</f>
        <v>2000</v>
      </c>
      <c r="E448" s="27">
        <f t="shared" si="82"/>
        <v>2000</v>
      </c>
      <c r="F448" s="27">
        <f t="shared" si="82"/>
        <v>2000</v>
      </c>
      <c r="G448" s="21">
        <v>0</v>
      </c>
    </row>
    <row r="449" spans="1:7" ht="14.1" customHeight="1">
      <c r="C449" s="194"/>
      <c r="D449" s="20"/>
      <c r="E449" s="20"/>
      <c r="F449" s="20"/>
      <c r="G449" s="26"/>
    </row>
    <row r="450" spans="1:7" ht="14.1" customHeight="1">
      <c r="B450" s="193">
        <v>33</v>
      </c>
      <c r="C450" s="194" t="s">
        <v>288</v>
      </c>
      <c r="D450" s="20"/>
      <c r="E450" s="20"/>
      <c r="F450" s="20"/>
      <c r="G450" s="26"/>
    </row>
    <row r="451" spans="1:7" ht="14.1" customHeight="1">
      <c r="B451" s="193" t="s">
        <v>488</v>
      </c>
      <c r="C451" s="194" t="s">
        <v>372</v>
      </c>
      <c r="D451" s="20">
        <v>0</v>
      </c>
      <c r="E451" s="26">
        <v>5000</v>
      </c>
      <c r="F451" s="26">
        <v>5000</v>
      </c>
      <c r="G451" s="20">
        <v>0</v>
      </c>
    </row>
    <row r="452" spans="1:7" ht="14.1" customHeight="1">
      <c r="B452" s="193" t="s">
        <v>289</v>
      </c>
      <c r="C452" s="194" t="s">
        <v>15</v>
      </c>
      <c r="D452" s="27">
        <v>3011</v>
      </c>
      <c r="E452" s="21">
        <v>0</v>
      </c>
      <c r="F452" s="21">
        <v>0</v>
      </c>
      <c r="G452" s="21">
        <v>0</v>
      </c>
    </row>
    <row r="453" spans="1:7" s="144" customFormat="1" ht="14.1" customHeight="1">
      <c r="A453" s="237" t="s">
        <v>5</v>
      </c>
      <c r="B453" s="145">
        <v>33</v>
      </c>
      <c r="C453" s="131" t="s">
        <v>288</v>
      </c>
      <c r="D453" s="27">
        <f t="shared" ref="D453:F453" si="83">SUM(D451:D452)</f>
        <v>3011</v>
      </c>
      <c r="E453" s="27">
        <f t="shared" si="83"/>
        <v>5000</v>
      </c>
      <c r="F453" s="27">
        <f t="shared" si="83"/>
        <v>5000</v>
      </c>
      <c r="G453" s="21">
        <v>0</v>
      </c>
    </row>
    <row r="454" spans="1:7" ht="14.1" customHeight="1">
      <c r="C454" s="194"/>
      <c r="D454" s="20"/>
      <c r="E454" s="20"/>
      <c r="F454" s="20"/>
      <c r="G454" s="26"/>
    </row>
    <row r="455" spans="1:7" ht="14.1" customHeight="1">
      <c r="B455" s="193">
        <v>34</v>
      </c>
      <c r="C455" s="194" t="s">
        <v>290</v>
      </c>
      <c r="D455" s="20"/>
      <c r="E455" s="20"/>
      <c r="F455" s="20"/>
      <c r="G455" s="26"/>
    </row>
    <row r="456" spans="1:7" ht="14.1" customHeight="1">
      <c r="B456" s="193" t="s">
        <v>489</v>
      </c>
      <c r="C456" s="194" t="s">
        <v>372</v>
      </c>
      <c r="D456" s="20">
        <v>0</v>
      </c>
      <c r="E456" s="26">
        <v>20000</v>
      </c>
      <c r="F456" s="26">
        <v>20000</v>
      </c>
      <c r="G456" s="26">
        <v>10000</v>
      </c>
    </row>
    <row r="457" spans="1:7" ht="14.1" customHeight="1">
      <c r="B457" s="193" t="s">
        <v>291</v>
      </c>
      <c r="C457" s="194" t="s">
        <v>15</v>
      </c>
      <c r="D457" s="27">
        <v>3385</v>
      </c>
      <c r="E457" s="21">
        <v>0</v>
      </c>
      <c r="F457" s="21">
        <v>0</v>
      </c>
      <c r="G457" s="21">
        <v>0</v>
      </c>
    </row>
    <row r="458" spans="1:7" ht="14.1" customHeight="1">
      <c r="A458" s="238" t="s">
        <v>5</v>
      </c>
      <c r="B458" s="193">
        <v>34</v>
      </c>
      <c r="C458" s="194" t="s">
        <v>290</v>
      </c>
      <c r="D458" s="27">
        <f t="shared" ref="D458:F458" si="84">SUM(D456:D457)</f>
        <v>3385</v>
      </c>
      <c r="E458" s="27">
        <f t="shared" si="84"/>
        <v>20000</v>
      </c>
      <c r="F458" s="27">
        <f t="shared" si="84"/>
        <v>20000</v>
      </c>
      <c r="G458" s="27">
        <v>10000</v>
      </c>
    </row>
    <row r="459" spans="1:7" ht="14.1" customHeight="1">
      <c r="C459" s="194"/>
      <c r="D459" s="20"/>
      <c r="E459" s="20"/>
      <c r="F459" s="20"/>
      <c r="G459" s="26"/>
    </row>
    <row r="460" spans="1:7">
      <c r="B460" s="193">
        <v>65</v>
      </c>
      <c r="C460" s="194" t="s">
        <v>253</v>
      </c>
      <c r="D460" s="39"/>
      <c r="E460" s="39" t="s">
        <v>176</v>
      </c>
      <c r="F460" s="39"/>
      <c r="G460" s="63"/>
    </row>
    <row r="461" spans="1:7">
      <c r="B461" s="73" t="s">
        <v>55</v>
      </c>
      <c r="C461" s="76" t="s">
        <v>18</v>
      </c>
      <c r="D461" s="10">
        <v>183065</v>
      </c>
      <c r="E461" s="10">
        <v>196374</v>
      </c>
      <c r="F461" s="10">
        <v>196374</v>
      </c>
      <c r="G461" s="10">
        <v>112838</v>
      </c>
    </row>
    <row r="462" spans="1:7">
      <c r="B462" s="73" t="s">
        <v>199</v>
      </c>
      <c r="C462" s="76" t="s">
        <v>91</v>
      </c>
      <c r="D462" s="10">
        <v>21205</v>
      </c>
      <c r="E462" s="10">
        <v>20778</v>
      </c>
      <c r="F462" s="10">
        <v>20778</v>
      </c>
      <c r="G462" s="10">
        <v>21353</v>
      </c>
    </row>
    <row r="463" spans="1:7">
      <c r="B463" s="193" t="s">
        <v>408</v>
      </c>
      <c r="C463" s="194" t="s">
        <v>355</v>
      </c>
      <c r="D463" s="9">
        <v>0</v>
      </c>
      <c r="E463" s="10">
        <v>1</v>
      </c>
      <c r="F463" s="10">
        <v>1</v>
      </c>
      <c r="G463" s="10">
        <v>5642</v>
      </c>
    </row>
    <row r="464" spans="1:7">
      <c r="B464" s="193" t="s">
        <v>409</v>
      </c>
      <c r="C464" s="194" t="s">
        <v>357</v>
      </c>
      <c r="D464" s="9">
        <v>0</v>
      </c>
      <c r="E464" s="10">
        <v>1</v>
      </c>
      <c r="F464" s="10">
        <v>1</v>
      </c>
      <c r="G464" s="10">
        <v>90422</v>
      </c>
    </row>
    <row r="465" spans="1:7">
      <c r="B465" s="73" t="s">
        <v>56</v>
      </c>
      <c r="C465" s="76" t="s">
        <v>366</v>
      </c>
      <c r="D465" s="10">
        <v>64</v>
      </c>
      <c r="E465" s="10">
        <v>149</v>
      </c>
      <c r="F465" s="10">
        <v>149</v>
      </c>
      <c r="G465" s="10">
        <v>149</v>
      </c>
    </row>
    <row r="466" spans="1:7">
      <c r="B466" s="73" t="s">
        <v>51</v>
      </c>
      <c r="C466" s="76" t="s">
        <v>14</v>
      </c>
      <c r="D466" s="19">
        <v>300</v>
      </c>
      <c r="E466" s="19">
        <v>300</v>
      </c>
      <c r="F466" s="19">
        <v>300</v>
      </c>
      <c r="G466" s="19">
        <v>300</v>
      </c>
    </row>
    <row r="467" spans="1:7">
      <c r="B467" s="73" t="s">
        <v>57</v>
      </c>
      <c r="C467" s="76" t="s">
        <v>410</v>
      </c>
      <c r="D467" s="10">
        <v>54</v>
      </c>
      <c r="E467" s="10">
        <v>83</v>
      </c>
      <c r="F467" s="10">
        <v>83</v>
      </c>
      <c r="G467" s="10">
        <v>83</v>
      </c>
    </row>
    <row r="468" spans="1:7">
      <c r="B468" s="73" t="s">
        <v>412</v>
      </c>
      <c r="C468" s="76" t="s">
        <v>351</v>
      </c>
      <c r="D468" s="9">
        <v>0</v>
      </c>
      <c r="E468" s="10">
        <v>1500</v>
      </c>
      <c r="F468" s="10">
        <v>1500</v>
      </c>
      <c r="G468" s="10">
        <v>1200</v>
      </c>
    </row>
    <row r="469" spans="1:7">
      <c r="A469" s="244"/>
      <c r="B469" s="218" t="s">
        <v>411</v>
      </c>
      <c r="C469" s="206" t="s">
        <v>367</v>
      </c>
      <c r="D469" s="11">
        <v>0</v>
      </c>
      <c r="E469" s="12">
        <v>38</v>
      </c>
      <c r="F469" s="12">
        <v>38</v>
      </c>
      <c r="G469" s="12">
        <v>38</v>
      </c>
    </row>
    <row r="470" spans="1:7">
      <c r="A470" s="237"/>
      <c r="B470" s="214" t="s">
        <v>58</v>
      </c>
      <c r="C470" s="130" t="s">
        <v>38</v>
      </c>
      <c r="D470" s="10">
        <v>37</v>
      </c>
      <c r="E470" s="9">
        <v>0</v>
      </c>
      <c r="F470" s="9">
        <v>0</v>
      </c>
      <c r="G470" s="9">
        <v>0</v>
      </c>
    </row>
    <row r="471" spans="1:7">
      <c r="A471" s="237"/>
      <c r="B471" s="214" t="s">
        <v>243</v>
      </c>
      <c r="C471" s="130" t="s">
        <v>244</v>
      </c>
      <c r="D471" s="12">
        <v>1500</v>
      </c>
      <c r="E471" s="11">
        <v>0</v>
      </c>
      <c r="F471" s="11">
        <v>0</v>
      </c>
      <c r="G471" s="11">
        <v>0</v>
      </c>
    </row>
    <row r="472" spans="1:7">
      <c r="A472" s="237" t="s">
        <v>5</v>
      </c>
      <c r="B472" s="145">
        <v>65</v>
      </c>
      <c r="C472" s="131" t="s">
        <v>59</v>
      </c>
      <c r="D472" s="12">
        <f t="shared" ref="D472:F472" si="85">SUM(D461:D471)</f>
        <v>206225</v>
      </c>
      <c r="E472" s="12">
        <f t="shared" si="85"/>
        <v>219224</v>
      </c>
      <c r="F472" s="12">
        <f t="shared" si="85"/>
        <v>219224</v>
      </c>
      <c r="G472" s="12">
        <v>232025</v>
      </c>
    </row>
    <row r="473" spans="1:7">
      <c r="A473" s="237"/>
      <c r="B473" s="145"/>
      <c r="C473" s="131"/>
      <c r="D473" s="39"/>
      <c r="E473" s="39"/>
      <c r="F473" s="8"/>
      <c r="G473" s="63"/>
    </row>
    <row r="474" spans="1:7">
      <c r="A474" s="237"/>
      <c r="B474" s="145">
        <v>66</v>
      </c>
      <c r="C474" s="131" t="s">
        <v>60</v>
      </c>
      <c r="D474" s="39"/>
      <c r="E474" s="39"/>
      <c r="F474" s="25"/>
      <c r="G474" s="63"/>
    </row>
    <row r="475" spans="1:7">
      <c r="A475" s="237"/>
      <c r="B475" s="214" t="s">
        <v>21</v>
      </c>
      <c r="C475" s="130" t="s">
        <v>18</v>
      </c>
      <c r="D475" s="92">
        <v>23369</v>
      </c>
      <c r="E475" s="19">
        <v>27444</v>
      </c>
      <c r="F475" s="19">
        <v>27444</v>
      </c>
      <c r="G475" s="19">
        <v>14673</v>
      </c>
    </row>
    <row r="476" spans="1:7">
      <c r="A476" s="237"/>
      <c r="B476" s="214" t="s">
        <v>215</v>
      </c>
      <c r="C476" s="130" t="s">
        <v>91</v>
      </c>
      <c r="D476" s="19">
        <v>5000</v>
      </c>
      <c r="E476" s="19">
        <v>5250</v>
      </c>
      <c r="F476" s="19">
        <v>5250</v>
      </c>
      <c r="G476" s="19">
        <v>5389</v>
      </c>
    </row>
    <row r="477" spans="1:7">
      <c r="A477" s="237"/>
      <c r="B477" s="145" t="s">
        <v>364</v>
      </c>
      <c r="C477" s="131" t="s">
        <v>355</v>
      </c>
      <c r="D477" s="9">
        <v>0</v>
      </c>
      <c r="E477" s="10">
        <v>1</v>
      </c>
      <c r="F477" s="10">
        <v>1</v>
      </c>
      <c r="G477" s="10">
        <v>734</v>
      </c>
    </row>
    <row r="478" spans="1:7">
      <c r="B478" s="193" t="s">
        <v>365</v>
      </c>
      <c r="C478" s="194" t="s">
        <v>357</v>
      </c>
      <c r="D478" s="9">
        <v>0</v>
      </c>
      <c r="E478" s="10">
        <v>1</v>
      </c>
      <c r="F478" s="10">
        <v>1</v>
      </c>
      <c r="G478" s="10">
        <v>11849</v>
      </c>
    </row>
    <row r="479" spans="1:7">
      <c r="B479" s="73" t="s">
        <v>22</v>
      </c>
      <c r="C479" s="76" t="s">
        <v>366</v>
      </c>
      <c r="D479" s="92">
        <v>83</v>
      </c>
      <c r="E479" s="10">
        <v>83</v>
      </c>
      <c r="F479" s="10">
        <v>83</v>
      </c>
      <c r="G479" s="10">
        <v>83</v>
      </c>
    </row>
    <row r="480" spans="1:7">
      <c r="B480" s="73" t="s">
        <v>23</v>
      </c>
      <c r="C480" s="76" t="s">
        <v>14</v>
      </c>
      <c r="D480" s="26">
        <v>164</v>
      </c>
      <c r="E480" s="10">
        <v>164</v>
      </c>
      <c r="F480" s="10">
        <v>164</v>
      </c>
      <c r="G480" s="10">
        <v>164</v>
      </c>
    </row>
    <row r="481" spans="1:7">
      <c r="B481" s="73" t="s">
        <v>658</v>
      </c>
      <c r="C481" s="76" t="s">
        <v>367</v>
      </c>
      <c r="D481" s="9">
        <v>0</v>
      </c>
      <c r="E481" s="10">
        <v>1</v>
      </c>
      <c r="F481" s="10">
        <v>1</v>
      </c>
      <c r="G481" s="10">
        <v>1</v>
      </c>
    </row>
    <row r="482" spans="1:7">
      <c r="B482" s="73" t="s">
        <v>500</v>
      </c>
      <c r="C482" s="76" t="s">
        <v>372</v>
      </c>
      <c r="D482" s="20">
        <v>0</v>
      </c>
      <c r="E482" s="10">
        <v>1037</v>
      </c>
      <c r="F482" s="10">
        <v>1037</v>
      </c>
      <c r="G482" s="10">
        <v>1037</v>
      </c>
    </row>
    <row r="483" spans="1:7">
      <c r="A483" s="237"/>
      <c r="B483" s="214" t="s">
        <v>24</v>
      </c>
      <c r="C483" s="130" t="s">
        <v>15</v>
      </c>
      <c r="D483" s="12">
        <v>1037</v>
      </c>
      <c r="E483" s="9">
        <v>0</v>
      </c>
      <c r="F483" s="9">
        <v>0</v>
      </c>
      <c r="G483" s="9">
        <v>0</v>
      </c>
    </row>
    <row r="484" spans="1:7" s="93" customFormat="1">
      <c r="A484" s="237" t="s">
        <v>5</v>
      </c>
      <c r="B484" s="145">
        <v>66</v>
      </c>
      <c r="C484" s="131" t="s">
        <v>60</v>
      </c>
      <c r="D484" s="5">
        <f t="shared" ref="D484:F484" si="86">SUM(D475:D483)</f>
        <v>29653</v>
      </c>
      <c r="E484" s="5">
        <f t="shared" si="86"/>
        <v>33981</v>
      </c>
      <c r="F484" s="5">
        <f t="shared" si="86"/>
        <v>33981</v>
      </c>
      <c r="G484" s="5">
        <v>33930</v>
      </c>
    </row>
    <row r="485" spans="1:7">
      <c r="A485" s="237"/>
      <c r="B485" s="145"/>
      <c r="C485" s="131"/>
      <c r="D485" s="39"/>
      <c r="E485" s="39"/>
      <c r="F485" s="39"/>
      <c r="G485" s="63"/>
    </row>
    <row r="486" spans="1:7" ht="15" customHeight="1">
      <c r="A486" s="237"/>
      <c r="B486" s="145">
        <v>67</v>
      </c>
      <c r="C486" s="131" t="s">
        <v>192</v>
      </c>
      <c r="D486" s="39"/>
      <c r="E486" s="39"/>
      <c r="F486" s="39"/>
      <c r="G486" s="63"/>
    </row>
    <row r="487" spans="1:7">
      <c r="A487" s="237"/>
      <c r="B487" s="214" t="s">
        <v>26</v>
      </c>
      <c r="C487" s="131" t="s">
        <v>18</v>
      </c>
      <c r="D487" s="10">
        <v>22634</v>
      </c>
      <c r="E487" s="10">
        <v>24145</v>
      </c>
      <c r="F487" s="217">
        <v>24145</v>
      </c>
      <c r="G487" s="10">
        <v>14534</v>
      </c>
    </row>
    <row r="488" spans="1:7">
      <c r="B488" s="73" t="s">
        <v>216</v>
      </c>
      <c r="C488" s="194" t="s">
        <v>91</v>
      </c>
      <c r="D488" s="10">
        <v>3586</v>
      </c>
      <c r="E488" s="10">
        <v>3699</v>
      </c>
      <c r="F488" s="10">
        <v>3699</v>
      </c>
      <c r="G488" s="10">
        <v>3699</v>
      </c>
    </row>
    <row r="489" spans="1:7">
      <c r="B489" s="193" t="s">
        <v>368</v>
      </c>
      <c r="C489" s="194" t="s">
        <v>355</v>
      </c>
      <c r="D489" s="9">
        <v>0</v>
      </c>
      <c r="E489" s="10">
        <v>1</v>
      </c>
      <c r="F489" s="10">
        <v>1</v>
      </c>
      <c r="G489" s="10">
        <v>727</v>
      </c>
    </row>
    <row r="490" spans="1:7">
      <c r="B490" s="193" t="s">
        <v>369</v>
      </c>
      <c r="C490" s="194" t="s">
        <v>357</v>
      </c>
      <c r="D490" s="9">
        <v>0</v>
      </c>
      <c r="E490" s="10">
        <v>1</v>
      </c>
      <c r="F490" s="10">
        <v>1</v>
      </c>
      <c r="G490" s="10">
        <v>11640</v>
      </c>
    </row>
    <row r="491" spans="1:7">
      <c r="B491" s="73" t="s">
        <v>27</v>
      </c>
      <c r="C491" s="76" t="s">
        <v>366</v>
      </c>
      <c r="D491" s="10">
        <v>62</v>
      </c>
      <c r="E491" s="10">
        <v>66</v>
      </c>
      <c r="F491" s="217">
        <v>66</v>
      </c>
      <c r="G491" s="10">
        <v>66</v>
      </c>
    </row>
    <row r="492" spans="1:7">
      <c r="B492" s="73" t="s">
        <v>28</v>
      </c>
      <c r="C492" s="194" t="s">
        <v>14</v>
      </c>
      <c r="D492" s="10">
        <v>122</v>
      </c>
      <c r="E492" s="10">
        <v>124</v>
      </c>
      <c r="F492" s="217">
        <v>124</v>
      </c>
      <c r="G492" s="10">
        <v>124</v>
      </c>
    </row>
    <row r="493" spans="1:7">
      <c r="B493" s="73" t="s">
        <v>61</v>
      </c>
      <c r="C493" s="194" t="s">
        <v>48</v>
      </c>
      <c r="D493" s="19">
        <v>1399</v>
      </c>
      <c r="E493" s="19">
        <v>1400</v>
      </c>
      <c r="F493" s="217">
        <v>1400</v>
      </c>
      <c r="G493" s="9">
        <v>0</v>
      </c>
    </row>
    <row r="494" spans="1:7">
      <c r="B494" s="73" t="s">
        <v>371</v>
      </c>
      <c r="C494" s="76" t="s">
        <v>372</v>
      </c>
      <c r="D494" s="20">
        <v>0</v>
      </c>
      <c r="E494" s="10">
        <v>42</v>
      </c>
      <c r="F494" s="10">
        <v>42</v>
      </c>
      <c r="G494" s="10">
        <v>42</v>
      </c>
    </row>
    <row r="495" spans="1:7">
      <c r="B495" s="73" t="s">
        <v>29</v>
      </c>
      <c r="C495" s="194" t="s">
        <v>15</v>
      </c>
      <c r="D495" s="12">
        <v>41</v>
      </c>
      <c r="E495" s="11">
        <v>0</v>
      </c>
      <c r="F495" s="21">
        <v>0</v>
      </c>
      <c r="G495" s="11">
        <v>0</v>
      </c>
    </row>
    <row r="496" spans="1:7" ht="15" customHeight="1">
      <c r="A496" s="238" t="s">
        <v>5</v>
      </c>
      <c r="B496" s="193">
        <v>67</v>
      </c>
      <c r="C496" s="194" t="s">
        <v>192</v>
      </c>
      <c r="D496" s="225">
        <f t="shared" ref="D496:F496" si="87">SUM(D487:D495)</f>
        <v>27844</v>
      </c>
      <c r="E496" s="225">
        <f t="shared" si="87"/>
        <v>29478</v>
      </c>
      <c r="F496" s="225">
        <f t="shared" si="87"/>
        <v>29478</v>
      </c>
      <c r="G496" s="12">
        <v>30832</v>
      </c>
    </row>
    <row r="497" spans="1:7">
      <c r="C497" s="194"/>
      <c r="D497" s="39"/>
      <c r="E497" s="39"/>
      <c r="F497" s="39"/>
      <c r="G497" s="63"/>
    </row>
    <row r="498" spans="1:7">
      <c r="B498" s="193">
        <v>68</v>
      </c>
      <c r="C498" s="194" t="s">
        <v>177</v>
      </c>
      <c r="D498" s="39"/>
      <c r="E498" s="39"/>
      <c r="F498" s="39"/>
      <c r="G498" s="63"/>
    </row>
    <row r="499" spans="1:7">
      <c r="B499" s="73" t="s">
        <v>62</v>
      </c>
      <c r="C499" s="194" t="s">
        <v>18</v>
      </c>
      <c r="D499" s="19">
        <v>79013</v>
      </c>
      <c r="E499" s="19">
        <v>79631</v>
      </c>
      <c r="F499" s="217">
        <v>79631</v>
      </c>
      <c r="G499" s="19">
        <v>50357</v>
      </c>
    </row>
    <row r="500" spans="1:7">
      <c r="B500" s="73" t="s">
        <v>222</v>
      </c>
      <c r="C500" s="194" t="s">
        <v>91</v>
      </c>
      <c r="D500" s="19">
        <v>24450</v>
      </c>
      <c r="E500" s="19">
        <v>24972</v>
      </c>
      <c r="F500" s="19">
        <v>24972</v>
      </c>
      <c r="G500" s="19">
        <v>25003</v>
      </c>
    </row>
    <row r="501" spans="1:7">
      <c r="B501" s="193" t="s">
        <v>413</v>
      </c>
      <c r="C501" s="194" t="s">
        <v>355</v>
      </c>
      <c r="D501" s="9">
        <v>0</v>
      </c>
      <c r="E501" s="10">
        <v>1</v>
      </c>
      <c r="F501" s="10">
        <v>1</v>
      </c>
      <c r="G501" s="10">
        <v>2518</v>
      </c>
    </row>
    <row r="502" spans="1:7">
      <c r="B502" s="193" t="s">
        <v>414</v>
      </c>
      <c r="C502" s="194" t="s">
        <v>357</v>
      </c>
      <c r="D502" s="9">
        <v>0</v>
      </c>
      <c r="E502" s="10">
        <v>1</v>
      </c>
      <c r="F502" s="10">
        <v>1</v>
      </c>
      <c r="G502" s="10">
        <v>40658</v>
      </c>
    </row>
    <row r="503" spans="1:7">
      <c r="B503" s="73" t="s">
        <v>63</v>
      </c>
      <c r="C503" s="76" t="s">
        <v>366</v>
      </c>
      <c r="D503" s="10">
        <v>83</v>
      </c>
      <c r="E503" s="10">
        <v>83</v>
      </c>
      <c r="F503" s="217">
        <v>83</v>
      </c>
      <c r="G503" s="10">
        <v>83</v>
      </c>
    </row>
    <row r="504" spans="1:7" s="93" customFormat="1">
      <c r="A504" s="237"/>
      <c r="B504" s="214" t="s">
        <v>64</v>
      </c>
      <c r="C504" s="131" t="s">
        <v>14</v>
      </c>
      <c r="D504" s="10">
        <v>165</v>
      </c>
      <c r="E504" s="10">
        <v>165</v>
      </c>
      <c r="F504" s="226">
        <v>165</v>
      </c>
      <c r="G504" s="10">
        <v>165</v>
      </c>
    </row>
    <row r="505" spans="1:7" s="93" customFormat="1">
      <c r="A505" s="237"/>
      <c r="B505" s="145" t="s">
        <v>626</v>
      </c>
      <c r="C505" s="130" t="s">
        <v>351</v>
      </c>
      <c r="D505" s="9">
        <v>0</v>
      </c>
      <c r="E505" s="9">
        <v>0</v>
      </c>
      <c r="F505" s="9">
        <v>0</v>
      </c>
      <c r="G505" s="10">
        <v>900</v>
      </c>
    </row>
    <row r="506" spans="1:7">
      <c r="A506" s="238" t="s">
        <v>5</v>
      </c>
      <c r="B506" s="193">
        <v>68</v>
      </c>
      <c r="C506" s="194" t="s">
        <v>177</v>
      </c>
      <c r="D506" s="5">
        <f t="shared" ref="D506:F506" si="88">SUM(D499:D505)</f>
        <v>103711</v>
      </c>
      <c r="E506" s="5">
        <f t="shared" si="88"/>
        <v>104853</v>
      </c>
      <c r="F506" s="5">
        <f t="shared" si="88"/>
        <v>104853</v>
      </c>
      <c r="G506" s="5">
        <v>119684</v>
      </c>
    </row>
    <row r="507" spans="1:7">
      <c r="C507" s="194"/>
      <c r="D507" s="39"/>
      <c r="E507" s="39"/>
      <c r="F507" s="39"/>
      <c r="G507" s="63"/>
    </row>
    <row r="508" spans="1:7">
      <c r="B508" s="193">
        <v>69</v>
      </c>
      <c r="C508" s="194" t="s">
        <v>194</v>
      </c>
      <c r="D508" s="39"/>
      <c r="E508" s="39"/>
      <c r="F508" s="39"/>
      <c r="G508" s="63"/>
    </row>
    <row r="509" spans="1:7">
      <c r="B509" s="73" t="s">
        <v>65</v>
      </c>
      <c r="C509" s="194" t="s">
        <v>18</v>
      </c>
      <c r="D509" s="26">
        <v>13366</v>
      </c>
      <c r="E509" s="10">
        <v>15203</v>
      </c>
      <c r="F509" s="217">
        <v>15203</v>
      </c>
      <c r="G509" s="10">
        <v>9007</v>
      </c>
    </row>
    <row r="510" spans="1:7">
      <c r="B510" s="73" t="s">
        <v>223</v>
      </c>
      <c r="C510" s="194" t="s">
        <v>91</v>
      </c>
      <c r="D510" s="10">
        <v>5158</v>
      </c>
      <c r="E510" s="10">
        <v>5310</v>
      </c>
      <c r="F510" s="10">
        <v>5310</v>
      </c>
      <c r="G510" s="10">
        <v>4589</v>
      </c>
    </row>
    <row r="511" spans="1:7">
      <c r="B511" s="193" t="s">
        <v>415</v>
      </c>
      <c r="C511" s="194" t="s">
        <v>355</v>
      </c>
      <c r="D511" s="9">
        <v>0</v>
      </c>
      <c r="E511" s="10">
        <v>1</v>
      </c>
      <c r="F511" s="10">
        <v>1</v>
      </c>
      <c r="G511" s="10">
        <v>450</v>
      </c>
    </row>
    <row r="512" spans="1:7">
      <c r="B512" s="193" t="s">
        <v>416</v>
      </c>
      <c r="C512" s="194" t="s">
        <v>357</v>
      </c>
      <c r="D512" s="9">
        <v>0</v>
      </c>
      <c r="E512" s="10">
        <v>1</v>
      </c>
      <c r="F512" s="10">
        <v>1</v>
      </c>
      <c r="G512" s="10">
        <v>7266</v>
      </c>
    </row>
    <row r="513" spans="1:7">
      <c r="B513" s="73" t="s">
        <v>66</v>
      </c>
      <c r="C513" s="76" t="s">
        <v>366</v>
      </c>
      <c r="D513" s="26">
        <v>66</v>
      </c>
      <c r="E513" s="10">
        <v>66</v>
      </c>
      <c r="F513" s="217">
        <v>66</v>
      </c>
      <c r="G513" s="10">
        <v>66</v>
      </c>
    </row>
    <row r="514" spans="1:7">
      <c r="A514" s="237"/>
      <c r="B514" s="214" t="s">
        <v>67</v>
      </c>
      <c r="C514" s="131" t="s">
        <v>14</v>
      </c>
      <c r="D514" s="26">
        <v>124</v>
      </c>
      <c r="E514" s="10">
        <v>124</v>
      </c>
      <c r="F514" s="226">
        <v>124</v>
      </c>
      <c r="G514" s="10">
        <v>124</v>
      </c>
    </row>
    <row r="515" spans="1:7">
      <c r="A515" s="244"/>
      <c r="B515" s="218" t="s">
        <v>417</v>
      </c>
      <c r="C515" s="206" t="s">
        <v>372</v>
      </c>
      <c r="D515" s="21">
        <v>0</v>
      </c>
      <c r="E515" s="12">
        <v>83</v>
      </c>
      <c r="F515" s="12">
        <v>83</v>
      </c>
      <c r="G515" s="12">
        <v>83</v>
      </c>
    </row>
    <row r="516" spans="1:7">
      <c r="B516" s="73" t="s">
        <v>68</v>
      </c>
      <c r="C516" s="194" t="s">
        <v>15</v>
      </c>
      <c r="D516" s="27">
        <v>83</v>
      </c>
      <c r="E516" s="11">
        <v>0</v>
      </c>
      <c r="F516" s="11">
        <v>0</v>
      </c>
      <c r="G516" s="11">
        <v>0</v>
      </c>
    </row>
    <row r="517" spans="1:7">
      <c r="A517" s="238" t="s">
        <v>5</v>
      </c>
      <c r="B517" s="193">
        <v>69</v>
      </c>
      <c r="C517" s="194" t="s">
        <v>194</v>
      </c>
      <c r="D517" s="12">
        <f t="shared" ref="D517:F517" si="89">SUM(D509:D516)</f>
        <v>18797</v>
      </c>
      <c r="E517" s="12">
        <f t="shared" si="89"/>
        <v>20788</v>
      </c>
      <c r="F517" s="12">
        <f t="shared" si="89"/>
        <v>20788</v>
      </c>
      <c r="G517" s="12">
        <v>21585</v>
      </c>
    </row>
    <row r="518" spans="1:7">
      <c r="C518" s="194"/>
      <c r="D518" s="10"/>
      <c r="E518" s="10"/>
      <c r="F518" s="10"/>
      <c r="G518" s="23"/>
    </row>
    <row r="519" spans="1:7">
      <c r="B519" s="193">
        <v>70</v>
      </c>
      <c r="C519" s="194" t="s">
        <v>135</v>
      </c>
      <c r="D519" s="39"/>
      <c r="E519" s="39"/>
      <c r="F519" s="39"/>
      <c r="G519" s="63"/>
    </row>
    <row r="520" spans="1:7">
      <c r="B520" s="193" t="s">
        <v>87</v>
      </c>
      <c r="C520" s="194" t="s">
        <v>18</v>
      </c>
      <c r="D520" s="10">
        <v>46010</v>
      </c>
      <c r="E520" s="10">
        <v>46558</v>
      </c>
      <c r="F520" s="217">
        <v>46558</v>
      </c>
      <c r="G520" s="10">
        <v>27136</v>
      </c>
    </row>
    <row r="521" spans="1:7">
      <c r="B521" s="193" t="s">
        <v>224</v>
      </c>
      <c r="C521" s="194" t="s">
        <v>91</v>
      </c>
      <c r="D521" s="10">
        <v>13076</v>
      </c>
      <c r="E521" s="10">
        <v>13671</v>
      </c>
      <c r="F521" s="10">
        <v>13671</v>
      </c>
      <c r="G521" s="10">
        <v>13185</v>
      </c>
    </row>
    <row r="522" spans="1:7">
      <c r="B522" s="193" t="s">
        <v>418</v>
      </c>
      <c r="C522" s="194" t="s">
        <v>355</v>
      </c>
      <c r="D522" s="9">
        <v>0</v>
      </c>
      <c r="E522" s="10">
        <v>1</v>
      </c>
      <c r="F522" s="10">
        <v>1</v>
      </c>
      <c r="G522" s="10">
        <v>1357</v>
      </c>
    </row>
    <row r="523" spans="1:7">
      <c r="B523" s="193" t="s">
        <v>419</v>
      </c>
      <c r="C523" s="194" t="s">
        <v>357</v>
      </c>
      <c r="D523" s="9">
        <v>0</v>
      </c>
      <c r="E523" s="10">
        <v>1</v>
      </c>
      <c r="F523" s="10">
        <v>1</v>
      </c>
      <c r="G523" s="10">
        <v>22011</v>
      </c>
    </row>
    <row r="524" spans="1:7">
      <c r="B524" s="73" t="s">
        <v>88</v>
      </c>
      <c r="C524" s="76" t="s">
        <v>366</v>
      </c>
      <c r="D524" s="10">
        <v>66</v>
      </c>
      <c r="E524" s="10">
        <v>66</v>
      </c>
      <c r="F524" s="217">
        <v>66</v>
      </c>
      <c r="G524" s="10">
        <v>66</v>
      </c>
    </row>
    <row r="525" spans="1:7">
      <c r="B525" s="73" t="s">
        <v>34</v>
      </c>
      <c r="C525" s="194" t="s">
        <v>14</v>
      </c>
      <c r="D525" s="10">
        <v>123</v>
      </c>
      <c r="E525" s="10">
        <v>123</v>
      </c>
      <c r="F525" s="217">
        <v>123</v>
      </c>
      <c r="G525" s="10">
        <v>123</v>
      </c>
    </row>
    <row r="526" spans="1:7">
      <c r="B526" s="73" t="s">
        <v>420</v>
      </c>
      <c r="C526" s="76" t="s">
        <v>372</v>
      </c>
      <c r="D526" s="20">
        <v>0</v>
      </c>
      <c r="E526" s="10">
        <v>83</v>
      </c>
      <c r="F526" s="10">
        <v>83</v>
      </c>
      <c r="G526" s="10">
        <v>83</v>
      </c>
    </row>
    <row r="527" spans="1:7">
      <c r="B527" s="73" t="s">
        <v>35</v>
      </c>
      <c r="C527" s="194" t="s">
        <v>15</v>
      </c>
      <c r="D527" s="10">
        <v>83</v>
      </c>
      <c r="E527" s="9">
        <v>0</v>
      </c>
      <c r="F527" s="28">
        <v>0</v>
      </c>
      <c r="G527" s="9">
        <v>0</v>
      </c>
    </row>
    <row r="528" spans="1:7" s="93" customFormat="1">
      <c r="A528" s="237" t="s">
        <v>5</v>
      </c>
      <c r="B528" s="145">
        <v>70</v>
      </c>
      <c r="C528" s="131" t="s">
        <v>135</v>
      </c>
      <c r="D528" s="5">
        <f t="shared" ref="D528:F528" si="90">SUM(D520:D527)</f>
        <v>59358</v>
      </c>
      <c r="E528" s="5">
        <f t="shared" si="90"/>
        <v>60503</v>
      </c>
      <c r="F528" s="5">
        <f t="shared" si="90"/>
        <v>60503</v>
      </c>
      <c r="G528" s="5">
        <v>63961</v>
      </c>
    </row>
    <row r="529" spans="1:7">
      <c r="C529" s="194"/>
      <c r="D529" s="10"/>
      <c r="E529" s="10"/>
      <c r="F529" s="10"/>
      <c r="G529" s="10"/>
    </row>
    <row r="530" spans="1:7">
      <c r="B530" s="193">
        <v>71</v>
      </c>
      <c r="C530" s="194" t="s">
        <v>147</v>
      </c>
      <c r="D530" s="39"/>
      <c r="E530" s="10"/>
      <c r="F530" s="39"/>
      <c r="G530" s="23"/>
    </row>
    <row r="531" spans="1:7">
      <c r="B531" s="193">
        <v>71</v>
      </c>
      <c r="C531" s="194" t="s">
        <v>120</v>
      </c>
      <c r="D531" s="10"/>
      <c r="E531" s="10"/>
      <c r="F531" s="39"/>
      <c r="G531" s="23"/>
    </row>
    <row r="532" spans="1:7">
      <c r="B532" s="193" t="s">
        <v>121</v>
      </c>
      <c r="C532" s="194" t="s">
        <v>18</v>
      </c>
      <c r="D532" s="10">
        <v>18978</v>
      </c>
      <c r="E532" s="10">
        <v>22515</v>
      </c>
      <c r="F532" s="10">
        <v>22515</v>
      </c>
      <c r="G532" s="10">
        <v>12604</v>
      </c>
    </row>
    <row r="533" spans="1:7" s="93" customFormat="1">
      <c r="A533" s="237"/>
      <c r="B533" s="145" t="s">
        <v>200</v>
      </c>
      <c r="C533" s="131" t="s">
        <v>91</v>
      </c>
      <c r="D533" s="10">
        <v>6003</v>
      </c>
      <c r="E533" s="10">
        <v>5473</v>
      </c>
      <c r="F533" s="10">
        <v>5473</v>
      </c>
      <c r="G533" s="10">
        <v>5611</v>
      </c>
    </row>
    <row r="534" spans="1:7">
      <c r="B534" s="193" t="s">
        <v>421</v>
      </c>
      <c r="C534" s="194" t="s">
        <v>355</v>
      </c>
      <c r="D534" s="9">
        <v>0</v>
      </c>
      <c r="E534" s="10">
        <v>1</v>
      </c>
      <c r="F534" s="10">
        <v>1</v>
      </c>
      <c r="G534" s="10">
        <v>630</v>
      </c>
    </row>
    <row r="535" spans="1:7">
      <c r="B535" s="193" t="s">
        <v>422</v>
      </c>
      <c r="C535" s="194" t="s">
        <v>357</v>
      </c>
      <c r="D535" s="9">
        <v>0</v>
      </c>
      <c r="E535" s="10">
        <v>1</v>
      </c>
      <c r="F535" s="10">
        <v>1</v>
      </c>
      <c r="G535" s="10">
        <v>10265</v>
      </c>
    </row>
    <row r="536" spans="1:7">
      <c r="B536" s="73" t="s">
        <v>122</v>
      </c>
      <c r="C536" s="76" t="s">
        <v>366</v>
      </c>
      <c r="D536" s="10">
        <v>66</v>
      </c>
      <c r="E536" s="10">
        <v>66</v>
      </c>
      <c r="F536" s="10">
        <v>66</v>
      </c>
      <c r="G536" s="10">
        <v>66</v>
      </c>
    </row>
    <row r="537" spans="1:7">
      <c r="B537" s="73" t="s">
        <v>123</v>
      </c>
      <c r="C537" s="194" t="s">
        <v>14</v>
      </c>
      <c r="D537" s="10">
        <v>207</v>
      </c>
      <c r="E537" s="10">
        <v>207</v>
      </c>
      <c r="F537" s="10">
        <v>207</v>
      </c>
      <c r="G537" s="10">
        <v>207</v>
      </c>
    </row>
    <row r="538" spans="1:7">
      <c r="B538" s="73" t="s">
        <v>423</v>
      </c>
      <c r="C538" s="76" t="s">
        <v>372</v>
      </c>
      <c r="D538" s="20">
        <v>0</v>
      </c>
      <c r="E538" s="10">
        <v>165</v>
      </c>
      <c r="F538" s="10">
        <v>165</v>
      </c>
      <c r="G538" s="10">
        <v>165</v>
      </c>
    </row>
    <row r="539" spans="1:7">
      <c r="B539" s="73" t="s">
        <v>118</v>
      </c>
      <c r="C539" s="194" t="s">
        <v>15</v>
      </c>
      <c r="D539" s="10">
        <v>165</v>
      </c>
      <c r="E539" s="9">
        <v>0</v>
      </c>
      <c r="F539" s="9">
        <v>0</v>
      </c>
      <c r="G539" s="9">
        <v>0</v>
      </c>
    </row>
    <row r="540" spans="1:7">
      <c r="A540" s="238" t="s">
        <v>5</v>
      </c>
      <c r="B540" s="193">
        <v>71</v>
      </c>
      <c r="C540" s="194" t="s">
        <v>120</v>
      </c>
      <c r="D540" s="5">
        <f t="shared" ref="D540:F540" si="91">SUM(D532:D539)</f>
        <v>25419</v>
      </c>
      <c r="E540" s="5">
        <f t="shared" si="91"/>
        <v>28428</v>
      </c>
      <c r="F540" s="5">
        <f t="shared" si="91"/>
        <v>28428</v>
      </c>
      <c r="G540" s="5">
        <v>29548</v>
      </c>
    </row>
    <row r="541" spans="1:7">
      <c r="A541" s="238" t="s">
        <v>5</v>
      </c>
      <c r="B541" s="193">
        <v>71</v>
      </c>
      <c r="C541" s="194" t="s">
        <v>148</v>
      </c>
      <c r="D541" s="5">
        <f t="shared" ref="D541:F541" si="92">D540</f>
        <v>25419</v>
      </c>
      <c r="E541" s="5">
        <f t="shared" si="92"/>
        <v>28428</v>
      </c>
      <c r="F541" s="5">
        <f t="shared" si="92"/>
        <v>28428</v>
      </c>
      <c r="G541" s="5">
        <v>29548</v>
      </c>
    </row>
    <row r="542" spans="1:7">
      <c r="C542" s="194"/>
      <c r="D542" s="10"/>
      <c r="E542" s="10"/>
      <c r="F542" s="10"/>
      <c r="G542" s="23"/>
    </row>
    <row r="543" spans="1:7">
      <c r="B543" s="193">
        <v>72</v>
      </c>
      <c r="C543" s="194" t="s">
        <v>134</v>
      </c>
      <c r="D543" s="10"/>
      <c r="E543" s="10"/>
      <c r="F543" s="10"/>
      <c r="G543" s="23"/>
    </row>
    <row r="544" spans="1:7">
      <c r="B544" s="193" t="s">
        <v>130</v>
      </c>
      <c r="C544" s="194" t="s">
        <v>18</v>
      </c>
      <c r="D544" s="10">
        <v>29442</v>
      </c>
      <c r="E544" s="10">
        <v>29968</v>
      </c>
      <c r="F544" s="10">
        <v>29968</v>
      </c>
      <c r="G544" s="10">
        <v>18181</v>
      </c>
    </row>
    <row r="545" spans="1:7">
      <c r="B545" s="193" t="s">
        <v>225</v>
      </c>
      <c r="C545" s="194" t="s">
        <v>91</v>
      </c>
      <c r="D545" s="10">
        <v>18165</v>
      </c>
      <c r="E545" s="10">
        <v>16719</v>
      </c>
      <c r="F545" s="10">
        <v>16719</v>
      </c>
      <c r="G545" s="10">
        <v>15639</v>
      </c>
    </row>
    <row r="546" spans="1:7">
      <c r="B546" s="193" t="s">
        <v>424</v>
      </c>
      <c r="C546" s="194" t="s">
        <v>355</v>
      </c>
      <c r="D546" s="9">
        <v>0</v>
      </c>
      <c r="E546" s="10">
        <v>1</v>
      </c>
      <c r="F546" s="10">
        <v>1</v>
      </c>
      <c r="G546" s="10">
        <v>909</v>
      </c>
    </row>
    <row r="547" spans="1:7">
      <c r="B547" s="193" t="s">
        <v>425</v>
      </c>
      <c r="C547" s="194" t="s">
        <v>357</v>
      </c>
      <c r="D547" s="9">
        <v>0</v>
      </c>
      <c r="E547" s="10">
        <v>1</v>
      </c>
      <c r="F547" s="10">
        <v>1</v>
      </c>
      <c r="G547" s="10">
        <v>14725</v>
      </c>
    </row>
    <row r="548" spans="1:7">
      <c r="B548" s="193" t="s">
        <v>131</v>
      </c>
      <c r="C548" s="76" t="s">
        <v>366</v>
      </c>
      <c r="D548" s="10">
        <v>83</v>
      </c>
      <c r="E548" s="10">
        <v>83</v>
      </c>
      <c r="F548" s="10">
        <v>83</v>
      </c>
      <c r="G548" s="10">
        <v>83</v>
      </c>
    </row>
    <row r="549" spans="1:7">
      <c r="B549" s="193" t="s">
        <v>132</v>
      </c>
      <c r="C549" s="194" t="s">
        <v>14</v>
      </c>
      <c r="D549" s="10">
        <v>124</v>
      </c>
      <c r="E549" s="10">
        <v>124</v>
      </c>
      <c r="F549" s="10">
        <v>124</v>
      </c>
      <c r="G549" s="10">
        <v>124</v>
      </c>
    </row>
    <row r="550" spans="1:7">
      <c r="B550" s="73" t="s">
        <v>426</v>
      </c>
      <c r="C550" s="76" t="s">
        <v>372</v>
      </c>
      <c r="D550" s="20">
        <v>0</v>
      </c>
      <c r="E550" s="10">
        <v>42</v>
      </c>
      <c r="F550" s="10">
        <v>42</v>
      </c>
      <c r="G550" s="10">
        <v>42</v>
      </c>
    </row>
    <row r="551" spans="1:7">
      <c r="B551" s="193" t="s">
        <v>133</v>
      </c>
      <c r="C551" s="194" t="s">
        <v>15</v>
      </c>
      <c r="D551" s="10">
        <v>42</v>
      </c>
      <c r="E551" s="9">
        <v>0</v>
      </c>
      <c r="F551" s="9">
        <v>0</v>
      </c>
      <c r="G551" s="9">
        <v>0</v>
      </c>
    </row>
    <row r="552" spans="1:7" s="93" customFormat="1">
      <c r="A552" s="237" t="s">
        <v>5</v>
      </c>
      <c r="B552" s="145">
        <v>72</v>
      </c>
      <c r="C552" s="131" t="s">
        <v>134</v>
      </c>
      <c r="D552" s="5">
        <f t="shared" ref="D552:F552" si="93">SUM(D544:D551)</f>
        <v>47856</v>
      </c>
      <c r="E552" s="5">
        <f t="shared" si="93"/>
        <v>46938</v>
      </c>
      <c r="F552" s="5">
        <f t="shared" si="93"/>
        <v>46938</v>
      </c>
      <c r="G552" s="5">
        <v>49703</v>
      </c>
    </row>
    <row r="553" spans="1:7">
      <c r="C553" s="194"/>
      <c r="D553" s="9"/>
      <c r="E553" s="10"/>
      <c r="F553" s="10"/>
      <c r="G553" s="23"/>
    </row>
    <row r="554" spans="1:7">
      <c r="B554" s="193">
        <v>73</v>
      </c>
      <c r="C554" s="194" t="s">
        <v>138</v>
      </c>
      <c r="D554" s="9"/>
      <c r="E554" s="10"/>
      <c r="F554" s="10"/>
      <c r="G554" s="23"/>
    </row>
    <row r="555" spans="1:7">
      <c r="B555" s="193" t="s">
        <v>140</v>
      </c>
      <c r="C555" s="194" t="s">
        <v>18</v>
      </c>
      <c r="D555" s="10">
        <v>42387</v>
      </c>
      <c r="E555" s="10">
        <v>48459</v>
      </c>
      <c r="F555" s="10">
        <v>48459</v>
      </c>
      <c r="G555" s="10">
        <v>32016</v>
      </c>
    </row>
    <row r="556" spans="1:7" s="93" customFormat="1">
      <c r="A556" s="237"/>
      <c r="B556" s="145" t="s">
        <v>226</v>
      </c>
      <c r="C556" s="131" t="s">
        <v>91</v>
      </c>
      <c r="D556" s="10">
        <v>9408</v>
      </c>
      <c r="E556" s="10">
        <v>9049</v>
      </c>
      <c r="F556" s="10">
        <v>9049</v>
      </c>
      <c r="G556" s="10">
        <v>9529</v>
      </c>
    </row>
    <row r="557" spans="1:7">
      <c r="B557" s="193" t="s">
        <v>427</v>
      </c>
      <c r="C557" s="194" t="s">
        <v>355</v>
      </c>
      <c r="D557" s="9">
        <v>0</v>
      </c>
      <c r="E557" s="10">
        <v>1</v>
      </c>
      <c r="F557" s="10">
        <v>1</v>
      </c>
      <c r="G557" s="10">
        <v>1601</v>
      </c>
    </row>
    <row r="558" spans="1:7">
      <c r="B558" s="193" t="s">
        <v>428</v>
      </c>
      <c r="C558" s="194" t="s">
        <v>357</v>
      </c>
      <c r="D558" s="9">
        <v>0</v>
      </c>
      <c r="E558" s="10">
        <v>1</v>
      </c>
      <c r="F558" s="10">
        <v>1</v>
      </c>
      <c r="G558" s="10">
        <v>25884</v>
      </c>
    </row>
    <row r="559" spans="1:7">
      <c r="B559" s="193" t="s">
        <v>429</v>
      </c>
      <c r="C559" s="76" t="s">
        <v>372</v>
      </c>
      <c r="D559" s="20">
        <v>0</v>
      </c>
      <c r="E559" s="10">
        <v>413</v>
      </c>
      <c r="F559" s="10">
        <v>413</v>
      </c>
      <c r="G559" s="10">
        <v>413</v>
      </c>
    </row>
    <row r="560" spans="1:7">
      <c r="A560" s="237"/>
      <c r="B560" s="145" t="s">
        <v>139</v>
      </c>
      <c r="C560" s="131" t="s">
        <v>15</v>
      </c>
      <c r="D560" s="10">
        <v>413</v>
      </c>
      <c r="E560" s="9">
        <v>0</v>
      </c>
      <c r="F560" s="9">
        <v>0</v>
      </c>
      <c r="G560" s="9">
        <v>0</v>
      </c>
    </row>
    <row r="561" spans="1:7">
      <c r="A561" s="244" t="s">
        <v>5</v>
      </c>
      <c r="B561" s="74">
        <v>73</v>
      </c>
      <c r="C561" s="75" t="s">
        <v>138</v>
      </c>
      <c r="D561" s="5">
        <f t="shared" ref="D561:F561" si="94">SUM(D555:D560)</f>
        <v>52208</v>
      </c>
      <c r="E561" s="5">
        <f t="shared" si="94"/>
        <v>57923</v>
      </c>
      <c r="F561" s="5">
        <f t="shared" si="94"/>
        <v>57923</v>
      </c>
      <c r="G561" s="5">
        <v>69443</v>
      </c>
    </row>
    <row r="562" spans="1:7" ht="11.1" customHeight="1">
      <c r="C562" s="194"/>
      <c r="D562" s="10"/>
      <c r="E562" s="10"/>
      <c r="F562" s="10"/>
      <c r="G562" s="10"/>
    </row>
    <row r="563" spans="1:7">
      <c r="B563" s="193">
        <v>74</v>
      </c>
      <c r="C563" s="194" t="s">
        <v>157</v>
      </c>
      <c r="D563" s="10"/>
      <c r="E563" s="10"/>
      <c r="F563" s="10"/>
      <c r="G563" s="10"/>
    </row>
    <row r="564" spans="1:7">
      <c r="B564" s="193" t="s">
        <v>158</v>
      </c>
      <c r="C564" s="194" t="s">
        <v>18</v>
      </c>
      <c r="D564" s="10">
        <v>15919</v>
      </c>
      <c r="E564" s="10">
        <v>14851</v>
      </c>
      <c r="F564" s="10">
        <v>14851</v>
      </c>
      <c r="G564" s="10">
        <v>8488</v>
      </c>
    </row>
    <row r="565" spans="1:7">
      <c r="B565" s="193" t="s">
        <v>227</v>
      </c>
      <c r="C565" s="194" t="s">
        <v>91</v>
      </c>
      <c r="D565" s="10">
        <v>9075</v>
      </c>
      <c r="E565" s="10">
        <v>8673</v>
      </c>
      <c r="F565" s="10">
        <v>8673</v>
      </c>
      <c r="G565" s="10">
        <v>9250</v>
      </c>
    </row>
    <row r="566" spans="1:7">
      <c r="B566" s="193" t="s">
        <v>430</v>
      </c>
      <c r="C566" s="194" t="s">
        <v>355</v>
      </c>
      <c r="D566" s="9">
        <v>0</v>
      </c>
      <c r="E566" s="10">
        <v>1</v>
      </c>
      <c r="F566" s="10">
        <v>1</v>
      </c>
      <c r="G566" s="10">
        <v>424</v>
      </c>
    </row>
    <row r="567" spans="1:7">
      <c r="B567" s="193" t="s">
        <v>431</v>
      </c>
      <c r="C567" s="194" t="s">
        <v>357</v>
      </c>
      <c r="D567" s="9">
        <v>0</v>
      </c>
      <c r="E567" s="10">
        <v>1</v>
      </c>
      <c r="F567" s="10">
        <v>1</v>
      </c>
      <c r="G567" s="10">
        <v>6977</v>
      </c>
    </row>
    <row r="568" spans="1:7">
      <c r="B568" s="193" t="s">
        <v>184</v>
      </c>
      <c r="C568" s="194" t="s">
        <v>14</v>
      </c>
      <c r="D568" s="10">
        <v>83</v>
      </c>
      <c r="E568" s="10">
        <v>83</v>
      </c>
      <c r="F568" s="10">
        <v>83</v>
      </c>
      <c r="G568" s="10">
        <v>83</v>
      </c>
    </row>
    <row r="569" spans="1:7">
      <c r="B569" s="193" t="s">
        <v>627</v>
      </c>
      <c r="C569" s="76" t="s">
        <v>351</v>
      </c>
      <c r="D569" s="9">
        <v>0</v>
      </c>
      <c r="E569" s="9">
        <v>0</v>
      </c>
      <c r="F569" s="9">
        <v>0</v>
      </c>
      <c r="G569" s="10">
        <v>900</v>
      </c>
    </row>
    <row r="570" spans="1:7">
      <c r="B570" s="193" t="s">
        <v>514</v>
      </c>
      <c r="C570" s="194" t="s">
        <v>515</v>
      </c>
      <c r="D570" s="9">
        <v>0</v>
      </c>
      <c r="E570" s="10">
        <v>1324</v>
      </c>
      <c r="F570" s="10">
        <v>1324</v>
      </c>
      <c r="G570" s="9">
        <v>0</v>
      </c>
    </row>
    <row r="571" spans="1:7">
      <c r="A571" s="237" t="s">
        <v>5</v>
      </c>
      <c r="B571" s="145">
        <v>74</v>
      </c>
      <c r="C571" s="131" t="s">
        <v>157</v>
      </c>
      <c r="D571" s="12">
        <f t="shared" ref="D571:F571" si="95">SUM(D564:D570)</f>
        <v>25077</v>
      </c>
      <c r="E571" s="12">
        <f t="shared" si="95"/>
        <v>24933</v>
      </c>
      <c r="F571" s="12">
        <f t="shared" si="95"/>
        <v>24933</v>
      </c>
      <c r="G571" s="5">
        <v>26122</v>
      </c>
    </row>
    <row r="572" spans="1:7" ht="11.1" customHeight="1">
      <c r="C572" s="194"/>
      <c r="D572" s="10"/>
      <c r="E572" s="10"/>
      <c r="F572" s="10"/>
      <c r="G572" s="10"/>
    </row>
    <row r="573" spans="1:7">
      <c r="B573" s="193">
        <v>75</v>
      </c>
      <c r="C573" s="194" t="s">
        <v>193</v>
      </c>
      <c r="D573" s="10"/>
      <c r="E573" s="10"/>
      <c r="F573" s="10"/>
      <c r="G573" s="10"/>
    </row>
    <row r="574" spans="1:7">
      <c r="B574" s="193" t="s">
        <v>159</v>
      </c>
      <c r="C574" s="194" t="s">
        <v>18</v>
      </c>
      <c r="D574" s="10">
        <f>1968-1</f>
        <v>1967</v>
      </c>
      <c r="E574" s="10">
        <v>1923</v>
      </c>
      <c r="F574" s="10">
        <v>1923</v>
      </c>
      <c r="G574" s="10">
        <v>1132</v>
      </c>
    </row>
    <row r="575" spans="1:7">
      <c r="B575" s="193" t="s">
        <v>228</v>
      </c>
      <c r="C575" s="194" t="s">
        <v>91</v>
      </c>
      <c r="D575" s="10">
        <v>8051</v>
      </c>
      <c r="E575" s="10">
        <v>7989</v>
      </c>
      <c r="F575" s="10">
        <v>7989</v>
      </c>
      <c r="G575" s="10">
        <v>7748</v>
      </c>
    </row>
    <row r="576" spans="1:7" s="93" customFormat="1">
      <c r="A576" s="237"/>
      <c r="B576" s="145" t="s">
        <v>432</v>
      </c>
      <c r="C576" s="131" t="s">
        <v>355</v>
      </c>
      <c r="D576" s="9">
        <v>0</v>
      </c>
      <c r="E576" s="10">
        <v>1</v>
      </c>
      <c r="F576" s="10">
        <v>1</v>
      </c>
      <c r="G576" s="10">
        <v>57</v>
      </c>
    </row>
    <row r="577" spans="1:7">
      <c r="B577" s="193" t="s">
        <v>433</v>
      </c>
      <c r="C577" s="194" t="s">
        <v>357</v>
      </c>
      <c r="D577" s="9">
        <v>0</v>
      </c>
      <c r="E577" s="10">
        <v>1</v>
      </c>
      <c r="F577" s="10">
        <v>1</v>
      </c>
      <c r="G577" s="10">
        <v>907</v>
      </c>
    </row>
    <row r="578" spans="1:7">
      <c r="B578" s="193" t="s">
        <v>185</v>
      </c>
      <c r="C578" s="194" t="s">
        <v>14</v>
      </c>
      <c r="D578" s="10">
        <v>83</v>
      </c>
      <c r="E578" s="10">
        <v>83</v>
      </c>
      <c r="F578" s="10">
        <v>83</v>
      </c>
      <c r="G578" s="10">
        <v>83</v>
      </c>
    </row>
    <row r="579" spans="1:7">
      <c r="A579" s="237" t="s">
        <v>5</v>
      </c>
      <c r="B579" s="145">
        <v>75</v>
      </c>
      <c r="C579" s="131" t="s">
        <v>193</v>
      </c>
      <c r="D579" s="12">
        <f t="shared" ref="D579:F579" si="96">SUM(D574:D578)</f>
        <v>10101</v>
      </c>
      <c r="E579" s="12">
        <f t="shared" si="96"/>
        <v>9997</v>
      </c>
      <c r="F579" s="12">
        <f t="shared" si="96"/>
        <v>9997</v>
      </c>
      <c r="G579" s="12">
        <v>9927</v>
      </c>
    </row>
    <row r="580" spans="1:7" ht="11.1" customHeight="1">
      <c r="A580" s="237"/>
      <c r="B580" s="145"/>
      <c r="C580" s="131"/>
      <c r="D580" s="9"/>
      <c r="E580" s="9"/>
      <c r="F580" s="10"/>
      <c r="G580" s="10"/>
    </row>
    <row r="581" spans="1:7" ht="14.45" customHeight="1">
      <c r="B581" s="193">
        <v>76</v>
      </c>
      <c r="C581" s="194" t="s">
        <v>670</v>
      </c>
      <c r="D581" s="9"/>
      <c r="E581" s="9"/>
      <c r="F581" s="10"/>
      <c r="G581" s="10"/>
    </row>
    <row r="582" spans="1:7">
      <c r="B582" s="193" t="s">
        <v>175</v>
      </c>
      <c r="C582" s="194" t="s">
        <v>18</v>
      </c>
      <c r="D582" s="10">
        <v>5455</v>
      </c>
      <c r="E582" s="10">
        <v>5861</v>
      </c>
      <c r="F582" s="10">
        <v>5861</v>
      </c>
      <c r="G582" s="10">
        <v>3521</v>
      </c>
    </row>
    <row r="583" spans="1:7">
      <c r="B583" s="193" t="s">
        <v>229</v>
      </c>
      <c r="C583" s="194" t="s">
        <v>91</v>
      </c>
      <c r="D583" s="10">
        <v>4975</v>
      </c>
      <c r="E583" s="10">
        <v>4616</v>
      </c>
      <c r="F583" s="10">
        <v>4616</v>
      </c>
      <c r="G583" s="10">
        <v>4864</v>
      </c>
    </row>
    <row r="584" spans="1:7">
      <c r="B584" s="193" t="s">
        <v>434</v>
      </c>
      <c r="C584" s="194" t="s">
        <v>355</v>
      </c>
      <c r="D584" s="9">
        <v>0</v>
      </c>
      <c r="E584" s="10">
        <v>1</v>
      </c>
      <c r="F584" s="10">
        <v>1</v>
      </c>
      <c r="G584" s="10">
        <v>176</v>
      </c>
    </row>
    <row r="585" spans="1:7">
      <c r="B585" s="193" t="s">
        <v>435</v>
      </c>
      <c r="C585" s="194" t="s">
        <v>357</v>
      </c>
      <c r="D585" s="9">
        <v>0</v>
      </c>
      <c r="E585" s="10">
        <v>1</v>
      </c>
      <c r="F585" s="10">
        <v>1</v>
      </c>
      <c r="G585" s="10">
        <v>2938</v>
      </c>
    </row>
    <row r="586" spans="1:7" ht="14.45" customHeight="1">
      <c r="A586" s="238" t="s">
        <v>5</v>
      </c>
      <c r="B586" s="193">
        <v>76</v>
      </c>
      <c r="C586" s="194" t="s">
        <v>670</v>
      </c>
      <c r="D586" s="5">
        <f t="shared" ref="D586:F586" si="97">SUM(D582:D585)</f>
        <v>10430</v>
      </c>
      <c r="E586" s="5">
        <f t="shared" si="97"/>
        <v>10479</v>
      </c>
      <c r="F586" s="5">
        <f t="shared" si="97"/>
        <v>10479</v>
      </c>
      <c r="G586" s="5">
        <v>11499</v>
      </c>
    </row>
    <row r="587" spans="1:7" ht="11.1" customHeight="1">
      <c r="C587" s="194"/>
      <c r="D587" s="9"/>
      <c r="E587" s="10"/>
      <c r="F587" s="10"/>
      <c r="G587" s="10"/>
    </row>
    <row r="588" spans="1:7" ht="25.5">
      <c r="B588" s="193">
        <v>78</v>
      </c>
      <c r="C588" s="194" t="s">
        <v>198</v>
      </c>
      <c r="D588" s="9"/>
      <c r="E588" s="9"/>
      <c r="F588" s="10"/>
      <c r="G588" s="10"/>
    </row>
    <row r="589" spans="1:7">
      <c r="B589" s="193" t="s">
        <v>606</v>
      </c>
      <c r="C589" s="194" t="s">
        <v>439</v>
      </c>
      <c r="D589" s="10">
        <v>30000</v>
      </c>
      <c r="E589" s="9">
        <v>0</v>
      </c>
      <c r="F589" s="9">
        <v>0</v>
      </c>
      <c r="G589" s="9">
        <v>0</v>
      </c>
    </row>
    <row r="590" spans="1:7" ht="15" customHeight="1">
      <c r="B590" s="193" t="s">
        <v>458</v>
      </c>
      <c r="C590" s="194" t="s">
        <v>406</v>
      </c>
      <c r="D590" s="9">
        <v>0</v>
      </c>
      <c r="E590" s="10">
        <v>31991</v>
      </c>
      <c r="F590" s="10">
        <v>31991</v>
      </c>
      <c r="G590" s="10">
        <v>40000</v>
      </c>
    </row>
    <row r="591" spans="1:7" ht="25.5">
      <c r="A591" s="238" t="s">
        <v>5</v>
      </c>
      <c r="B591" s="193">
        <v>78</v>
      </c>
      <c r="C591" s="194" t="s">
        <v>198</v>
      </c>
      <c r="D591" s="5">
        <f t="shared" ref="D591:F591" si="98">SUM(D589:D590)</f>
        <v>30000</v>
      </c>
      <c r="E591" s="5">
        <f t="shared" si="98"/>
        <v>31991</v>
      </c>
      <c r="F591" s="5">
        <f t="shared" si="98"/>
        <v>31991</v>
      </c>
      <c r="G591" s="5">
        <v>40000</v>
      </c>
    </row>
    <row r="592" spans="1:7">
      <c r="C592" s="194"/>
      <c r="D592" s="10"/>
      <c r="E592" s="10"/>
      <c r="F592" s="10"/>
      <c r="G592" s="10"/>
    </row>
    <row r="593" spans="1:7" ht="15" customHeight="1">
      <c r="A593" s="94"/>
      <c r="B593" s="79">
        <v>79</v>
      </c>
      <c r="C593" s="80" t="s">
        <v>263</v>
      </c>
      <c r="D593" s="10"/>
      <c r="E593" s="10"/>
      <c r="F593" s="10"/>
      <c r="G593" s="10"/>
    </row>
    <row r="594" spans="1:7" ht="15" customHeight="1">
      <c r="A594" s="94"/>
      <c r="B594" s="79" t="s">
        <v>264</v>
      </c>
      <c r="C594" s="80" t="s">
        <v>403</v>
      </c>
      <c r="D594" s="12">
        <v>5000</v>
      </c>
      <c r="E594" s="12">
        <v>5000</v>
      </c>
      <c r="F594" s="12">
        <v>5000</v>
      </c>
      <c r="G594" s="11">
        <v>0</v>
      </c>
    </row>
    <row r="595" spans="1:7" ht="15" customHeight="1">
      <c r="A595" s="94" t="s">
        <v>5</v>
      </c>
      <c r="B595" s="79">
        <v>79</v>
      </c>
      <c r="C595" s="80" t="s">
        <v>263</v>
      </c>
      <c r="D595" s="12">
        <f t="shared" ref="D595:F595" si="99">SUM(D594)</f>
        <v>5000</v>
      </c>
      <c r="E595" s="12">
        <f t="shared" si="99"/>
        <v>5000</v>
      </c>
      <c r="F595" s="12">
        <f t="shared" si="99"/>
        <v>5000</v>
      </c>
      <c r="G595" s="11">
        <v>0</v>
      </c>
    </row>
    <row r="596" spans="1:7" ht="11.1" customHeight="1"/>
    <row r="597" spans="1:7" ht="15" customHeight="1">
      <c r="A597" s="94"/>
      <c r="B597" s="79">
        <v>80</v>
      </c>
      <c r="C597" s="36" t="s">
        <v>171</v>
      </c>
      <c r="D597" s="9"/>
      <c r="E597" s="10"/>
      <c r="F597" s="10"/>
      <c r="G597" s="10"/>
    </row>
    <row r="598" spans="1:7">
      <c r="A598" s="94"/>
      <c r="B598" s="79" t="s">
        <v>438</v>
      </c>
      <c r="C598" s="80" t="s">
        <v>439</v>
      </c>
      <c r="D598" s="9">
        <v>0</v>
      </c>
      <c r="E598" s="10">
        <v>6500</v>
      </c>
      <c r="F598" s="10">
        <v>6500</v>
      </c>
      <c r="G598" s="10">
        <v>6500</v>
      </c>
    </row>
    <row r="599" spans="1:7" ht="15" customHeight="1">
      <c r="A599" s="94" t="s">
        <v>5</v>
      </c>
      <c r="B599" s="79">
        <v>80</v>
      </c>
      <c r="C599" s="36" t="s">
        <v>171</v>
      </c>
      <c r="D599" s="4">
        <f t="shared" ref="D599:F599" si="100">D598</f>
        <v>0</v>
      </c>
      <c r="E599" s="5">
        <f t="shared" si="100"/>
        <v>6500</v>
      </c>
      <c r="F599" s="5">
        <f t="shared" si="100"/>
        <v>6500</v>
      </c>
      <c r="G599" s="5">
        <v>6500</v>
      </c>
    </row>
    <row r="600" spans="1:7" s="93" customFormat="1">
      <c r="A600" s="237" t="s">
        <v>5</v>
      </c>
      <c r="B600" s="200">
        <v>3.1030000000000002</v>
      </c>
      <c r="C600" s="141" t="s">
        <v>69</v>
      </c>
      <c r="D600" s="12">
        <f t="shared" ref="D600:F600" si="101">D517+D506+D496+D484+D472+D528+D541+D552+D561+D571+D579+D586+D443+D591+D448+D453+D458+D595+D599</f>
        <v>660075</v>
      </c>
      <c r="E600" s="12">
        <f t="shared" si="101"/>
        <v>728789</v>
      </c>
      <c r="F600" s="12">
        <f t="shared" si="101"/>
        <v>718791</v>
      </c>
      <c r="G600" s="12">
        <v>888318</v>
      </c>
    </row>
    <row r="601" spans="1:7" ht="11.1" customHeight="1">
      <c r="B601" s="88"/>
      <c r="C601" s="57"/>
      <c r="D601" s="10"/>
      <c r="E601" s="10"/>
      <c r="F601" s="10"/>
      <c r="G601" s="10"/>
    </row>
    <row r="602" spans="1:7" ht="15" customHeight="1">
      <c r="B602" s="88">
        <v>3.7890000000000001</v>
      </c>
      <c r="C602" s="82" t="s">
        <v>319</v>
      </c>
      <c r="D602" s="10"/>
      <c r="E602" s="10"/>
      <c r="F602" s="10"/>
      <c r="G602" s="10"/>
    </row>
    <row r="603" spans="1:7" ht="15" customHeight="1">
      <c r="B603" s="193">
        <v>29</v>
      </c>
      <c r="C603" s="194" t="s">
        <v>163</v>
      </c>
      <c r="D603" s="26"/>
      <c r="E603" s="26"/>
      <c r="F603" s="26"/>
      <c r="G603" s="39"/>
    </row>
    <row r="604" spans="1:7" ht="25.5">
      <c r="A604" s="237"/>
      <c r="B604" s="146" t="s">
        <v>320</v>
      </c>
      <c r="C604" s="130" t="s">
        <v>318</v>
      </c>
      <c r="D604" s="20">
        <v>0</v>
      </c>
      <c r="E604" s="26">
        <v>1</v>
      </c>
      <c r="F604" s="26">
        <v>1</v>
      </c>
      <c r="G604" s="180">
        <v>1576</v>
      </c>
    </row>
    <row r="605" spans="1:7" ht="25.5">
      <c r="A605" s="244"/>
      <c r="B605" s="227" t="s">
        <v>321</v>
      </c>
      <c r="C605" s="206" t="s">
        <v>178</v>
      </c>
      <c r="D605" s="21">
        <v>0</v>
      </c>
      <c r="E605" s="27">
        <v>150</v>
      </c>
      <c r="F605" s="27">
        <v>150</v>
      </c>
      <c r="G605" s="27">
        <v>108</v>
      </c>
    </row>
    <row r="606" spans="1:7" ht="25.5">
      <c r="A606" s="237"/>
      <c r="B606" s="146" t="s">
        <v>327</v>
      </c>
      <c r="C606" s="130" t="s">
        <v>607</v>
      </c>
      <c r="D606" s="20">
        <v>0</v>
      </c>
      <c r="E606" s="20">
        <v>0</v>
      </c>
      <c r="F606" s="20">
        <v>0</v>
      </c>
      <c r="G606" s="92">
        <v>16451</v>
      </c>
    </row>
    <row r="607" spans="1:7" ht="25.5">
      <c r="A607" s="237"/>
      <c r="B607" s="146" t="s">
        <v>328</v>
      </c>
      <c r="C607" s="130" t="s">
        <v>608</v>
      </c>
      <c r="D607" s="21">
        <v>0</v>
      </c>
      <c r="E607" s="21">
        <v>0</v>
      </c>
      <c r="F607" s="21">
        <v>0</v>
      </c>
      <c r="G607" s="26">
        <v>758</v>
      </c>
    </row>
    <row r="608" spans="1:7" ht="15" customHeight="1">
      <c r="A608" s="237" t="s">
        <v>5</v>
      </c>
      <c r="B608" s="145">
        <v>29</v>
      </c>
      <c r="C608" s="131" t="s">
        <v>163</v>
      </c>
      <c r="D608" s="21">
        <f t="shared" ref="D608:F608" si="102">SUM(D604:D607)</f>
        <v>0</v>
      </c>
      <c r="E608" s="27">
        <f t="shared" si="102"/>
        <v>151</v>
      </c>
      <c r="F608" s="27">
        <f t="shared" si="102"/>
        <v>151</v>
      </c>
      <c r="G608" s="29">
        <v>18893</v>
      </c>
    </row>
    <row r="609" spans="1:7" ht="15" customHeight="1">
      <c r="A609" s="237" t="s">
        <v>5</v>
      </c>
      <c r="B609" s="200">
        <v>3.7890000000000001</v>
      </c>
      <c r="C609" s="199" t="s">
        <v>319</v>
      </c>
      <c r="D609" s="22">
        <f>D608</f>
        <v>0</v>
      </c>
      <c r="E609" s="29">
        <f t="shared" ref="E609:F609" si="103">E608</f>
        <v>151</v>
      </c>
      <c r="F609" s="29">
        <f t="shared" si="103"/>
        <v>151</v>
      </c>
      <c r="G609" s="29">
        <v>18893</v>
      </c>
    </row>
    <row r="610" spans="1:7" ht="9.75" customHeight="1">
      <c r="A610" s="237"/>
      <c r="B610" s="200"/>
      <c r="C610" s="141"/>
      <c r="D610" s="10"/>
      <c r="E610" s="10"/>
      <c r="F610" s="10"/>
      <c r="G610" s="10"/>
    </row>
    <row r="611" spans="1:7" ht="15" customHeight="1">
      <c r="A611" s="237"/>
      <c r="B611" s="200">
        <v>3.7959999999999998</v>
      </c>
      <c r="C611" s="199" t="s">
        <v>322</v>
      </c>
      <c r="D611" s="10"/>
      <c r="E611" s="10"/>
      <c r="F611" s="10"/>
      <c r="G611" s="10"/>
    </row>
    <row r="612" spans="1:7" ht="15" customHeight="1">
      <c r="A612" s="237"/>
      <c r="B612" s="145">
        <v>29</v>
      </c>
      <c r="C612" s="131" t="s">
        <v>163</v>
      </c>
      <c r="D612" s="26"/>
      <c r="E612" s="26"/>
      <c r="F612" s="26"/>
      <c r="G612" s="39"/>
    </row>
    <row r="613" spans="1:7" ht="25.5">
      <c r="A613" s="237"/>
      <c r="B613" s="146" t="s">
        <v>323</v>
      </c>
      <c r="C613" s="130" t="s">
        <v>672</v>
      </c>
      <c r="D613" s="20">
        <v>0</v>
      </c>
      <c r="E613" s="26">
        <v>1</v>
      </c>
      <c r="F613" s="26">
        <v>1</v>
      </c>
      <c r="G613" s="92">
        <v>7280</v>
      </c>
    </row>
    <row r="614" spans="1:7" ht="25.5">
      <c r="B614" s="71" t="s">
        <v>324</v>
      </c>
      <c r="C614" s="76" t="s">
        <v>647</v>
      </c>
      <c r="D614" s="20">
        <v>0</v>
      </c>
      <c r="E614" s="26">
        <v>75</v>
      </c>
      <c r="F614" s="26">
        <v>75</v>
      </c>
      <c r="G614" s="26">
        <v>501</v>
      </c>
    </row>
    <row r="615" spans="1:7" ht="25.5">
      <c r="B615" s="71" t="s">
        <v>327</v>
      </c>
      <c r="C615" s="76" t="s">
        <v>671</v>
      </c>
      <c r="D615" s="20">
        <v>0</v>
      </c>
      <c r="E615" s="20">
        <v>0</v>
      </c>
      <c r="F615" s="20">
        <v>0</v>
      </c>
      <c r="G615" s="26">
        <v>75973</v>
      </c>
    </row>
    <row r="616" spans="1:7" ht="25.5">
      <c r="A616" s="237"/>
      <c r="B616" s="146" t="s">
        <v>328</v>
      </c>
      <c r="C616" s="130" t="s">
        <v>649</v>
      </c>
      <c r="D616" s="21">
        <v>0</v>
      </c>
      <c r="E616" s="21">
        <v>0</v>
      </c>
      <c r="F616" s="21">
        <v>0</v>
      </c>
      <c r="G616" s="26">
        <v>3504</v>
      </c>
    </row>
    <row r="617" spans="1:7" ht="15" customHeight="1">
      <c r="A617" s="237" t="s">
        <v>5</v>
      </c>
      <c r="B617" s="145">
        <v>29</v>
      </c>
      <c r="C617" s="131" t="s">
        <v>163</v>
      </c>
      <c r="D617" s="22">
        <f t="shared" ref="D617:F617" si="104">SUM(D613:D616)</f>
        <v>0</v>
      </c>
      <c r="E617" s="29">
        <f t="shared" si="104"/>
        <v>76</v>
      </c>
      <c r="F617" s="29">
        <f t="shared" si="104"/>
        <v>76</v>
      </c>
      <c r="G617" s="29">
        <v>87258</v>
      </c>
    </row>
    <row r="618" spans="1:7">
      <c r="A618" s="237"/>
      <c r="B618" s="201"/>
      <c r="C618" s="131"/>
      <c r="D618" s="20"/>
      <c r="E618" s="20"/>
      <c r="F618" s="20"/>
      <c r="G618" s="26"/>
    </row>
    <row r="619" spans="1:7" ht="15" customHeight="1">
      <c r="A619" s="245"/>
      <c r="B619" s="145">
        <v>67</v>
      </c>
      <c r="C619" s="131" t="s">
        <v>192</v>
      </c>
      <c r="D619" s="20"/>
      <c r="E619" s="20"/>
      <c r="F619" s="20"/>
      <c r="G619" s="26"/>
    </row>
    <row r="620" spans="1:7" ht="15" customHeight="1">
      <c r="B620" s="89" t="s">
        <v>61</v>
      </c>
      <c r="C620" s="194" t="s">
        <v>640</v>
      </c>
      <c r="D620" s="21">
        <v>0</v>
      </c>
      <c r="E620" s="21">
        <v>0</v>
      </c>
      <c r="F620" s="21">
        <v>0</v>
      </c>
      <c r="G620" s="26">
        <v>900</v>
      </c>
    </row>
    <row r="621" spans="1:7" ht="15" customHeight="1">
      <c r="A621" s="238" t="s">
        <v>5</v>
      </c>
      <c r="B621" s="89">
        <v>67</v>
      </c>
      <c r="C621" s="194" t="s">
        <v>192</v>
      </c>
      <c r="D621" s="22">
        <f t="shared" ref="D621" si="105">SUM(D620)</f>
        <v>0</v>
      </c>
      <c r="E621" s="22">
        <f t="shared" ref="E621" si="106">SUM(E620)</f>
        <v>0</v>
      </c>
      <c r="F621" s="22">
        <f t="shared" ref="F621" si="107">SUM(F620)</f>
        <v>0</v>
      </c>
      <c r="G621" s="29">
        <v>900</v>
      </c>
    </row>
    <row r="622" spans="1:7" ht="15" customHeight="1">
      <c r="A622" s="238" t="s">
        <v>5</v>
      </c>
      <c r="B622" s="88">
        <v>3.7959999999999998</v>
      </c>
      <c r="C622" s="82" t="s">
        <v>322</v>
      </c>
      <c r="D622" s="4">
        <f>D617+D621</f>
        <v>0</v>
      </c>
      <c r="E622" s="5">
        <f t="shared" ref="E622:F622" si="108">E617+E621</f>
        <v>76</v>
      </c>
      <c r="F622" s="5">
        <f t="shared" si="108"/>
        <v>76</v>
      </c>
      <c r="G622" s="5">
        <v>88158</v>
      </c>
    </row>
    <row r="623" spans="1:7" s="93" customFormat="1" ht="15" customHeight="1">
      <c r="A623" s="237" t="s">
        <v>5</v>
      </c>
      <c r="B623" s="146">
        <v>3</v>
      </c>
      <c r="C623" s="131" t="s">
        <v>53</v>
      </c>
      <c r="D623" s="5">
        <f t="shared" ref="D623:F623" si="109">D600+D609+D622+D435+D424</f>
        <v>660075</v>
      </c>
      <c r="E623" s="5">
        <f t="shared" si="109"/>
        <v>771924</v>
      </c>
      <c r="F623" s="5">
        <f t="shared" si="109"/>
        <v>765926</v>
      </c>
      <c r="G623" s="5">
        <v>1038758</v>
      </c>
    </row>
    <row r="624" spans="1:7">
      <c r="B624" s="71"/>
      <c r="C624" s="194"/>
      <c r="D624" s="39"/>
      <c r="E624" s="39"/>
      <c r="F624" s="39"/>
      <c r="G624" s="39"/>
    </row>
    <row r="625" spans="1:7" ht="14.1" customHeight="1">
      <c r="B625" s="71">
        <v>4</v>
      </c>
      <c r="C625" s="194" t="s">
        <v>70</v>
      </c>
      <c r="D625" s="39"/>
      <c r="E625" s="39"/>
      <c r="F625" s="39"/>
      <c r="G625" s="63"/>
    </row>
    <row r="626" spans="1:7" ht="14.1" customHeight="1">
      <c r="B626" s="88">
        <v>4.2</v>
      </c>
      <c r="C626" s="57" t="s">
        <v>71</v>
      </c>
      <c r="D626" s="39"/>
      <c r="E626" s="39"/>
      <c r="F626" s="39"/>
      <c r="G626" s="63"/>
    </row>
    <row r="627" spans="1:7" ht="14.1" customHeight="1">
      <c r="B627" s="193">
        <v>29</v>
      </c>
      <c r="C627" s="194" t="s">
        <v>163</v>
      </c>
      <c r="D627" s="26"/>
      <c r="E627" s="9"/>
      <c r="F627" s="10"/>
      <c r="G627" s="9"/>
    </row>
    <row r="628" spans="1:7" ht="14.1" customHeight="1">
      <c r="B628" s="193">
        <v>70</v>
      </c>
      <c r="C628" s="194" t="s">
        <v>165</v>
      </c>
      <c r="D628" s="26"/>
      <c r="E628" s="9"/>
      <c r="F628" s="10"/>
      <c r="G628" s="9"/>
    </row>
    <row r="629" spans="1:7" ht="25.5">
      <c r="A629" s="94"/>
      <c r="B629" s="79" t="s">
        <v>331</v>
      </c>
      <c r="C629" s="80" t="s">
        <v>673</v>
      </c>
      <c r="D629" s="26">
        <v>3780</v>
      </c>
      <c r="E629" s="26">
        <v>5040</v>
      </c>
      <c r="F629" s="9">
        <v>0</v>
      </c>
      <c r="G629" s="10">
        <v>2808</v>
      </c>
    </row>
    <row r="630" spans="1:7" ht="14.1" customHeight="1">
      <c r="A630" s="94"/>
      <c r="B630" s="79" t="s">
        <v>333</v>
      </c>
      <c r="C630" s="80" t="s">
        <v>334</v>
      </c>
      <c r="D630" s="26">
        <v>560</v>
      </c>
      <c r="E630" s="26">
        <v>500</v>
      </c>
      <c r="F630" s="10">
        <v>500</v>
      </c>
      <c r="G630" s="10">
        <v>125</v>
      </c>
    </row>
    <row r="631" spans="1:7" ht="14.1" customHeight="1">
      <c r="A631" s="238" t="s">
        <v>5</v>
      </c>
      <c r="B631" s="193">
        <v>70</v>
      </c>
      <c r="C631" s="194" t="s">
        <v>165</v>
      </c>
      <c r="D631" s="29">
        <f t="shared" ref="D631:F631" si="110">SUM(D629:D630)</f>
        <v>4340</v>
      </c>
      <c r="E631" s="29">
        <f t="shared" si="110"/>
        <v>5540</v>
      </c>
      <c r="F631" s="29">
        <f t="shared" si="110"/>
        <v>500</v>
      </c>
      <c r="G631" s="29">
        <v>2933</v>
      </c>
    </row>
    <row r="632" spans="1:7" ht="14.1" customHeight="1">
      <c r="A632" s="238" t="s">
        <v>5</v>
      </c>
      <c r="B632" s="193">
        <v>29</v>
      </c>
      <c r="C632" s="194" t="s">
        <v>163</v>
      </c>
      <c r="D632" s="29">
        <f t="shared" ref="D632:F632" si="111">D631</f>
        <v>4340</v>
      </c>
      <c r="E632" s="29">
        <f t="shared" si="111"/>
        <v>5540</v>
      </c>
      <c r="F632" s="29">
        <f t="shared" si="111"/>
        <v>500</v>
      </c>
      <c r="G632" s="29">
        <v>2933</v>
      </c>
    </row>
    <row r="633" spans="1:7" ht="14.1" customHeight="1">
      <c r="A633" s="238" t="s">
        <v>5</v>
      </c>
      <c r="B633" s="88">
        <v>4.2</v>
      </c>
      <c r="C633" s="57" t="s">
        <v>71</v>
      </c>
      <c r="D633" s="12">
        <f t="shared" ref="D633:F633" si="112">D631</f>
        <v>4340</v>
      </c>
      <c r="E633" s="12">
        <f t="shared" si="112"/>
        <v>5540</v>
      </c>
      <c r="F633" s="12">
        <f t="shared" si="112"/>
        <v>500</v>
      </c>
      <c r="G633" s="12">
        <v>2933</v>
      </c>
    </row>
    <row r="634" spans="1:7">
      <c r="B634" s="88"/>
      <c r="C634" s="57"/>
      <c r="D634" s="10"/>
      <c r="E634" s="10"/>
      <c r="F634" s="10"/>
      <c r="G634" s="10"/>
    </row>
    <row r="635" spans="1:7" ht="14.1" customHeight="1">
      <c r="B635" s="88">
        <v>4.7889999999999997</v>
      </c>
      <c r="C635" s="82" t="s">
        <v>319</v>
      </c>
      <c r="D635" s="39"/>
      <c r="E635" s="39"/>
      <c r="F635" s="39"/>
      <c r="G635" s="63"/>
    </row>
    <row r="636" spans="1:7" ht="14.1" customHeight="1">
      <c r="B636" s="193">
        <v>29</v>
      </c>
      <c r="C636" s="194" t="s">
        <v>163</v>
      </c>
      <c r="D636" s="26"/>
      <c r="E636" s="9"/>
      <c r="F636" s="10"/>
      <c r="G636" s="9"/>
    </row>
    <row r="637" spans="1:7" ht="14.1" customHeight="1">
      <c r="B637" s="193">
        <v>70</v>
      </c>
      <c r="C637" s="194" t="s">
        <v>165</v>
      </c>
      <c r="D637" s="26"/>
      <c r="E637" s="9"/>
      <c r="F637" s="10"/>
      <c r="G637" s="9"/>
    </row>
    <row r="638" spans="1:7" ht="15" customHeight="1">
      <c r="B638" s="79" t="s">
        <v>331</v>
      </c>
      <c r="C638" s="80" t="s">
        <v>332</v>
      </c>
      <c r="D638" s="20">
        <v>0</v>
      </c>
      <c r="E638" s="20">
        <v>0</v>
      </c>
      <c r="F638" s="9">
        <v>0</v>
      </c>
      <c r="G638" s="10">
        <v>397</v>
      </c>
    </row>
    <row r="639" spans="1:7" ht="14.1" customHeight="1">
      <c r="B639" s="79" t="s">
        <v>333</v>
      </c>
      <c r="C639" s="80" t="s">
        <v>334</v>
      </c>
      <c r="D639" s="20">
        <v>0</v>
      </c>
      <c r="E639" s="20">
        <v>0</v>
      </c>
      <c r="F639" s="20">
        <v>0</v>
      </c>
      <c r="G639" s="10">
        <v>8</v>
      </c>
    </row>
    <row r="640" spans="1:7" ht="14.1" customHeight="1">
      <c r="A640" s="238" t="s">
        <v>5</v>
      </c>
      <c r="B640" s="193">
        <v>70</v>
      </c>
      <c r="C640" s="194" t="s">
        <v>165</v>
      </c>
      <c r="D640" s="4">
        <f t="shared" ref="D640:F640" si="113">D638+D639</f>
        <v>0</v>
      </c>
      <c r="E640" s="4">
        <f t="shared" si="113"/>
        <v>0</v>
      </c>
      <c r="F640" s="4">
        <f t="shared" si="113"/>
        <v>0</v>
      </c>
      <c r="G640" s="5">
        <v>405</v>
      </c>
    </row>
    <row r="641" spans="1:7" ht="14.1" customHeight="1">
      <c r="A641" s="238" t="s">
        <v>5</v>
      </c>
      <c r="B641" s="193">
        <v>29</v>
      </c>
      <c r="C641" s="194" t="s">
        <v>163</v>
      </c>
      <c r="D641" s="4">
        <f t="shared" ref="D641:F642" si="114">D640</f>
        <v>0</v>
      </c>
      <c r="E641" s="4">
        <f t="shared" si="114"/>
        <v>0</v>
      </c>
      <c r="F641" s="4">
        <f t="shared" si="114"/>
        <v>0</v>
      </c>
      <c r="G641" s="5">
        <v>405</v>
      </c>
    </row>
    <row r="642" spans="1:7" ht="14.1" customHeight="1">
      <c r="A642" s="244" t="s">
        <v>5</v>
      </c>
      <c r="B642" s="155">
        <v>4.7889999999999997</v>
      </c>
      <c r="C642" s="196" t="s">
        <v>319</v>
      </c>
      <c r="D642" s="4">
        <f t="shared" si="114"/>
        <v>0</v>
      </c>
      <c r="E642" s="4">
        <f t="shared" si="114"/>
        <v>0</v>
      </c>
      <c r="F642" s="4">
        <f t="shared" si="114"/>
        <v>0</v>
      </c>
      <c r="G642" s="5">
        <v>405</v>
      </c>
    </row>
    <row r="643" spans="1:7">
      <c r="B643" s="88"/>
      <c r="C643" s="57"/>
      <c r="D643" s="10"/>
      <c r="E643" s="10"/>
      <c r="F643" s="10"/>
      <c r="G643" s="10"/>
    </row>
    <row r="644" spans="1:7" ht="15" customHeight="1">
      <c r="B644" s="88">
        <v>4.7960000000000003</v>
      </c>
      <c r="C644" s="82" t="s">
        <v>322</v>
      </c>
      <c r="D644" s="39"/>
      <c r="E644" s="39"/>
      <c r="F644" s="39"/>
      <c r="G644" s="63"/>
    </row>
    <row r="645" spans="1:7" ht="15" customHeight="1">
      <c r="B645" s="193">
        <v>29</v>
      </c>
      <c r="C645" s="194" t="s">
        <v>163</v>
      </c>
      <c r="D645" s="26"/>
      <c r="E645" s="9"/>
      <c r="F645" s="10"/>
      <c r="G645" s="9"/>
    </row>
    <row r="646" spans="1:7" ht="15" customHeight="1">
      <c r="B646" s="193">
        <v>70</v>
      </c>
      <c r="C646" s="194" t="s">
        <v>165</v>
      </c>
      <c r="D646" s="26"/>
      <c r="E646" s="9"/>
      <c r="F646" s="10"/>
      <c r="G646" s="9"/>
    </row>
    <row r="647" spans="1:7" ht="27.95" customHeight="1">
      <c r="B647" s="79" t="s">
        <v>331</v>
      </c>
      <c r="C647" s="80" t="s">
        <v>673</v>
      </c>
      <c r="D647" s="20">
        <v>0</v>
      </c>
      <c r="E647" s="20">
        <v>0</v>
      </c>
      <c r="F647" s="9">
        <v>0</v>
      </c>
      <c r="G647" s="10">
        <v>1835</v>
      </c>
    </row>
    <row r="648" spans="1:7" ht="15" customHeight="1">
      <c r="B648" s="79" t="s">
        <v>333</v>
      </c>
      <c r="C648" s="80" t="s">
        <v>334</v>
      </c>
      <c r="D648" s="20">
        <v>0</v>
      </c>
      <c r="E648" s="20">
        <v>0</v>
      </c>
      <c r="F648" s="20">
        <v>0</v>
      </c>
      <c r="G648" s="10">
        <v>67</v>
      </c>
    </row>
    <row r="649" spans="1:7" ht="15" customHeight="1">
      <c r="A649" s="238" t="s">
        <v>5</v>
      </c>
      <c r="B649" s="193">
        <v>70</v>
      </c>
      <c r="C649" s="194" t="s">
        <v>165</v>
      </c>
      <c r="D649" s="4">
        <f t="shared" ref="D649:F649" si="115">D647+D648</f>
        <v>0</v>
      </c>
      <c r="E649" s="4">
        <f t="shared" si="115"/>
        <v>0</v>
      </c>
      <c r="F649" s="4">
        <f t="shared" si="115"/>
        <v>0</v>
      </c>
      <c r="G649" s="5">
        <v>1902</v>
      </c>
    </row>
    <row r="650" spans="1:7" ht="15" customHeight="1">
      <c r="A650" s="238" t="s">
        <v>5</v>
      </c>
      <c r="B650" s="193">
        <v>29</v>
      </c>
      <c r="C650" s="194" t="s">
        <v>163</v>
      </c>
      <c r="D650" s="4">
        <f t="shared" ref="D650:F651" si="116">D649</f>
        <v>0</v>
      </c>
      <c r="E650" s="4">
        <f t="shared" si="116"/>
        <v>0</v>
      </c>
      <c r="F650" s="4">
        <f t="shared" si="116"/>
        <v>0</v>
      </c>
      <c r="G650" s="5">
        <v>1902</v>
      </c>
    </row>
    <row r="651" spans="1:7" ht="15" customHeight="1">
      <c r="A651" s="237" t="s">
        <v>5</v>
      </c>
      <c r="B651" s="200">
        <v>4.7960000000000003</v>
      </c>
      <c r="C651" s="199" t="s">
        <v>322</v>
      </c>
      <c r="D651" s="4">
        <f t="shared" si="116"/>
        <v>0</v>
      </c>
      <c r="E651" s="4">
        <f t="shared" si="116"/>
        <v>0</v>
      </c>
      <c r="F651" s="4">
        <f t="shared" si="116"/>
        <v>0</v>
      </c>
      <c r="G651" s="5">
        <v>1902</v>
      </c>
    </row>
    <row r="652" spans="1:7" ht="15" customHeight="1">
      <c r="A652" s="237" t="s">
        <v>5</v>
      </c>
      <c r="B652" s="146">
        <v>4</v>
      </c>
      <c r="C652" s="131" t="s">
        <v>70</v>
      </c>
      <c r="D652" s="12">
        <f t="shared" ref="D652:F652" si="117">D633+D642+D651</f>
        <v>4340</v>
      </c>
      <c r="E652" s="12">
        <f t="shared" si="117"/>
        <v>5540</v>
      </c>
      <c r="F652" s="12">
        <f t="shared" si="117"/>
        <v>500</v>
      </c>
      <c r="G652" s="12">
        <v>5240</v>
      </c>
    </row>
    <row r="653" spans="1:7">
      <c r="A653" s="237"/>
      <c r="B653" s="146"/>
      <c r="C653" s="131"/>
      <c r="D653" s="10"/>
      <c r="E653" s="10"/>
      <c r="F653" s="39"/>
      <c r="G653" s="23"/>
    </row>
    <row r="654" spans="1:7" ht="14.45" customHeight="1">
      <c r="A654" s="237"/>
      <c r="B654" s="145">
        <v>80</v>
      </c>
      <c r="C654" s="131" t="s">
        <v>72</v>
      </c>
      <c r="D654" s="39"/>
      <c r="E654" s="39"/>
      <c r="F654" s="39"/>
      <c r="G654" s="63"/>
    </row>
    <row r="655" spans="1:7" ht="14.45" customHeight="1">
      <c r="A655" s="237"/>
      <c r="B655" s="148">
        <v>80.001000000000005</v>
      </c>
      <c r="C655" s="141" t="s">
        <v>37</v>
      </c>
      <c r="D655" s="39"/>
      <c r="E655" s="39"/>
      <c r="F655" s="39"/>
      <c r="G655" s="63"/>
    </row>
    <row r="656" spans="1:7" ht="14.45" customHeight="1">
      <c r="A656" s="237"/>
      <c r="B656" s="145">
        <v>60</v>
      </c>
      <c r="C656" s="131" t="s">
        <v>73</v>
      </c>
      <c r="D656" s="39"/>
      <c r="E656" s="39"/>
      <c r="F656" s="39"/>
      <c r="G656" s="63"/>
    </row>
    <row r="657" spans="1:7" ht="14.45" customHeight="1">
      <c r="A657" s="237"/>
      <c r="B657" s="214" t="s">
        <v>74</v>
      </c>
      <c r="C657" s="131" t="s">
        <v>18</v>
      </c>
      <c r="D657" s="10">
        <f>297533-1</f>
        <v>297532</v>
      </c>
      <c r="E657" s="10">
        <v>303467</v>
      </c>
      <c r="F657" s="10">
        <v>303467</v>
      </c>
      <c r="G657" s="10">
        <v>176676</v>
      </c>
    </row>
    <row r="658" spans="1:7" ht="14.45" customHeight="1">
      <c r="B658" s="73" t="s">
        <v>230</v>
      </c>
      <c r="C658" s="194" t="s">
        <v>91</v>
      </c>
      <c r="D658" s="10">
        <v>9778</v>
      </c>
      <c r="E658" s="10">
        <v>10341</v>
      </c>
      <c r="F658" s="10">
        <v>10341</v>
      </c>
      <c r="G658" s="10">
        <v>315429</v>
      </c>
    </row>
    <row r="659" spans="1:7" ht="14.45" customHeight="1">
      <c r="B659" s="193" t="s">
        <v>436</v>
      </c>
      <c r="C659" s="194" t="s">
        <v>355</v>
      </c>
      <c r="D659" s="9">
        <v>0</v>
      </c>
      <c r="E659" s="10">
        <v>1</v>
      </c>
      <c r="F659" s="10">
        <v>1</v>
      </c>
      <c r="G659" s="10">
        <v>8834</v>
      </c>
    </row>
    <row r="660" spans="1:7" ht="14.45" customHeight="1">
      <c r="B660" s="193" t="s">
        <v>437</v>
      </c>
      <c r="C660" s="194" t="s">
        <v>357</v>
      </c>
      <c r="D660" s="9">
        <v>0</v>
      </c>
      <c r="E660" s="10">
        <v>1</v>
      </c>
      <c r="F660" s="10">
        <v>1</v>
      </c>
      <c r="G660" s="10">
        <v>143374</v>
      </c>
    </row>
    <row r="661" spans="1:7" ht="14.45" customHeight="1">
      <c r="B661" s="193" t="s">
        <v>446</v>
      </c>
      <c r="C661" s="194" t="s">
        <v>447</v>
      </c>
      <c r="D661" s="9">
        <v>0</v>
      </c>
      <c r="E661" s="10">
        <v>1</v>
      </c>
      <c r="F661" s="10">
        <v>1</v>
      </c>
      <c r="G661" s="10">
        <v>1</v>
      </c>
    </row>
    <row r="662" spans="1:7" ht="14.45" customHeight="1">
      <c r="B662" s="193" t="s">
        <v>450</v>
      </c>
      <c r="C662" s="194" t="s">
        <v>373</v>
      </c>
      <c r="D662" s="9">
        <v>0</v>
      </c>
      <c r="E662" s="10">
        <v>1</v>
      </c>
      <c r="F662" s="10">
        <v>1</v>
      </c>
      <c r="G662" s="10">
        <v>1</v>
      </c>
    </row>
    <row r="663" spans="1:7" ht="14.45" customHeight="1">
      <c r="A663" s="237"/>
      <c r="B663" s="214" t="s">
        <v>75</v>
      </c>
      <c r="C663" s="130" t="s">
        <v>366</v>
      </c>
      <c r="D663" s="10">
        <v>1178</v>
      </c>
      <c r="E663" s="10">
        <v>1177</v>
      </c>
      <c r="F663" s="10">
        <v>1177</v>
      </c>
      <c r="G663" s="10">
        <v>1177</v>
      </c>
    </row>
    <row r="664" spans="1:7" s="93" customFormat="1" ht="14.45" customHeight="1">
      <c r="A664" s="237"/>
      <c r="B664" s="214" t="s">
        <v>448</v>
      </c>
      <c r="C664" s="130" t="s">
        <v>449</v>
      </c>
      <c r="D664" s="9">
        <v>0</v>
      </c>
      <c r="E664" s="10">
        <v>1</v>
      </c>
      <c r="F664" s="10">
        <v>1</v>
      </c>
      <c r="G664" s="10">
        <v>1</v>
      </c>
    </row>
    <row r="665" spans="1:7" ht="14.45" customHeight="1">
      <c r="A665" s="237"/>
      <c r="B665" s="214" t="s">
        <v>76</v>
      </c>
      <c r="C665" s="131" t="s">
        <v>14</v>
      </c>
      <c r="D665" s="10">
        <v>5995</v>
      </c>
      <c r="E665" s="10">
        <v>5997</v>
      </c>
      <c r="F665" s="10">
        <v>5997</v>
      </c>
      <c r="G665" s="10">
        <v>5997</v>
      </c>
    </row>
    <row r="666" spans="1:7" ht="14.45" customHeight="1">
      <c r="B666" s="73" t="s">
        <v>451</v>
      </c>
      <c r="C666" s="194" t="s">
        <v>452</v>
      </c>
      <c r="D666" s="9">
        <v>0</v>
      </c>
      <c r="E666" s="10">
        <v>1</v>
      </c>
      <c r="F666" s="10">
        <v>1</v>
      </c>
      <c r="G666" s="10">
        <v>1</v>
      </c>
    </row>
    <row r="667" spans="1:7" ht="14.45" customHeight="1">
      <c r="B667" s="73" t="s">
        <v>442</v>
      </c>
      <c r="C667" s="194" t="s">
        <v>351</v>
      </c>
      <c r="D667" s="9">
        <v>0</v>
      </c>
      <c r="E667" s="10">
        <v>1</v>
      </c>
      <c r="F667" s="10">
        <v>1</v>
      </c>
      <c r="G667" s="10">
        <v>2501</v>
      </c>
    </row>
    <row r="668" spans="1:7" ht="14.45" customHeight="1">
      <c r="B668" s="73" t="s">
        <v>52</v>
      </c>
      <c r="C668" s="194" t="s">
        <v>100</v>
      </c>
      <c r="D668" s="10">
        <v>6500</v>
      </c>
      <c r="E668" s="9">
        <v>0</v>
      </c>
      <c r="F668" s="9">
        <v>0</v>
      </c>
      <c r="G668" s="9">
        <v>0</v>
      </c>
    </row>
    <row r="669" spans="1:7" ht="14.45" customHeight="1">
      <c r="B669" s="73" t="s">
        <v>441</v>
      </c>
      <c r="C669" s="194" t="s">
        <v>367</v>
      </c>
      <c r="D669" s="9">
        <v>0</v>
      </c>
      <c r="E669" s="10">
        <v>10500</v>
      </c>
      <c r="F669" s="10">
        <v>10500</v>
      </c>
      <c r="G669" s="78">
        <v>9000</v>
      </c>
    </row>
    <row r="670" spans="1:7" ht="14.45" customHeight="1">
      <c r="B670" s="73" t="s">
        <v>587</v>
      </c>
      <c r="C670" s="194" t="s">
        <v>484</v>
      </c>
      <c r="D670" s="9">
        <v>0</v>
      </c>
      <c r="E670" s="9">
        <v>0</v>
      </c>
      <c r="F670" s="10">
        <v>1</v>
      </c>
      <c r="G670" s="78">
        <v>1501</v>
      </c>
    </row>
    <row r="671" spans="1:7" s="93" customFormat="1" ht="14.45" customHeight="1">
      <c r="A671" s="237"/>
      <c r="B671" s="214" t="s">
        <v>440</v>
      </c>
      <c r="C671" s="131" t="s">
        <v>372</v>
      </c>
      <c r="D671" s="9">
        <v>0</v>
      </c>
      <c r="E671" s="10">
        <v>5700</v>
      </c>
      <c r="F671" s="10">
        <v>5700</v>
      </c>
      <c r="G671" s="10">
        <v>9700</v>
      </c>
    </row>
    <row r="672" spans="1:7" ht="14.45" customHeight="1">
      <c r="B672" s="73" t="s">
        <v>77</v>
      </c>
      <c r="C672" s="194" t="s">
        <v>15</v>
      </c>
      <c r="D672" s="10">
        <v>13997</v>
      </c>
      <c r="E672" s="9">
        <v>0</v>
      </c>
      <c r="F672" s="9">
        <v>0</v>
      </c>
      <c r="G672" s="9">
        <v>0</v>
      </c>
    </row>
    <row r="673" spans="1:7" ht="14.45" customHeight="1">
      <c r="B673" s="73" t="s">
        <v>78</v>
      </c>
      <c r="C673" s="194" t="s">
        <v>38</v>
      </c>
      <c r="D673" s="19">
        <v>13652</v>
      </c>
      <c r="E673" s="3">
        <v>0</v>
      </c>
      <c r="F673" s="3">
        <v>0</v>
      </c>
      <c r="G673" s="3">
        <v>0</v>
      </c>
    </row>
    <row r="674" spans="1:7" ht="14.45" customHeight="1">
      <c r="B674" s="228" t="s">
        <v>254</v>
      </c>
      <c r="C674" s="80" t="s">
        <v>255</v>
      </c>
      <c r="D674" s="19">
        <v>150000</v>
      </c>
      <c r="E674" s="9">
        <v>0</v>
      </c>
      <c r="F674" s="9">
        <v>0</v>
      </c>
      <c r="G674" s="9">
        <v>0</v>
      </c>
    </row>
    <row r="675" spans="1:7" ht="14.45" customHeight="1">
      <c r="B675" s="228" t="s">
        <v>196</v>
      </c>
      <c r="C675" s="80" t="s">
        <v>197</v>
      </c>
      <c r="D675" s="19">
        <v>7865</v>
      </c>
      <c r="E675" s="3">
        <v>0</v>
      </c>
      <c r="F675" s="3">
        <v>0</v>
      </c>
      <c r="G675" s="3">
        <v>0</v>
      </c>
    </row>
    <row r="676" spans="1:7" ht="14.45" customHeight="1">
      <c r="B676" s="73" t="s">
        <v>150</v>
      </c>
      <c r="C676" s="95" t="s">
        <v>151</v>
      </c>
      <c r="D676" s="10">
        <v>24647</v>
      </c>
      <c r="E676" s="9">
        <v>0</v>
      </c>
      <c r="F676" s="9">
        <v>0</v>
      </c>
      <c r="G676" s="3">
        <v>0</v>
      </c>
    </row>
    <row r="677" spans="1:7" ht="14.45" customHeight="1">
      <c r="B677" s="73" t="s">
        <v>188</v>
      </c>
      <c r="C677" s="95" t="s">
        <v>189</v>
      </c>
      <c r="D677" s="10">
        <v>7500</v>
      </c>
      <c r="E677" s="9">
        <v>0</v>
      </c>
      <c r="F677" s="9">
        <v>0</v>
      </c>
      <c r="G677" s="9">
        <v>0</v>
      </c>
    </row>
    <row r="678" spans="1:7" ht="14.45" customHeight="1">
      <c r="B678" s="73" t="s">
        <v>207</v>
      </c>
      <c r="C678" s="95" t="s">
        <v>208</v>
      </c>
      <c r="D678" s="10">
        <v>11742</v>
      </c>
      <c r="E678" s="9">
        <v>0</v>
      </c>
      <c r="F678" s="9">
        <v>0</v>
      </c>
      <c r="G678" s="9">
        <v>0</v>
      </c>
    </row>
    <row r="679" spans="1:7" ht="27.95" customHeight="1">
      <c r="B679" s="73" t="s">
        <v>245</v>
      </c>
      <c r="C679" s="95" t="s">
        <v>246</v>
      </c>
      <c r="D679" s="10">
        <v>10000</v>
      </c>
      <c r="E679" s="9">
        <v>0</v>
      </c>
      <c r="F679" s="9">
        <v>0</v>
      </c>
      <c r="G679" s="9">
        <v>0</v>
      </c>
    </row>
    <row r="680" spans="1:7" ht="14.45" customHeight="1">
      <c r="B680" s="228" t="s">
        <v>258</v>
      </c>
      <c r="C680" s="95" t="s">
        <v>259</v>
      </c>
      <c r="D680" s="10">
        <v>197</v>
      </c>
      <c r="E680" s="9">
        <v>0</v>
      </c>
      <c r="F680" s="9">
        <v>0</v>
      </c>
      <c r="G680" s="9">
        <v>0</v>
      </c>
    </row>
    <row r="681" spans="1:7" ht="14.45" customHeight="1">
      <c r="B681" s="228" t="s">
        <v>292</v>
      </c>
      <c r="C681" s="95" t="s">
        <v>295</v>
      </c>
      <c r="D681" s="10">
        <v>10000</v>
      </c>
      <c r="E681" s="9">
        <v>0</v>
      </c>
      <c r="F681" s="9">
        <v>0</v>
      </c>
      <c r="G681" s="9">
        <v>0</v>
      </c>
    </row>
    <row r="682" spans="1:7" ht="14.45" customHeight="1">
      <c r="B682" s="228" t="s">
        <v>293</v>
      </c>
      <c r="C682" s="95" t="s">
        <v>296</v>
      </c>
      <c r="D682" s="10">
        <v>330</v>
      </c>
      <c r="E682" s="9">
        <v>0</v>
      </c>
      <c r="F682" s="9">
        <v>0</v>
      </c>
      <c r="G682" s="9">
        <v>0</v>
      </c>
    </row>
    <row r="683" spans="1:7" ht="14.45" customHeight="1">
      <c r="B683" s="228" t="s">
        <v>294</v>
      </c>
      <c r="C683" s="95" t="s">
        <v>297</v>
      </c>
      <c r="D683" s="10">
        <v>9902</v>
      </c>
      <c r="E683" s="9">
        <v>0</v>
      </c>
      <c r="F683" s="9">
        <v>0</v>
      </c>
      <c r="G683" s="9">
        <v>0</v>
      </c>
    </row>
    <row r="684" spans="1:7" s="93" customFormat="1" ht="14.45" customHeight="1">
      <c r="A684" s="156"/>
      <c r="B684" s="229" t="s">
        <v>335</v>
      </c>
      <c r="C684" s="30" t="s">
        <v>336</v>
      </c>
      <c r="D684" s="10">
        <v>599</v>
      </c>
      <c r="E684" s="9">
        <v>0</v>
      </c>
      <c r="F684" s="9">
        <v>0</v>
      </c>
      <c r="G684" s="9">
        <v>0</v>
      </c>
    </row>
    <row r="685" spans="1:7" ht="14.45" customHeight="1">
      <c r="A685" s="94"/>
      <c r="B685" s="228" t="s">
        <v>337</v>
      </c>
      <c r="C685" s="95" t="s">
        <v>338</v>
      </c>
      <c r="D685" s="12">
        <v>7279</v>
      </c>
      <c r="E685" s="11">
        <v>0</v>
      </c>
      <c r="F685" s="11">
        <v>0</v>
      </c>
      <c r="G685" s="9">
        <v>0</v>
      </c>
    </row>
    <row r="686" spans="1:7" ht="14.45" customHeight="1">
      <c r="A686" s="244" t="s">
        <v>5</v>
      </c>
      <c r="B686" s="74">
        <v>60</v>
      </c>
      <c r="C686" s="75" t="s">
        <v>73</v>
      </c>
      <c r="D686" s="12">
        <f t="shared" ref="D686:F686" si="118">SUM(D657:D685)</f>
        <v>588693</v>
      </c>
      <c r="E686" s="12">
        <f t="shared" si="118"/>
        <v>337189</v>
      </c>
      <c r="F686" s="12">
        <f t="shared" si="118"/>
        <v>337190</v>
      </c>
      <c r="G686" s="5">
        <v>674193</v>
      </c>
    </row>
    <row r="687" spans="1:7">
      <c r="C687" s="194"/>
      <c r="D687" s="10"/>
      <c r="E687" s="10"/>
      <c r="F687" s="10"/>
      <c r="G687" s="16"/>
    </row>
    <row r="688" spans="1:7">
      <c r="B688" s="193">
        <v>61</v>
      </c>
      <c r="C688" s="194" t="s">
        <v>404</v>
      </c>
      <c r="D688" s="10"/>
      <c r="E688" s="10"/>
      <c r="F688" s="10"/>
      <c r="G688" s="10"/>
    </row>
    <row r="689" spans="1:7">
      <c r="B689" s="193" t="s">
        <v>453</v>
      </c>
      <c r="C689" s="194" t="s">
        <v>439</v>
      </c>
      <c r="D689" s="9">
        <v>0</v>
      </c>
      <c r="E689" s="10">
        <v>700</v>
      </c>
      <c r="F689" s="10">
        <f>700+1000</f>
        <v>1700</v>
      </c>
      <c r="G689" s="10">
        <v>7000</v>
      </c>
    </row>
    <row r="690" spans="1:7">
      <c r="B690" s="193" t="s">
        <v>405</v>
      </c>
      <c r="C690" s="194" t="s">
        <v>406</v>
      </c>
      <c r="D690" s="9">
        <v>0</v>
      </c>
      <c r="E690" s="10">
        <v>24329</v>
      </c>
      <c r="F690" s="10">
        <f>24329-5594</f>
        <v>18735</v>
      </c>
      <c r="G690" s="10">
        <v>23447</v>
      </c>
    </row>
    <row r="691" spans="1:7">
      <c r="A691" s="238" t="s">
        <v>5</v>
      </c>
      <c r="B691" s="193">
        <v>61</v>
      </c>
      <c r="C691" s="194" t="s">
        <v>404</v>
      </c>
      <c r="D691" s="4">
        <f t="shared" ref="D691:F691" si="119">SUM(D689:D690)</f>
        <v>0</v>
      </c>
      <c r="E691" s="5">
        <f t="shared" si="119"/>
        <v>25029</v>
      </c>
      <c r="F691" s="5">
        <f t="shared" si="119"/>
        <v>20435</v>
      </c>
      <c r="G691" s="5">
        <v>30447</v>
      </c>
    </row>
    <row r="692" spans="1:7">
      <c r="C692" s="194"/>
      <c r="D692" s="10"/>
      <c r="E692" s="10"/>
      <c r="F692" s="10"/>
      <c r="G692" s="10"/>
    </row>
    <row r="693" spans="1:7">
      <c r="B693" s="193">
        <v>62</v>
      </c>
      <c r="C693" s="194" t="s">
        <v>255</v>
      </c>
      <c r="D693" s="10"/>
      <c r="E693" s="10"/>
      <c r="F693" s="10"/>
      <c r="G693" s="10"/>
    </row>
    <row r="694" spans="1:7">
      <c r="B694" s="193" t="s">
        <v>445</v>
      </c>
      <c r="C694" s="194" t="s">
        <v>372</v>
      </c>
      <c r="D694" s="9">
        <v>0</v>
      </c>
      <c r="E694" s="10">
        <v>70000</v>
      </c>
      <c r="F694" s="10">
        <v>70000</v>
      </c>
      <c r="G694" s="10">
        <v>73000</v>
      </c>
    </row>
    <row r="695" spans="1:7">
      <c r="A695" s="238" t="s">
        <v>5</v>
      </c>
      <c r="B695" s="193">
        <v>62</v>
      </c>
      <c r="C695" s="194" t="s">
        <v>255</v>
      </c>
      <c r="D695" s="4">
        <f t="shared" ref="D695:F695" si="120">D694</f>
        <v>0</v>
      </c>
      <c r="E695" s="5">
        <f t="shared" si="120"/>
        <v>70000</v>
      </c>
      <c r="F695" s="5">
        <f t="shared" si="120"/>
        <v>70000</v>
      </c>
      <c r="G695" s="5">
        <v>73000</v>
      </c>
    </row>
    <row r="696" spans="1:7">
      <c r="C696" s="194"/>
      <c r="D696" s="10"/>
      <c r="E696" s="10"/>
      <c r="F696" s="10"/>
      <c r="G696" s="10"/>
    </row>
    <row r="697" spans="1:7">
      <c r="A697" s="237"/>
      <c r="B697" s="145">
        <v>63</v>
      </c>
      <c r="C697" s="30" t="s">
        <v>189</v>
      </c>
      <c r="D697" s="10"/>
      <c r="E697" s="10"/>
      <c r="F697" s="10"/>
      <c r="G697" s="10"/>
    </row>
    <row r="698" spans="1:7">
      <c r="A698" s="237"/>
      <c r="B698" s="145" t="s">
        <v>443</v>
      </c>
      <c r="C698" s="131" t="s">
        <v>372</v>
      </c>
      <c r="D698" s="9">
        <v>0</v>
      </c>
      <c r="E698" s="10">
        <v>7500</v>
      </c>
      <c r="F698" s="10">
        <v>7500</v>
      </c>
      <c r="G698" s="10">
        <v>7500</v>
      </c>
    </row>
    <row r="699" spans="1:7">
      <c r="A699" s="237" t="s">
        <v>5</v>
      </c>
      <c r="B699" s="145">
        <v>63</v>
      </c>
      <c r="C699" s="30" t="s">
        <v>189</v>
      </c>
      <c r="D699" s="4">
        <f t="shared" ref="D699:F699" si="121">D698</f>
        <v>0</v>
      </c>
      <c r="E699" s="5">
        <f t="shared" si="121"/>
        <v>7500</v>
      </c>
      <c r="F699" s="5">
        <f t="shared" si="121"/>
        <v>7500</v>
      </c>
      <c r="G699" s="5">
        <v>7500</v>
      </c>
    </row>
    <row r="700" spans="1:7">
      <c r="A700" s="237"/>
      <c r="B700" s="145"/>
      <c r="C700" s="30"/>
      <c r="D700" s="10"/>
      <c r="E700" s="10"/>
      <c r="F700" s="10"/>
      <c r="G700" s="10"/>
    </row>
    <row r="701" spans="1:7">
      <c r="A701" s="237"/>
      <c r="B701" s="145">
        <v>65</v>
      </c>
      <c r="C701" s="131" t="s">
        <v>259</v>
      </c>
      <c r="D701" s="10"/>
      <c r="E701" s="10"/>
      <c r="F701" s="10"/>
      <c r="G701" s="10"/>
    </row>
    <row r="702" spans="1:7">
      <c r="A702" s="237"/>
      <c r="B702" s="145" t="s">
        <v>505</v>
      </c>
      <c r="C702" s="131" t="s">
        <v>439</v>
      </c>
      <c r="D702" s="9">
        <v>0</v>
      </c>
      <c r="E702" s="10">
        <v>200</v>
      </c>
      <c r="F702" s="10">
        <v>200</v>
      </c>
      <c r="G702" s="10">
        <v>900</v>
      </c>
    </row>
    <row r="703" spans="1:7">
      <c r="A703" s="238" t="s">
        <v>5</v>
      </c>
      <c r="B703" s="193">
        <v>65</v>
      </c>
      <c r="C703" s="194" t="s">
        <v>259</v>
      </c>
      <c r="D703" s="4">
        <f t="shared" ref="D703:F703" si="122">SUM(D702:D702)</f>
        <v>0</v>
      </c>
      <c r="E703" s="5">
        <f t="shared" si="122"/>
        <v>200</v>
      </c>
      <c r="F703" s="5">
        <f t="shared" si="122"/>
        <v>200</v>
      </c>
      <c r="G703" s="5">
        <v>900</v>
      </c>
    </row>
    <row r="704" spans="1:7">
      <c r="C704" s="194"/>
      <c r="D704" s="17"/>
      <c r="E704" s="17"/>
      <c r="F704" s="17"/>
      <c r="G704" s="17"/>
    </row>
    <row r="705" spans="1:7">
      <c r="B705" s="193">
        <v>66</v>
      </c>
      <c r="C705" s="194" t="s">
        <v>504</v>
      </c>
      <c r="D705" s="10"/>
      <c r="E705" s="10"/>
      <c r="F705" s="10"/>
      <c r="G705" s="10"/>
    </row>
    <row r="706" spans="1:7">
      <c r="B706" s="193" t="s">
        <v>500</v>
      </c>
      <c r="C706" s="194" t="s">
        <v>372</v>
      </c>
      <c r="D706" s="9">
        <v>0</v>
      </c>
      <c r="E706" s="10">
        <v>10000</v>
      </c>
      <c r="F706" s="10">
        <v>10000</v>
      </c>
      <c r="G706" s="10">
        <v>10000</v>
      </c>
    </row>
    <row r="707" spans="1:7">
      <c r="A707" s="238" t="s">
        <v>5</v>
      </c>
      <c r="B707" s="193">
        <v>66</v>
      </c>
      <c r="C707" s="194" t="s">
        <v>504</v>
      </c>
      <c r="D707" s="4">
        <f t="shared" ref="D707:F707" si="123">SUM(D706:D706)</f>
        <v>0</v>
      </c>
      <c r="E707" s="5">
        <f t="shared" si="123"/>
        <v>10000</v>
      </c>
      <c r="F707" s="5">
        <f t="shared" si="123"/>
        <v>10000</v>
      </c>
      <c r="G707" s="5">
        <v>10000</v>
      </c>
    </row>
    <row r="708" spans="1:7">
      <c r="C708" s="194"/>
      <c r="D708" s="17"/>
      <c r="E708" s="17"/>
      <c r="F708" s="17"/>
      <c r="G708" s="17"/>
    </row>
    <row r="709" spans="1:7">
      <c r="B709" s="193">
        <v>67</v>
      </c>
      <c r="C709" s="194" t="s">
        <v>510</v>
      </c>
      <c r="D709" s="10"/>
      <c r="E709" s="10"/>
      <c r="F709" s="10"/>
      <c r="G709" s="10"/>
    </row>
    <row r="710" spans="1:7">
      <c r="A710" s="237"/>
      <c r="B710" s="145" t="s">
        <v>371</v>
      </c>
      <c r="C710" s="131" t="s">
        <v>372</v>
      </c>
      <c r="D710" s="9">
        <v>0</v>
      </c>
      <c r="E710" s="10">
        <v>3200</v>
      </c>
      <c r="F710" s="10">
        <v>3200</v>
      </c>
      <c r="G710" s="10">
        <v>1000</v>
      </c>
    </row>
    <row r="711" spans="1:7">
      <c r="A711" s="237" t="s">
        <v>5</v>
      </c>
      <c r="B711" s="145">
        <v>67</v>
      </c>
      <c r="C711" s="131" t="s">
        <v>510</v>
      </c>
      <c r="D711" s="4">
        <f t="shared" ref="D711:F711" si="124">SUM(D710:D710)</f>
        <v>0</v>
      </c>
      <c r="E711" s="5">
        <f t="shared" si="124"/>
        <v>3200</v>
      </c>
      <c r="F711" s="5">
        <f t="shared" si="124"/>
        <v>3200</v>
      </c>
      <c r="G711" s="5">
        <v>1000</v>
      </c>
    </row>
    <row r="712" spans="1:7" s="93" customFormat="1">
      <c r="A712" s="237"/>
      <c r="B712" s="145"/>
      <c r="C712" s="131"/>
      <c r="D712" s="9"/>
      <c r="E712" s="9"/>
      <c r="F712" s="9"/>
      <c r="G712" s="10"/>
    </row>
    <row r="713" spans="1:7" s="93" customFormat="1">
      <c r="A713" s="94"/>
      <c r="B713" s="79">
        <v>68</v>
      </c>
      <c r="C713" s="80" t="s">
        <v>588</v>
      </c>
      <c r="D713" s="9"/>
      <c r="E713" s="9"/>
      <c r="F713" s="9"/>
      <c r="G713" s="10"/>
    </row>
    <row r="714" spans="1:7" s="93" customFormat="1">
      <c r="A714" s="94"/>
      <c r="B714" s="79" t="s">
        <v>589</v>
      </c>
      <c r="C714" s="80" t="s">
        <v>372</v>
      </c>
      <c r="D714" s="9">
        <v>0</v>
      </c>
      <c r="E714" s="9">
        <v>0</v>
      </c>
      <c r="F714" s="10">
        <v>800</v>
      </c>
      <c r="G714" s="10">
        <v>1000</v>
      </c>
    </row>
    <row r="715" spans="1:7" s="93" customFormat="1">
      <c r="A715" s="94" t="s">
        <v>5</v>
      </c>
      <c r="B715" s="79">
        <v>68</v>
      </c>
      <c r="C715" s="80" t="s">
        <v>588</v>
      </c>
      <c r="D715" s="4">
        <f t="shared" ref="D715:F715" si="125">D714</f>
        <v>0</v>
      </c>
      <c r="E715" s="4">
        <f t="shared" si="125"/>
        <v>0</v>
      </c>
      <c r="F715" s="5">
        <f t="shared" si="125"/>
        <v>800</v>
      </c>
      <c r="G715" s="5">
        <v>1000</v>
      </c>
    </row>
    <row r="716" spans="1:7" s="93" customFormat="1">
      <c r="A716" s="94"/>
      <c r="B716" s="79"/>
      <c r="C716" s="80"/>
      <c r="D716" s="9"/>
      <c r="E716" s="9"/>
      <c r="F716" s="10"/>
      <c r="G716" s="10"/>
    </row>
    <row r="717" spans="1:7" s="93" customFormat="1">
      <c r="A717" s="94"/>
      <c r="B717" s="79">
        <v>69</v>
      </c>
      <c r="C717" s="80" t="s">
        <v>650</v>
      </c>
      <c r="D717" s="9"/>
      <c r="E717" s="9"/>
      <c r="F717" s="9"/>
      <c r="G717" s="10"/>
    </row>
    <row r="718" spans="1:7" s="93" customFormat="1">
      <c r="A718" s="94"/>
      <c r="B718" s="79" t="s">
        <v>663</v>
      </c>
      <c r="C718" s="80" t="s">
        <v>439</v>
      </c>
      <c r="D718" s="9">
        <v>0</v>
      </c>
      <c r="E718" s="9">
        <v>0</v>
      </c>
      <c r="F718" s="9">
        <v>0</v>
      </c>
      <c r="G718" s="10">
        <v>10000</v>
      </c>
    </row>
    <row r="719" spans="1:7" s="93" customFormat="1">
      <c r="A719" s="94" t="s">
        <v>5</v>
      </c>
      <c r="B719" s="79">
        <v>69</v>
      </c>
      <c r="C719" s="80" t="s">
        <v>650</v>
      </c>
      <c r="D719" s="4">
        <f t="shared" ref="D719:F719" si="126">D718</f>
        <v>0</v>
      </c>
      <c r="E719" s="4">
        <f t="shared" si="126"/>
        <v>0</v>
      </c>
      <c r="F719" s="4">
        <f t="shared" si="126"/>
        <v>0</v>
      </c>
      <c r="G719" s="5">
        <v>10000</v>
      </c>
    </row>
    <row r="720" spans="1:7">
      <c r="A720" s="238" t="s">
        <v>5</v>
      </c>
      <c r="B720" s="84">
        <v>80.001000000000005</v>
      </c>
      <c r="C720" s="57" t="s">
        <v>37</v>
      </c>
      <c r="D720" s="12">
        <f>D686+D691+D695+D699+D703+D707+D711+D715+D719</f>
        <v>588693</v>
      </c>
      <c r="E720" s="12">
        <f t="shared" ref="E720:F720" si="127">E686+E691+E695+E699+E703+E707+E711+E715+E719</f>
        <v>453118</v>
      </c>
      <c r="F720" s="12">
        <f t="shared" si="127"/>
        <v>449325</v>
      </c>
      <c r="G720" s="12">
        <v>808040</v>
      </c>
    </row>
    <row r="721" spans="1:7">
      <c r="B721" s="84"/>
      <c r="C721" s="57"/>
      <c r="D721" s="10"/>
      <c r="E721" s="10"/>
      <c r="F721" s="10"/>
      <c r="G721" s="23"/>
    </row>
    <row r="722" spans="1:7">
      <c r="B722" s="84">
        <v>80.106999999999999</v>
      </c>
      <c r="C722" s="57" t="s">
        <v>48</v>
      </c>
      <c r="D722" s="39"/>
      <c r="E722" s="39"/>
      <c r="F722" s="39"/>
      <c r="G722" s="63"/>
    </row>
    <row r="723" spans="1:7">
      <c r="B723" s="96">
        <v>61</v>
      </c>
      <c r="C723" s="194" t="s">
        <v>149</v>
      </c>
      <c r="D723" s="39"/>
      <c r="E723" s="39"/>
      <c r="F723" s="39"/>
      <c r="G723" s="63"/>
    </row>
    <row r="724" spans="1:7">
      <c r="B724" s="229" t="s">
        <v>590</v>
      </c>
      <c r="C724" s="181" t="s">
        <v>48</v>
      </c>
      <c r="D724" s="28">
        <v>0</v>
      </c>
      <c r="E724" s="28">
        <v>0</v>
      </c>
      <c r="F724" s="92">
        <v>2590</v>
      </c>
      <c r="G724" s="92">
        <v>1567</v>
      </c>
    </row>
    <row r="725" spans="1:7" s="93" customFormat="1">
      <c r="A725" s="237"/>
      <c r="B725" s="214" t="s">
        <v>126</v>
      </c>
      <c r="C725" s="130" t="s">
        <v>127</v>
      </c>
      <c r="D725" s="10">
        <v>95000</v>
      </c>
      <c r="E725" s="9">
        <v>0</v>
      </c>
      <c r="F725" s="9">
        <v>0</v>
      </c>
      <c r="G725" s="9">
        <v>0</v>
      </c>
    </row>
    <row r="726" spans="1:7">
      <c r="A726" s="238" t="s">
        <v>5</v>
      </c>
      <c r="B726" s="96">
        <v>61</v>
      </c>
      <c r="C726" s="194" t="s">
        <v>149</v>
      </c>
      <c r="D726" s="5">
        <f t="shared" ref="D726:F726" si="128">SUM(D724:D725)</f>
        <v>95000</v>
      </c>
      <c r="E726" s="4">
        <f t="shared" si="128"/>
        <v>0</v>
      </c>
      <c r="F726" s="5">
        <f t="shared" si="128"/>
        <v>2590</v>
      </c>
      <c r="G726" s="5">
        <v>1567</v>
      </c>
    </row>
    <row r="727" spans="1:7">
      <c r="B727" s="96"/>
      <c r="C727" s="194"/>
      <c r="D727" s="16"/>
      <c r="E727" s="16"/>
      <c r="F727" s="16"/>
      <c r="G727" s="17"/>
    </row>
    <row r="728" spans="1:7" ht="15" customHeight="1">
      <c r="B728" s="96">
        <v>62</v>
      </c>
      <c r="C728" s="194" t="s">
        <v>493</v>
      </c>
      <c r="D728" s="10"/>
      <c r="E728" s="10"/>
      <c r="F728" s="10"/>
      <c r="G728" s="9"/>
    </row>
    <row r="729" spans="1:7">
      <c r="B729" s="73" t="s">
        <v>494</v>
      </c>
      <c r="C729" s="76" t="s">
        <v>48</v>
      </c>
      <c r="D729" s="3">
        <v>0</v>
      </c>
      <c r="E729" s="19">
        <v>86594</v>
      </c>
      <c r="F729" s="19">
        <v>86594</v>
      </c>
      <c r="G729" s="19">
        <v>60163</v>
      </c>
    </row>
    <row r="730" spans="1:7" ht="15" customHeight="1">
      <c r="A730" s="238" t="s">
        <v>5</v>
      </c>
      <c r="B730" s="96">
        <v>62</v>
      </c>
      <c r="C730" s="194" t="s">
        <v>493</v>
      </c>
      <c r="D730" s="4">
        <f t="shared" ref="D730:F730" si="129">SUM(D729:D729)</f>
        <v>0</v>
      </c>
      <c r="E730" s="5">
        <f t="shared" si="129"/>
        <v>86594</v>
      </c>
      <c r="F730" s="5">
        <f t="shared" si="129"/>
        <v>86594</v>
      </c>
      <c r="G730" s="5">
        <v>60163</v>
      </c>
    </row>
    <row r="731" spans="1:7">
      <c r="B731" s="96"/>
      <c r="C731" s="194"/>
      <c r="D731" s="16"/>
      <c r="E731" s="16"/>
      <c r="F731" s="16"/>
      <c r="G731" s="17"/>
    </row>
    <row r="732" spans="1:7" ht="25.5">
      <c r="B732" s="96">
        <v>63</v>
      </c>
      <c r="C732" s="194" t="s">
        <v>511</v>
      </c>
      <c r="D732" s="10"/>
      <c r="E732" s="10"/>
      <c r="F732" s="10"/>
      <c r="G732" s="9"/>
    </row>
    <row r="733" spans="1:7">
      <c r="B733" s="73" t="s">
        <v>538</v>
      </c>
      <c r="C733" s="76" t="s">
        <v>48</v>
      </c>
      <c r="D733" s="3">
        <v>0</v>
      </c>
      <c r="E733" s="19">
        <v>5000</v>
      </c>
      <c r="F733" s="19">
        <f>5000+5000</f>
        <v>10000</v>
      </c>
      <c r="G733" s="19">
        <v>5264</v>
      </c>
    </row>
    <row r="734" spans="1:7" ht="25.5">
      <c r="A734" s="244" t="s">
        <v>5</v>
      </c>
      <c r="B734" s="215">
        <v>63</v>
      </c>
      <c r="C734" s="75" t="s">
        <v>511</v>
      </c>
      <c r="D734" s="4">
        <f t="shared" ref="D734:F734" si="130">SUM(D733:D733)</f>
        <v>0</v>
      </c>
      <c r="E734" s="5">
        <f t="shared" si="130"/>
        <v>5000</v>
      </c>
      <c r="F734" s="5">
        <f t="shared" si="130"/>
        <v>10000</v>
      </c>
      <c r="G734" s="5">
        <v>5264</v>
      </c>
    </row>
    <row r="735" spans="1:7" ht="9.9499999999999993" customHeight="1">
      <c r="B735" s="96"/>
      <c r="C735" s="194"/>
      <c r="D735" s="17"/>
      <c r="E735" s="16"/>
      <c r="F735" s="16"/>
      <c r="G735" s="16"/>
    </row>
    <row r="736" spans="1:7">
      <c r="B736" s="96">
        <v>64</v>
      </c>
      <c r="C736" s="194" t="s">
        <v>636</v>
      </c>
      <c r="D736" s="9"/>
      <c r="E736" s="10"/>
      <c r="F736" s="10"/>
      <c r="G736" s="10"/>
    </row>
    <row r="737" spans="1:7">
      <c r="B737" s="96" t="s">
        <v>635</v>
      </c>
      <c r="C737" s="76" t="s">
        <v>48</v>
      </c>
      <c r="D737" s="3">
        <v>0</v>
      </c>
      <c r="E737" s="3">
        <v>0</v>
      </c>
      <c r="F737" s="3">
        <v>0</v>
      </c>
      <c r="G737" s="19">
        <v>100000</v>
      </c>
    </row>
    <row r="738" spans="1:7">
      <c r="A738" s="238" t="s">
        <v>5</v>
      </c>
      <c r="B738" s="96">
        <v>64</v>
      </c>
      <c r="C738" s="194" t="s">
        <v>636</v>
      </c>
      <c r="D738" s="4">
        <f t="shared" ref="D738:F738" si="131">SUM(D737:D737)</f>
        <v>0</v>
      </c>
      <c r="E738" s="4">
        <f t="shared" si="131"/>
        <v>0</v>
      </c>
      <c r="F738" s="4">
        <f t="shared" si="131"/>
        <v>0</v>
      </c>
      <c r="G738" s="5">
        <v>100000</v>
      </c>
    </row>
    <row r="739" spans="1:7">
      <c r="B739" s="96"/>
      <c r="C739" s="194"/>
      <c r="D739" s="17"/>
      <c r="E739" s="17"/>
      <c r="F739" s="17"/>
      <c r="G739" s="16"/>
    </row>
    <row r="740" spans="1:7">
      <c r="B740" s="96">
        <v>65</v>
      </c>
      <c r="C740" s="194" t="s">
        <v>637</v>
      </c>
      <c r="D740" s="9"/>
      <c r="E740" s="9"/>
      <c r="F740" s="9"/>
      <c r="G740" s="10"/>
    </row>
    <row r="741" spans="1:7">
      <c r="B741" s="96" t="s">
        <v>616</v>
      </c>
      <c r="C741" s="76" t="s">
        <v>48</v>
      </c>
      <c r="D741" s="3">
        <v>0</v>
      </c>
      <c r="E741" s="3">
        <v>0</v>
      </c>
      <c r="F741" s="3">
        <v>0</v>
      </c>
      <c r="G741" s="19">
        <v>300</v>
      </c>
    </row>
    <row r="742" spans="1:7">
      <c r="A742" s="238" t="s">
        <v>5</v>
      </c>
      <c r="B742" s="96">
        <v>65</v>
      </c>
      <c r="C742" s="194" t="s">
        <v>637</v>
      </c>
      <c r="D742" s="4">
        <f t="shared" ref="D742:F742" si="132">SUM(D741:D741)</f>
        <v>0</v>
      </c>
      <c r="E742" s="4">
        <f t="shared" si="132"/>
        <v>0</v>
      </c>
      <c r="F742" s="4">
        <f t="shared" si="132"/>
        <v>0</v>
      </c>
      <c r="G742" s="5">
        <v>300</v>
      </c>
    </row>
    <row r="743" spans="1:7">
      <c r="B743" s="96"/>
      <c r="C743" s="194"/>
      <c r="D743" s="17"/>
      <c r="E743" s="17"/>
      <c r="F743" s="17"/>
      <c r="G743" s="16"/>
    </row>
    <row r="744" spans="1:7">
      <c r="B744" s="96">
        <v>66</v>
      </c>
      <c r="C744" s="194" t="s">
        <v>638</v>
      </c>
      <c r="D744" s="9"/>
      <c r="E744" s="9"/>
      <c r="F744" s="9"/>
      <c r="G744" s="10"/>
    </row>
    <row r="745" spans="1:7">
      <c r="B745" s="96" t="s">
        <v>639</v>
      </c>
      <c r="C745" s="76" t="s">
        <v>48</v>
      </c>
      <c r="D745" s="9">
        <v>0</v>
      </c>
      <c r="E745" s="9">
        <v>0</v>
      </c>
      <c r="F745" s="9">
        <v>0</v>
      </c>
      <c r="G745" s="10">
        <v>600</v>
      </c>
    </row>
    <row r="746" spans="1:7">
      <c r="A746" s="237" t="s">
        <v>5</v>
      </c>
      <c r="B746" s="96">
        <v>66</v>
      </c>
      <c r="C746" s="194" t="s">
        <v>638</v>
      </c>
      <c r="D746" s="4">
        <f t="shared" ref="D746:F746" si="133">SUM(D745:D745)</f>
        <v>0</v>
      </c>
      <c r="E746" s="4">
        <f t="shared" si="133"/>
        <v>0</v>
      </c>
      <c r="F746" s="4">
        <f t="shared" si="133"/>
        <v>0</v>
      </c>
      <c r="G746" s="5">
        <v>600</v>
      </c>
    </row>
    <row r="747" spans="1:7">
      <c r="A747" s="237" t="s">
        <v>5</v>
      </c>
      <c r="B747" s="148">
        <v>80.106999999999999</v>
      </c>
      <c r="C747" s="141" t="s">
        <v>48</v>
      </c>
      <c r="D747" s="5">
        <f>D726+D730+D734+D738+D742+D746</f>
        <v>95000</v>
      </c>
      <c r="E747" s="5">
        <f t="shared" ref="E747:F747" si="134">E726+E730+E734+E738+E742+E746</f>
        <v>91594</v>
      </c>
      <c r="F747" s="5">
        <f t="shared" si="134"/>
        <v>99184</v>
      </c>
      <c r="G747" s="5">
        <v>167894</v>
      </c>
    </row>
    <row r="748" spans="1:7">
      <c r="A748" s="237"/>
      <c r="B748" s="148"/>
      <c r="C748" s="141"/>
      <c r="D748" s="10"/>
      <c r="E748" s="10"/>
      <c r="F748" s="10"/>
      <c r="G748" s="10"/>
    </row>
    <row r="749" spans="1:7">
      <c r="A749" s="237"/>
      <c r="B749" s="88">
        <v>80.789000000000001</v>
      </c>
      <c r="C749" s="82" t="s">
        <v>319</v>
      </c>
      <c r="D749" s="10"/>
      <c r="E749" s="10"/>
      <c r="F749" s="10"/>
      <c r="G749" s="10"/>
    </row>
    <row r="750" spans="1:7">
      <c r="B750" s="96">
        <v>62</v>
      </c>
      <c r="C750" s="194" t="s">
        <v>493</v>
      </c>
      <c r="D750" s="10"/>
      <c r="E750" s="10"/>
      <c r="F750" s="10"/>
      <c r="G750" s="10"/>
    </row>
    <row r="751" spans="1:7">
      <c r="B751" s="73" t="s">
        <v>494</v>
      </c>
      <c r="C751" s="254" t="s">
        <v>48</v>
      </c>
      <c r="D751" s="3">
        <v>0</v>
      </c>
      <c r="E751" s="3">
        <v>0</v>
      </c>
      <c r="F751" s="3">
        <v>0</v>
      </c>
      <c r="G751" s="19">
        <v>3840</v>
      </c>
    </row>
    <row r="752" spans="1:7">
      <c r="A752" s="238" t="s">
        <v>5</v>
      </c>
      <c r="B752" s="96">
        <v>62</v>
      </c>
      <c r="C752" s="194" t="s">
        <v>493</v>
      </c>
      <c r="D752" s="4">
        <f t="shared" ref="D752:F752" si="135">SUM(D751:D751)</f>
        <v>0</v>
      </c>
      <c r="E752" s="4">
        <f t="shared" si="135"/>
        <v>0</v>
      </c>
      <c r="F752" s="4">
        <f t="shared" si="135"/>
        <v>0</v>
      </c>
      <c r="G752" s="5">
        <v>3840</v>
      </c>
    </row>
    <row r="753" spans="1:7">
      <c r="B753" s="96"/>
      <c r="C753" s="194"/>
      <c r="D753" s="17"/>
      <c r="E753" s="17"/>
      <c r="F753" s="17"/>
      <c r="G753" s="16"/>
    </row>
    <row r="754" spans="1:7" ht="25.5">
      <c r="B754" s="96">
        <v>63</v>
      </c>
      <c r="C754" s="194" t="s">
        <v>511</v>
      </c>
      <c r="D754" s="10"/>
      <c r="E754" s="10"/>
      <c r="F754" s="10"/>
      <c r="G754" s="9"/>
    </row>
    <row r="755" spans="1:7">
      <c r="B755" s="73" t="s">
        <v>538</v>
      </c>
      <c r="C755" s="254" t="s">
        <v>48</v>
      </c>
      <c r="D755" s="3">
        <v>0</v>
      </c>
      <c r="E755" s="3">
        <v>0</v>
      </c>
      <c r="F755" s="3">
        <v>0</v>
      </c>
      <c r="G755" s="19">
        <v>336</v>
      </c>
    </row>
    <row r="756" spans="1:7" ht="25.5">
      <c r="A756" s="238" t="s">
        <v>5</v>
      </c>
      <c r="B756" s="96">
        <v>63</v>
      </c>
      <c r="C756" s="194" t="s">
        <v>511</v>
      </c>
      <c r="D756" s="4">
        <f t="shared" ref="D756:F756" si="136">SUM(D755:D755)</f>
        <v>0</v>
      </c>
      <c r="E756" s="4">
        <f t="shared" si="136"/>
        <v>0</v>
      </c>
      <c r="F756" s="4">
        <f t="shared" si="136"/>
        <v>0</v>
      </c>
      <c r="G756" s="5">
        <v>336</v>
      </c>
    </row>
    <row r="757" spans="1:7">
      <c r="B757" s="96"/>
      <c r="C757" s="194"/>
      <c r="D757" s="4"/>
      <c r="E757" s="4"/>
      <c r="F757" s="4"/>
      <c r="G757" s="5"/>
    </row>
    <row r="758" spans="1:7">
      <c r="B758" s="96">
        <v>67</v>
      </c>
      <c r="C758" s="194" t="s">
        <v>149</v>
      </c>
      <c r="D758" s="39"/>
      <c r="E758" s="39"/>
      <c r="F758" s="39"/>
      <c r="G758" s="63"/>
    </row>
    <row r="759" spans="1:7">
      <c r="B759" s="229" t="s">
        <v>61</v>
      </c>
      <c r="C759" s="147" t="s">
        <v>48</v>
      </c>
      <c r="D759" s="28">
        <v>0</v>
      </c>
      <c r="E759" s="28">
        <v>0</v>
      </c>
      <c r="F759" s="28">
        <v>0</v>
      </c>
      <c r="G759" s="19">
        <v>100</v>
      </c>
    </row>
    <row r="760" spans="1:7">
      <c r="A760" s="238" t="s">
        <v>5</v>
      </c>
      <c r="B760" s="96">
        <v>67</v>
      </c>
      <c r="C760" s="194" t="s">
        <v>149</v>
      </c>
      <c r="D760" s="4">
        <f t="shared" ref="D760:F760" si="137">SUM(D759:D759)</f>
        <v>0</v>
      </c>
      <c r="E760" s="4">
        <f t="shared" si="137"/>
        <v>0</v>
      </c>
      <c r="F760" s="4">
        <f t="shared" si="137"/>
        <v>0</v>
      </c>
      <c r="G760" s="5">
        <v>100</v>
      </c>
    </row>
    <row r="761" spans="1:7">
      <c r="A761" s="238" t="s">
        <v>5</v>
      </c>
      <c r="B761" s="88">
        <v>80.789000000000001</v>
      </c>
      <c r="C761" s="82" t="s">
        <v>319</v>
      </c>
      <c r="D761" s="4">
        <f>D752+D756+D760</f>
        <v>0</v>
      </c>
      <c r="E761" s="4">
        <f t="shared" ref="E761:F761" si="138">E752+E756+E760</f>
        <v>0</v>
      </c>
      <c r="F761" s="4">
        <f t="shared" si="138"/>
        <v>0</v>
      </c>
      <c r="G761" s="5">
        <v>4276</v>
      </c>
    </row>
    <row r="762" spans="1:7">
      <c r="A762" s="237"/>
      <c r="B762" s="148"/>
      <c r="C762" s="141"/>
      <c r="D762" s="10"/>
      <c r="E762" s="10"/>
      <c r="F762" s="10"/>
      <c r="G762" s="10"/>
    </row>
    <row r="763" spans="1:7">
      <c r="A763" s="237"/>
      <c r="B763" s="88">
        <v>80.796000000000006</v>
      </c>
      <c r="C763" s="82" t="s">
        <v>322</v>
      </c>
      <c r="D763" s="10"/>
      <c r="E763" s="10"/>
      <c r="F763" s="10"/>
      <c r="G763" s="10"/>
    </row>
    <row r="764" spans="1:7" ht="14.45" customHeight="1">
      <c r="B764" s="96">
        <v>62</v>
      </c>
      <c r="C764" s="194" t="s">
        <v>493</v>
      </c>
      <c r="D764" s="10"/>
      <c r="E764" s="10"/>
      <c r="F764" s="10"/>
      <c r="G764" s="10"/>
    </row>
    <row r="765" spans="1:7" ht="14.45" customHeight="1">
      <c r="B765" s="73" t="s">
        <v>494</v>
      </c>
      <c r="C765" s="254" t="s">
        <v>48</v>
      </c>
      <c r="D765" s="3">
        <v>0</v>
      </c>
      <c r="E765" s="3">
        <v>0</v>
      </c>
      <c r="F765" s="3">
        <v>0</v>
      </c>
      <c r="G765" s="19">
        <v>31997</v>
      </c>
    </row>
    <row r="766" spans="1:7" ht="14.45" customHeight="1">
      <c r="A766" s="238" t="s">
        <v>5</v>
      </c>
      <c r="B766" s="96">
        <v>62</v>
      </c>
      <c r="C766" s="194" t="s">
        <v>493</v>
      </c>
      <c r="D766" s="4">
        <f t="shared" ref="D766:F766" si="139">SUM(D765:D765)</f>
        <v>0</v>
      </c>
      <c r="E766" s="4">
        <f t="shared" si="139"/>
        <v>0</v>
      </c>
      <c r="F766" s="4">
        <f t="shared" si="139"/>
        <v>0</v>
      </c>
      <c r="G766" s="5">
        <v>31997</v>
      </c>
    </row>
    <row r="767" spans="1:7" ht="14.45" customHeight="1">
      <c r="B767" s="96"/>
      <c r="C767" s="194"/>
      <c r="D767" s="17"/>
      <c r="E767" s="17"/>
      <c r="F767" s="17"/>
      <c r="G767" s="16"/>
    </row>
    <row r="768" spans="1:7" ht="14.45" customHeight="1">
      <c r="B768" s="96">
        <v>63</v>
      </c>
      <c r="C768" s="194" t="s">
        <v>511</v>
      </c>
      <c r="D768" s="10"/>
      <c r="E768" s="10"/>
      <c r="F768" s="10"/>
      <c r="G768" s="9"/>
    </row>
    <row r="769" spans="1:7" ht="14.45" customHeight="1">
      <c r="B769" s="73" t="s">
        <v>538</v>
      </c>
      <c r="C769" s="254" t="s">
        <v>48</v>
      </c>
      <c r="D769" s="11">
        <v>0</v>
      </c>
      <c r="E769" s="11">
        <v>0</v>
      </c>
      <c r="F769" s="11">
        <v>0</v>
      </c>
      <c r="G769" s="12">
        <v>2800</v>
      </c>
    </row>
    <row r="770" spans="1:7" ht="14.45" customHeight="1">
      <c r="A770" s="238" t="s">
        <v>5</v>
      </c>
      <c r="B770" s="96">
        <v>63</v>
      </c>
      <c r="C770" s="194" t="s">
        <v>511</v>
      </c>
      <c r="D770" s="4">
        <f t="shared" ref="D770:F770" si="140">SUM(D769:D769)</f>
        <v>0</v>
      </c>
      <c r="E770" s="4">
        <f t="shared" si="140"/>
        <v>0</v>
      </c>
      <c r="F770" s="4">
        <f t="shared" si="140"/>
        <v>0</v>
      </c>
      <c r="G770" s="5">
        <v>2800</v>
      </c>
    </row>
    <row r="771" spans="1:7" ht="14.45" customHeight="1">
      <c r="C771" s="194"/>
      <c r="D771" s="17"/>
      <c r="E771" s="17"/>
      <c r="F771" s="17"/>
      <c r="G771" s="16"/>
    </row>
    <row r="772" spans="1:7" ht="14.45" customHeight="1">
      <c r="B772" s="96">
        <v>67</v>
      </c>
      <c r="C772" s="194" t="s">
        <v>149</v>
      </c>
      <c r="D772" s="185"/>
      <c r="E772" s="185"/>
      <c r="F772" s="185"/>
      <c r="G772" s="186"/>
    </row>
    <row r="773" spans="1:7" ht="14.45" customHeight="1">
      <c r="B773" s="229" t="s">
        <v>61</v>
      </c>
      <c r="C773" s="147" t="s">
        <v>48</v>
      </c>
      <c r="D773" s="28">
        <v>0</v>
      </c>
      <c r="E773" s="28">
        <v>0</v>
      </c>
      <c r="F773" s="28">
        <v>0</v>
      </c>
      <c r="G773" s="19">
        <v>833</v>
      </c>
    </row>
    <row r="774" spans="1:7" ht="14.45" customHeight="1">
      <c r="B774" s="96">
        <v>67</v>
      </c>
      <c r="C774" s="194" t="s">
        <v>149</v>
      </c>
      <c r="D774" s="4">
        <f t="shared" ref="D774:F774" si="141">SUM(D773:D773)</f>
        <v>0</v>
      </c>
      <c r="E774" s="4">
        <f t="shared" si="141"/>
        <v>0</v>
      </c>
      <c r="F774" s="4">
        <f t="shared" si="141"/>
        <v>0</v>
      </c>
      <c r="G774" s="5">
        <v>833</v>
      </c>
    </row>
    <row r="775" spans="1:7">
      <c r="A775" s="238" t="s">
        <v>5</v>
      </c>
      <c r="B775" s="88">
        <v>80.796000000000006</v>
      </c>
      <c r="C775" s="82" t="s">
        <v>322</v>
      </c>
      <c r="D775" s="4">
        <f>D766+D770+D774</f>
        <v>0</v>
      </c>
      <c r="E775" s="4">
        <f t="shared" ref="E775:F775" si="142">E766+E770+E774</f>
        <v>0</v>
      </c>
      <c r="F775" s="4">
        <f t="shared" si="142"/>
        <v>0</v>
      </c>
      <c r="G775" s="5">
        <v>35630</v>
      </c>
    </row>
    <row r="776" spans="1:7">
      <c r="A776" s="237" t="s">
        <v>5</v>
      </c>
      <c r="B776" s="145">
        <v>80</v>
      </c>
      <c r="C776" s="131" t="s">
        <v>72</v>
      </c>
      <c r="D776" s="5">
        <f t="shared" ref="D776:F776" si="143">D747+D720+D761+D775</f>
        <v>683693</v>
      </c>
      <c r="E776" s="5">
        <f t="shared" si="143"/>
        <v>544712</v>
      </c>
      <c r="F776" s="5">
        <f t="shared" si="143"/>
        <v>548509</v>
      </c>
      <c r="G776" s="5">
        <v>1015840</v>
      </c>
    </row>
    <row r="777" spans="1:7" s="93" customFormat="1">
      <c r="A777" s="237" t="s">
        <v>5</v>
      </c>
      <c r="B777" s="149">
        <v>2202</v>
      </c>
      <c r="C777" s="141" t="s">
        <v>11</v>
      </c>
      <c r="D777" s="5">
        <f t="shared" ref="D777:F777" si="144">D776+D652+D623+D405+D233</f>
        <v>12885761</v>
      </c>
      <c r="E777" s="5">
        <f t="shared" si="144"/>
        <v>13905152</v>
      </c>
      <c r="F777" s="5">
        <f t="shared" si="144"/>
        <v>13152371</v>
      </c>
      <c r="G777" s="5">
        <v>15536333</v>
      </c>
    </row>
    <row r="778" spans="1:7">
      <c r="A778" s="237"/>
      <c r="B778" s="149"/>
      <c r="C778" s="141"/>
      <c r="D778" s="10"/>
      <c r="E778" s="10"/>
      <c r="F778" s="39"/>
      <c r="G778" s="23"/>
    </row>
    <row r="779" spans="1:7">
      <c r="A779" s="237" t="s">
        <v>7</v>
      </c>
      <c r="B779" s="149">
        <v>2203</v>
      </c>
      <c r="C779" s="141" t="s">
        <v>1</v>
      </c>
      <c r="D779" s="39"/>
      <c r="E779" s="39"/>
      <c r="F779" s="39"/>
      <c r="G779" s="63"/>
    </row>
    <row r="780" spans="1:7">
      <c r="A780" s="237"/>
      <c r="B780" s="148">
        <v>1E-3</v>
      </c>
      <c r="C780" s="141" t="s">
        <v>37</v>
      </c>
      <c r="D780" s="39"/>
      <c r="E780" s="39"/>
      <c r="F780" s="39"/>
      <c r="G780" s="63"/>
    </row>
    <row r="781" spans="1:7">
      <c r="A781" s="237"/>
      <c r="B781" s="145">
        <v>60</v>
      </c>
      <c r="C781" s="131" t="s">
        <v>73</v>
      </c>
      <c r="D781" s="39"/>
      <c r="E781" s="39"/>
      <c r="F781" s="39"/>
      <c r="G781" s="63"/>
    </row>
    <row r="782" spans="1:7">
      <c r="A782" s="237"/>
      <c r="B782" s="214" t="s">
        <v>74</v>
      </c>
      <c r="C782" s="131" t="s">
        <v>18</v>
      </c>
      <c r="D782" s="26">
        <v>15192</v>
      </c>
      <c r="E782" s="10">
        <v>15615</v>
      </c>
      <c r="F782" s="226">
        <v>15615</v>
      </c>
      <c r="G782" s="10">
        <v>10200</v>
      </c>
    </row>
    <row r="783" spans="1:7">
      <c r="A783" s="244"/>
      <c r="B783" s="218" t="s">
        <v>230</v>
      </c>
      <c r="C783" s="75" t="s">
        <v>91</v>
      </c>
      <c r="D783" s="27">
        <v>2128</v>
      </c>
      <c r="E783" s="27">
        <v>2389</v>
      </c>
      <c r="F783" s="27">
        <v>2389</v>
      </c>
      <c r="G783" s="12">
        <v>2879</v>
      </c>
    </row>
    <row r="784" spans="1:7">
      <c r="A784" s="237"/>
      <c r="B784" s="145" t="s">
        <v>436</v>
      </c>
      <c r="C784" s="131" t="s">
        <v>355</v>
      </c>
      <c r="D784" s="9">
        <v>0</v>
      </c>
      <c r="E784" s="10">
        <v>1</v>
      </c>
      <c r="F784" s="10">
        <v>1</v>
      </c>
      <c r="G784" s="10">
        <v>510</v>
      </c>
    </row>
    <row r="785" spans="1:7">
      <c r="A785" s="237"/>
      <c r="B785" s="145" t="s">
        <v>437</v>
      </c>
      <c r="C785" s="131" t="s">
        <v>357</v>
      </c>
      <c r="D785" s="9">
        <v>0</v>
      </c>
      <c r="E785" s="10">
        <v>1</v>
      </c>
      <c r="F785" s="10">
        <v>1</v>
      </c>
      <c r="G785" s="10">
        <v>8290</v>
      </c>
    </row>
    <row r="786" spans="1:7">
      <c r="B786" s="73" t="s">
        <v>75</v>
      </c>
      <c r="C786" s="76" t="s">
        <v>366</v>
      </c>
      <c r="D786" s="20">
        <v>0</v>
      </c>
      <c r="E786" s="10">
        <v>83</v>
      </c>
      <c r="F786" s="31">
        <v>83</v>
      </c>
      <c r="G786" s="10">
        <v>83</v>
      </c>
    </row>
    <row r="787" spans="1:7">
      <c r="B787" s="73" t="s">
        <v>76</v>
      </c>
      <c r="C787" s="194" t="s">
        <v>14</v>
      </c>
      <c r="D787" s="26">
        <v>329</v>
      </c>
      <c r="E787" s="10">
        <v>330</v>
      </c>
      <c r="F787" s="217">
        <v>330</v>
      </c>
      <c r="G787" s="10">
        <v>330</v>
      </c>
    </row>
    <row r="788" spans="1:7">
      <c r="B788" s="73" t="s">
        <v>441</v>
      </c>
      <c r="C788" s="194" t="s">
        <v>367</v>
      </c>
      <c r="D788" s="9">
        <v>0</v>
      </c>
      <c r="E788" s="10">
        <v>42</v>
      </c>
      <c r="F788" s="10">
        <v>42</v>
      </c>
      <c r="G788" s="78">
        <v>42</v>
      </c>
    </row>
    <row r="789" spans="1:7">
      <c r="B789" s="73" t="s">
        <v>440</v>
      </c>
      <c r="C789" s="194" t="s">
        <v>372</v>
      </c>
      <c r="D789" s="20">
        <v>0</v>
      </c>
      <c r="E789" s="10">
        <v>1124</v>
      </c>
      <c r="F789" s="31">
        <v>1124</v>
      </c>
      <c r="G789" s="10">
        <v>1124</v>
      </c>
    </row>
    <row r="790" spans="1:7">
      <c r="B790" s="73" t="s">
        <v>77</v>
      </c>
      <c r="C790" s="194" t="s">
        <v>15</v>
      </c>
      <c r="D790" s="10">
        <v>1109</v>
      </c>
      <c r="E790" s="9">
        <v>0</v>
      </c>
      <c r="F790" s="28">
        <v>0</v>
      </c>
      <c r="G790" s="9">
        <v>0</v>
      </c>
    </row>
    <row r="791" spans="1:7">
      <c r="B791" s="73" t="s">
        <v>78</v>
      </c>
      <c r="C791" s="97" t="s">
        <v>38</v>
      </c>
      <c r="D791" s="10">
        <v>6</v>
      </c>
      <c r="E791" s="9">
        <v>0</v>
      </c>
      <c r="F791" s="9">
        <v>0</v>
      </c>
      <c r="G791" s="9">
        <v>0</v>
      </c>
    </row>
    <row r="792" spans="1:7" ht="25.5">
      <c r="B792" s="73" t="s">
        <v>52</v>
      </c>
      <c r="C792" s="76" t="s">
        <v>168</v>
      </c>
      <c r="D792" s="10">
        <v>200000</v>
      </c>
      <c r="E792" s="9">
        <v>0</v>
      </c>
      <c r="F792" s="9">
        <v>0</v>
      </c>
      <c r="G792" s="9">
        <v>0</v>
      </c>
    </row>
    <row r="793" spans="1:7">
      <c r="A793" s="237"/>
      <c r="B793" s="214" t="s">
        <v>150</v>
      </c>
      <c r="C793" s="130" t="s">
        <v>298</v>
      </c>
      <c r="D793" s="10">
        <v>45000</v>
      </c>
      <c r="E793" s="9">
        <v>0</v>
      </c>
      <c r="F793" s="9">
        <v>0</v>
      </c>
      <c r="G793" s="9">
        <v>0</v>
      </c>
    </row>
    <row r="794" spans="1:7">
      <c r="A794" s="237" t="s">
        <v>5</v>
      </c>
      <c r="B794" s="145">
        <v>60</v>
      </c>
      <c r="C794" s="131" t="s">
        <v>73</v>
      </c>
      <c r="D794" s="5">
        <f t="shared" ref="D794:F794" si="145">SUM(D782:D793)</f>
        <v>263764</v>
      </c>
      <c r="E794" s="5">
        <f t="shared" si="145"/>
        <v>19585</v>
      </c>
      <c r="F794" s="5">
        <f t="shared" si="145"/>
        <v>19585</v>
      </c>
      <c r="G794" s="5">
        <v>23458</v>
      </c>
    </row>
    <row r="795" spans="1:7" ht="9.9499999999999993" customHeight="1">
      <c r="A795" s="237"/>
      <c r="B795" s="145"/>
      <c r="C795" s="131"/>
      <c r="D795" s="16"/>
      <c r="E795" s="16"/>
      <c r="F795" s="16"/>
      <c r="G795" s="16"/>
    </row>
    <row r="796" spans="1:7">
      <c r="A796" s="237"/>
      <c r="B796" s="145">
        <v>61</v>
      </c>
      <c r="C796" s="131" t="s">
        <v>407</v>
      </c>
      <c r="D796" s="10"/>
      <c r="E796" s="10"/>
      <c r="F796" s="10"/>
      <c r="G796" s="10"/>
    </row>
    <row r="797" spans="1:7">
      <c r="A797" s="237"/>
      <c r="B797" s="145" t="s">
        <v>405</v>
      </c>
      <c r="C797" s="131" t="s">
        <v>406</v>
      </c>
      <c r="D797" s="9">
        <v>0</v>
      </c>
      <c r="E797" s="10">
        <v>210000</v>
      </c>
      <c r="F797" s="10">
        <v>210000</v>
      </c>
      <c r="G797" s="10">
        <v>230038</v>
      </c>
    </row>
    <row r="798" spans="1:7">
      <c r="A798" s="237" t="s">
        <v>5</v>
      </c>
      <c r="B798" s="145">
        <v>61</v>
      </c>
      <c r="C798" s="131" t="s">
        <v>407</v>
      </c>
      <c r="D798" s="4">
        <f t="shared" ref="D798:F798" si="146">SUM(D797:D797)</f>
        <v>0</v>
      </c>
      <c r="E798" s="5">
        <f t="shared" si="146"/>
        <v>210000</v>
      </c>
      <c r="F798" s="5">
        <f t="shared" si="146"/>
        <v>210000</v>
      </c>
      <c r="G798" s="5">
        <v>230038</v>
      </c>
    </row>
    <row r="799" spans="1:7">
      <c r="C799" s="194"/>
      <c r="D799" s="17"/>
      <c r="E799" s="17"/>
      <c r="F799" s="17"/>
      <c r="G799" s="16"/>
    </row>
    <row r="800" spans="1:7">
      <c r="B800" s="193">
        <v>62</v>
      </c>
      <c r="C800" s="194" t="s">
        <v>497</v>
      </c>
      <c r="D800" s="9"/>
      <c r="E800" s="9"/>
      <c r="F800" s="9"/>
      <c r="G800" s="10"/>
    </row>
    <row r="801" spans="1:7">
      <c r="B801" s="193" t="s">
        <v>498</v>
      </c>
      <c r="C801" s="194" t="s">
        <v>439</v>
      </c>
      <c r="D801" s="9">
        <v>0</v>
      </c>
      <c r="E801" s="10">
        <v>1500</v>
      </c>
      <c r="F801" s="10">
        <v>1500</v>
      </c>
      <c r="G801" s="10">
        <v>1500</v>
      </c>
    </row>
    <row r="802" spans="1:7">
      <c r="A802" s="238" t="s">
        <v>5</v>
      </c>
      <c r="B802" s="193">
        <v>62</v>
      </c>
      <c r="C802" s="194" t="s">
        <v>497</v>
      </c>
      <c r="D802" s="4">
        <f t="shared" ref="D802:F802" si="147">D801</f>
        <v>0</v>
      </c>
      <c r="E802" s="5">
        <f t="shared" si="147"/>
        <v>1500</v>
      </c>
      <c r="F802" s="5">
        <f t="shared" si="147"/>
        <v>1500</v>
      </c>
      <c r="G802" s="5">
        <v>1500</v>
      </c>
    </row>
    <row r="803" spans="1:7">
      <c r="A803" s="238" t="s">
        <v>5</v>
      </c>
      <c r="B803" s="84">
        <v>1E-3</v>
      </c>
      <c r="C803" s="57" t="s">
        <v>37</v>
      </c>
      <c r="D803" s="5">
        <f t="shared" ref="D803:F803" si="148">D794+D798+D802</f>
        <v>263764</v>
      </c>
      <c r="E803" s="5">
        <f t="shared" si="148"/>
        <v>231085</v>
      </c>
      <c r="F803" s="5">
        <f t="shared" si="148"/>
        <v>231085</v>
      </c>
      <c r="G803" s="5">
        <v>254996</v>
      </c>
    </row>
    <row r="804" spans="1:7">
      <c r="B804" s="84"/>
      <c r="C804" s="57"/>
      <c r="D804" s="10"/>
      <c r="E804" s="10"/>
      <c r="F804" s="10"/>
      <c r="G804" s="10"/>
    </row>
    <row r="805" spans="1:7" ht="25.5">
      <c r="B805" s="84">
        <v>0.104</v>
      </c>
      <c r="C805" s="57" t="s">
        <v>496</v>
      </c>
      <c r="D805" s="10"/>
      <c r="E805" s="10"/>
      <c r="F805" s="10"/>
      <c r="G805" s="10"/>
    </row>
    <row r="806" spans="1:7" ht="14.45" customHeight="1">
      <c r="A806" s="237"/>
      <c r="B806" s="145">
        <v>60</v>
      </c>
      <c r="C806" s="131" t="s">
        <v>298</v>
      </c>
      <c r="D806" s="10"/>
      <c r="E806" s="10"/>
      <c r="F806" s="10"/>
      <c r="G806" s="10"/>
    </row>
    <row r="807" spans="1:7" ht="14.45" customHeight="1">
      <c r="A807" s="237"/>
      <c r="B807" s="145" t="s">
        <v>52</v>
      </c>
      <c r="C807" s="131" t="s">
        <v>439</v>
      </c>
      <c r="D807" s="9">
        <v>0</v>
      </c>
      <c r="E807" s="10">
        <v>45000</v>
      </c>
      <c r="F807" s="10">
        <v>45000</v>
      </c>
      <c r="G807" s="10">
        <v>45000</v>
      </c>
    </row>
    <row r="808" spans="1:7" ht="14.45" customHeight="1">
      <c r="A808" s="237" t="s">
        <v>5</v>
      </c>
      <c r="B808" s="145">
        <v>60</v>
      </c>
      <c r="C808" s="131" t="s">
        <v>298</v>
      </c>
      <c r="D808" s="4">
        <f t="shared" ref="D808:F808" si="149">D807</f>
        <v>0</v>
      </c>
      <c r="E808" s="5">
        <f t="shared" si="149"/>
        <v>45000</v>
      </c>
      <c r="F808" s="5">
        <f t="shared" si="149"/>
        <v>45000</v>
      </c>
      <c r="G808" s="5">
        <v>45000</v>
      </c>
    </row>
    <row r="809" spans="1:7" ht="14.45" customHeight="1">
      <c r="A809" s="237"/>
      <c r="B809" s="145"/>
      <c r="C809" s="131"/>
      <c r="D809" s="17"/>
      <c r="E809" s="17"/>
      <c r="F809" s="17"/>
      <c r="G809" s="17"/>
    </row>
    <row r="810" spans="1:7" ht="14.45" customHeight="1">
      <c r="A810" s="237"/>
      <c r="B810" s="145">
        <v>61</v>
      </c>
      <c r="C810" s="131" t="s">
        <v>544</v>
      </c>
      <c r="D810" s="9"/>
      <c r="E810" s="9"/>
      <c r="F810" s="9"/>
      <c r="G810" s="9"/>
    </row>
    <row r="811" spans="1:7" ht="14.45" customHeight="1">
      <c r="A811" s="237"/>
      <c r="B811" s="145" t="s">
        <v>456</v>
      </c>
      <c r="C811" s="131" t="s">
        <v>372</v>
      </c>
      <c r="D811" s="9">
        <v>0</v>
      </c>
      <c r="E811" s="10">
        <v>2600</v>
      </c>
      <c r="F811" s="10">
        <v>2600</v>
      </c>
      <c r="G811" s="10">
        <v>1040</v>
      </c>
    </row>
    <row r="812" spans="1:7" s="93" customFormat="1" ht="14.45" customHeight="1">
      <c r="A812" s="237" t="s">
        <v>5</v>
      </c>
      <c r="B812" s="145">
        <v>61</v>
      </c>
      <c r="C812" s="131" t="s">
        <v>544</v>
      </c>
      <c r="D812" s="4">
        <f t="shared" ref="D812:F812" si="150">D811</f>
        <v>0</v>
      </c>
      <c r="E812" s="5">
        <f t="shared" si="150"/>
        <v>2600</v>
      </c>
      <c r="F812" s="5">
        <f t="shared" si="150"/>
        <v>2600</v>
      </c>
      <c r="G812" s="5">
        <v>1040</v>
      </c>
    </row>
    <row r="813" spans="1:7" ht="25.5">
      <c r="A813" s="237" t="s">
        <v>5</v>
      </c>
      <c r="B813" s="148">
        <v>0.104</v>
      </c>
      <c r="C813" s="141" t="s">
        <v>496</v>
      </c>
      <c r="D813" s="11">
        <f t="shared" ref="D813:F813" si="151">D808+D812</f>
        <v>0</v>
      </c>
      <c r="E813" s="12">
        <f t="shared" si="151"/>
        <v>47600</v>
      </c>
      <c r="F813" s="12">
        <f t="shared" si="151"/>
        <v>47600</v>
      </c>
      <c r="G813" s="12">
        <v>46040</v>
      </c>
    </row>
    <row r="814" spans="1:7">
      <c r="A814" s="237" t="s">
        <v>5</v>
      </c>
      <c r="B814" s="149">
        <v>2203</v>
      </c>
      <c r="C814" s="141" t="s">
        <v>1</v>
      </c>
      <c r="D814" s="12">
        <f t="shared" ref="D814:F814" si="152">D803+D813</f>
        <v>263764</v>
      </c>
      <c r="E814" s="12">
        <f t="shared" si="152"/>
        <v>278685</v>
      </c>
      <c r="F814" s="12">
        <f t="shared" si="152"/>
        <v>278685</v>
      </c>
      <c r="G814" s="12">
        <v>301036</v>
      </c>
    </row>
    <row r="815" spans="1:7">
      <c r="A815" s="237"/>
      <c r="B815" s="149"/>
      <c r="C815" s="141"/>
      <c r="D815" s="10"/>
      <c r="E815" s="10"/>
      <c r="F815" s="10"/>
      <c r="G815" s="10"/>
    </row>
    <row r="816" spans="1:7" ht="14.1" customHeight="1">
      <c r="A816" s="246" t="s">
        <v>7</v>
      </c>
      <c r="B816" s="149">
        <v>2204</v>
      </c>
      <c r="C816" s="141" t="s">
        <v>153</v>
      </c>
      <c r="D816" s="10"/>
      <c r="E816" s="10"/>
      <c r="F816" s="10"/>
      <c r="G816" s="10"/>
    </row>
    <row r="817" spans="1:7" ht="14.1" customHeight="1">
      <c r="B817" s="88">
        <v>0.10199999999999999</v>
      </c>
      <c r="C817" s="57" t="s">
        <v>315</v>
      </c>
      <c r="D817" s="10"/>
      <c r="E817" s="10"/>
      <c r="F817" s="10"/>
      <c r="G817" s="10"/>
    </row>
    <row r="818" spans="1:7" ht="14.1" customHeight="1">
      <c r="A818" s="247"/>
      <c r="B818" s="89">
        <v>61</v>
      </c>
      <c r="C818" s="194" t="s">
        <v>154</v>
      </c>
      <c r="G818" s="36"/>
    </row>
    <row r="819" spans="1:7" ht="14.1" customHeight="1">
      <c r="A819" s="247"/>
      <c r="B819" s="223" t="s">
        <v>155</v>
      </c>
      <c r="C819" s="194" t="s">
        <v>18</v>
      </c>
      <c r="D819" s="10">
        <v>14270</v>
      </c>
      <c r="E819" s="26">
        <v>14531</v>
      </c>
      <c r="F819" s="26">
        <v>14531</v>
      </c>
      <c r="G819" s="92">
        <v>8731</v>
      </c>
    </row>
    <row r="820" spans="1:7" ht="14.1" customHeight="1">
      <c r="A820" s="247"/>
      <c r="B820" s="223" t="s">
        <v>231</v>
      </c>
      <c r="C820" s="194" t="s">
        <v>91</v>
      </c>
      <c r="D820" s="10">
        <v>3290</v>
      </c>
      <c r="E820" s="10">
        <v>3798</v>
      </c>
      <c r="F820" s="10">
        <v>3798</v>
      </c>
      <c r="G820" s="92">
        <v>3791</v>
      </c>
    </row>
    <row r="821" spans="1:7" ht="14.1" customHeight="1">
      <c r="B821" s="193" t="s">
        <v>454</v>
      </c>
      <c r="C821" s="194" t="s">
        <v>355</v>
      </c>
      <c r="D821" s="9">
        <v>0</v>
      </c>
      <c r="E821" s="10">
        <v>1</v>
      </c>
      <c r="F821" s="10">
        <v>1</v>
      </c>
      <c r="G821" s="10">
        <v>437</v>
      </c>
    </row>
    <row r="822" spans="1:7" ht="14.1" customHeight="1">
      <c r="B822" s="193" t="s">
        <v>455</v>
      </c>
      <c r="C822" s="194" t="s">
        <v>357</v>
      </c>
      <c r="D822" s="9">
        <v>0</v>
      </c>
      <c r="E822" s="10">
        <v>1</v>
      </c>
      <c r="F822" s="10">
        <v>1</v>
      </c>
      <c r="G822" s="10">
        <v>7139</v>
      </c>
    </row>
    <row r="823" spans="1:7" ht="14.1" customHeight="1">
      <c r="A823" s="247"/>
      <c r="B823" s="223" t="s">
        <v>156</v>
      </c>
      <c r="C823" s="194" t="s">
        <v>14</v>
      </c>
      <c r="D823" s="10">
        <v>997</v>
      </c>
      <c r="E823" s="26">
        <v>1000</v>
      </c>
      <c r="F823" s="26">
        <v>1000</v>
      </c>
      <c r="G823" s="92">
        <v>1000</v>
      </c>
    </row>
    <row r="824" spans="1:7" s="93" customFormat="1" ht="14.1" customHeight="1">
      <c r="A824" s="246"/>
      <c r="B824" s="222" t="s">
        <v>456</v>
      </c>
      <c r="C824" s="131" t="s">
        <v>372</v>
      </c>
      <c r="D824" s="9">
        <v>0</v>
      </c>
      <c r="E824" s="26">
        <v>2400</v>
      </c>
      <c r="F824" s="26">
        <v>2400</v>
      </c>
      <c r="G824" s="20">
        <v>0</v>
      </c>
    </row>
    <row r="825" spans="1:7" ht="14.1" customHeight="1">
      <c r="A825" s="247"/>
      <c r="B825" s="223" t="s">
        <v>169</v>
      </c>
      <c r="C825" s="194" t="s">
        <v>15</v>
      </c>
      <c r="D825" s="10">
        <v>600</v>
      </c>
      <c r="E825" s="20">
        <v>0</v>
      </c>
      <c r="F825" s="20">
        <v>0</v>
      </c>
      <c r="G825" s="28">
        <v>0</v>
      </c>
    </row>
    <row r="826" spans="1:7" ht="14.1" customHeight="1">
      <c r="A826" s="247" t="s">
        <v>5</v>
      </c>
      <c r="B826" s="89">
        <v>61</v>
      </c>
      <c r="C826" s="194" t="s">
        <v>154</v>
      </c>
      <c r="D826" s="29">
        <f t="shared" ref="D826:F826" si="153">SUM(D819:D825)</f>
        <v>19157</v>
      </c>
      <c r="E826" s="29">
        <f t="shared" si="153"/>
        <v>21731</v>
      </c>
      <c r="F826" s="29">
        <f t="shared" si="153"/>
        <v>21731</v>
      </c>
      <c r="G826" s="29">
        <v>21098</v>
      </c>
    </row>
    <row r="827" spans="1:7" ht="14.1" customHeight="1">
      <c r="A827" s="247" t="s">
        <v>5</v>
      </c>
      <c r="B827" s="88">
        <v>0.10199999999999999</v>
      </c>
      <c r="C827" s="57" t="s">
        <v>315</v>
      </c>
      <c r="D827" s="12">
        <f t="shared" ref="D827:F828" si="154">D826</f>
        <v>19157</v>
      </c>
      <c r="E827" s="12">
        <f t="shared" si="154"/>
        <v>21731</v>
      </c>
      <c r="F827" s="12">
        <f t="shared" si="154"/>
        <v>21731</v>
      </c>
      <c r="G827" s="29">
        <v>21098</v>
      </c>
    </row>
    <row r="828" spans="1:7" ht="14.1" customHeight="1">
      <c r="A828" s="247" t="s">
        <v>5</v>
      </c>
      <c r="B828" s="70">
        <v>2204</v>
      </c>
      <c r="C828" s="141" t="s">
        <v>153</v>
      </c>
      <c r="D828" s="5">
        <f t="shared" si="154"/>
        <v>19157</v>
      </c>
      <c r="E828" s="5">
        <f t="shared" si="154"/>
        <v>21731</v>
      </c>
      <c r="F828" s="5">
        <f t="shared" si="154"/>
        <v>21731</v>
      </c>
      <c r="G828" s="29">
        <v>21098</v>
      </c>
    </row>
    <row r="829" spans="1:7" s="67" customFormat="1">
      <c r="A829" s="248" t="s">
        <v>5</v>
      </c>
      <c r="B829" s="99"/>
      <c r="C829" s="100" t="s">
        <v>6</v>
      </c>
      <c r="D829" s="5">
        <f t="shared" ref="D829:F829" si="155">D814+D777+D40+D828</f>
        <v>13186310</v>
      </c>
      <c r="E829" s="5">
        <f t="shared" si="155"/>
        <v>14223727</v>
      </c>
      <c r="F829" s="5">
        <f t="shared" si="155"/>
        <v>13470946</v>
      </c>
      <c r="G829" s="5">
        <v>15893339</v>
      </c>
    </row>
    <row r="830" spans="1:7">
      <c r="C830" s="101"/>
      <c r="D830" s="43"/>
      <c r="E830" s="39"/>
      <c r="F830" s="39"/>
      <c r="G830" s="63"/>
    </row>
    <row r="831" spans="1:7">
      <c r="C831" s="57" t="s">
        <v>79</v>
      </c>
      <c r="D831" s="43"/>
      <c r="E831" s="39"/>
      <c r="F831" s="39"/>
      <c r="G831" s="63"/>
    </row>
    <row r="832" spans="1:7" ht="25.5">
      <c r="A832" s="238" t="s">
        <v>7</v>
      </c>
      <c r="B832" s="59">
        <v>4202</v>
      </c>
      <c r="C832" s="60" t="s">
        <v>80</v>
      </c>
      <c r="D832" s="39"/>
      <c r="E832" s="39"/>
      <c r="F832" s="39"/>
      <c r="G832" s="63"/>
    </row>
    <row r="833" spans="1:7" ht="14.45" customHeight="1">
      <c r="A833" s="243"/>
      <c r="B833" s="102">
        <v>1</v>
      </c>
      <c r="C833" s="62" t="s">
        <v>11</v>
      </c>
      <c r="D833" s="38"/>
      <c r="E833" s="38"/>
      <c r="F833" s="38"/>
      <c r="G833" s="103"/>
    </row>
    <row r="834" spans="1:7" ht="14.45" customHeight="1">
      <c r="A834" s="243"/>
      <c r="B834" s="104">
        <v>1.2010000000000001</v>
      </c>
      <c r="C834" s="60" t="s">
        <v>12</v>
      </c>
      <c r="D834" s="38"/>
      <c r="E834" s="38"/>
      <c r="F834" s="38"/>
      <c r="G834" s="103"/>
    </row>
    <row r="835" spans="1:7" ht="14.45" customHeight="1">
      <c r="A835" s="243"/>
      <c r="B835" s="105">
        <v>44</v>
      </c>
      <c r="C835" s="62" t="s">
        <v>506</v>
      </c>
      <c r="D835" s="38"/>
      <c r="E835" s="38"/>
      <c r="F835" s="38"/>
      <c r="G835" s="103"/>
    </row>
    <row r="836" spans="1:7" ht="14.45" customHeight="1">
      <c r="A836" s="243"/>
      <c r="B836" s="105" t="s">
        <v>507</v>
      </c>
      <c r="C836" s="62" t="s">
        <v>508</v>
      </c>
      <c r="D836" s="38"/>
      <c r="E836" s="38"/>
      <c r="F836" s="38"/>
      <c r="G836" s="103"/>
    </row>
    <row r="837" spans="1:7" ht="14.45" customHeight="1">
      <c r="A837" s="243"/>
      <c r="B837" s="105" t="s">
        <v>517</v>
      </c>
      <c r="C837" s="62" t="s">
        <v>509</v>
      </c>
      <c r="D837" s="28">
        <v>0</v>
      </c>
      <c r="E837" s="31">
        <v>111143</v>
      </c>
      <c r="F837" s="31">
        <f>111143+80000</f>
        <v>191143</v>
      </c>
      <c r="G837" s="31">
        <v>115000</v>
      </c>
    </row>
    <row r="838" spans="1:7" ht="14.45" customHeight="1">
      <c r="A838" s="243" t="s">
        <v>5</v>
      </c>
      <c r="B838" s="105" t="s">
        <v>507</v>
      </c>
      <c r="C838" s="62" t="s">
        <v>508</v>
      </c>
      <c r="D838" s="22">
        <f t="shared" ref="D838:F838" si="156">D837</f>
        <v>0</v>
      </c>
      <c r="E838" s="29">
        <f t="shared" si="156"/>
        <v>111143</v>
      </c>
      <c r="F838" s="29">
        <f t="shared" si="156"/>
        <v>191143</v>
      </c>
      <c r="G838" s="29">
        <v>115000</v>
      </c>
    </row>
    <row r="839" spans="1:7">
      <c r="A839" s="243"/>
      <c r="B839" s="105"/>
      <c r="C839" s="62"/>
      <c r="D839" s="106"/>
      <c r="E839" s="106"/>
      <c r="F839" s="106"/>
      <c r="G839" s="106"/>
    </row>
    <row r="840" spans="1:7" ht="14.45" customHeight="1">
      <c r="A840" s="243"/>
      <c r="B840" s="105" t="s">
        <v>541</v>
      </c>
      <c r="C840" s="62" t="s">
        <v>542</v>
      </c>
      <c r="D840" s="107"/>
      <c r="E840" s="107"/>
      <c r="F840" s="107"/>
      <c r="G840" s="107"/>
    </row>
    <row r="841" spans="1:7" ht="14.45" customHeight="1">
      <c r="A841" s="249"/>
      <c r="B841" s="133" t="s">
        <v>543</v>
      </c>
      <c r="C841" s="123" t="s">
        <v>38</v>
      </c>
      <c r="D841" s="20">
        <v>0</v>
      </c>
      <c r="E841" s="26">
        <v>1750</v>
      </c>
      <c r="F841" s="26">
        <f>1750+2950</f>
        <v>4700</v>
      </c>
      <c r="G841" s="26">
        <v>6936</v>
      </c>
    </row>
    <row r="842" spans="1:7" ht="14.45" customHeight="1">
      <c r="A842" s="249" t="s">
        <v>5</v>
      </c>
      <c r="B842" s="133" t="s">
        <v>541</v>
      </c>
      <c r="C842" s="123" t="s">
        <v>542</v>
      </c>
      <c r="D842" s="22">
        <f t="shared" ref="D842:F842" si="157">D841</f>
        <v>0</v>
      </c>
      <c r="E842" s="29">
        <f t="shared" si="157"/>
        <v>1750</v>
      </c>
      <c r="F842" s="29">
        <f t="shared" si="157"/>
        <v>4700</v>
      </c>
      <c r="G842" s="29">
        <v>6936</v>
      </c>
    </row>
    <row r="843" spans="1:7">
      <c r="A843" s="249"/>
      <c r="B843" s="133"/>
      <c r="C843" s="123"/>
      <c r="D843" s="106"/>
      <c r="E843" s="106"/>
      <c r="F843" s="106"/>
      <c r="G843" s="106"/>
    </row>
    <row r="844" spans="1:7" ht="15" customHeight="1">
      <c r="A844" s="249"/>
      <c r="B844" s="133" t="s">
        <v>142</v>
      </c>
      <c r="C844" s="123" t="s">
        <v>560</v>
      </c>
      <c r="D844" s="107"/>
      <c r="E844" s="107"/>
      <c r="F844" s="107"/>
      <c r="G844" s="107"/>
    </row>
    <row r="845" spans="1:7">
      <c r="A845" s="249"/>
      <c r="B845" s="133" t="s">
        <v>559</v>
      </c>
      <c r="C845" s="123" t="s">
        <v>509</v>
      </c>
      <c r="D845" s="20">
        <v>0</v>
      </c>
      <c r="E845" s="26">
        <v>104140</v>
      </c>
      <c r="F845" s="26">
        <f>104140+80000</f>
        <v>184140</v>
      </c>
      <c r="G845" s="26">
        <v>50000</v>
      </c>
    </row>
    <row r="846" spans="1:7" ht="15" customHeight="1">
      <c r="A846" s="243" t="s">
        <v>5</v>
      </c>
      <c r="B846" s="105" t="s">
        <v>142</v>
      </c>
      <c r="C846" s="62" t="s">
        <v>560</v>
      </c>
      <c r="D846" s="22">
        <f t="shared" ref="D846:F846" si="158">D845</f>
        <v>0</v>
      </c>
      <c r="E846" s="29">
        <f t="shared" si="158"/>
        <v>104140</v>
      </c>
      <c r="F846" s="29">
        <f t="shared" si="158"/>
        <v>184140</v>
      </c>
      <c r="G846" s="29">
        <v>50000</v>
      </c>
    </row>
    <row r="847" spans="1:7">
      <c r="A847" s="243"/>
      <c r="B847" s="105"/>
      <c r="C847" s="62"/>
      <c r="D847" s="90"/>
      <c r="E847" s="90"/>
      <c r="F847" s="90"/>
      <c r="G847" s="157"/>
    </row>
    <row r="848" spans="1:7" s="93" customFormat="1" ht="14.45" customHeight="1">
      <c r="A848" s="109"/>
      <c r="B848" s="114" t="s">
        <v>143</v>
      </c>
      <c r="C848" s="111" t="s">
        <v>591</v>
      </c>
      <c r="D848" s="20"/>
      <c r="E848" s="20"/>
      <c r="F848" s="20"/>
      <c r="G848" s="182"/>
    </row>
    <row r="849" spans="1:7" s="93" customFormat="1" ht="14.45" customHeight="1">
      <c r="A849" s="109"/>
      <c r="B849" s="114" t="s">
        <v>592</v>
      </c>
      <c r="C849" s="111" t="s">
        <v>593</v>
      </c>
      <c r="D849" s="20">
        <v>0</v>
      </c>
      <c r="E849" s="20">
        <v>0</v>
      </c>
      <c r="F849" s="26">
        <v>30000</v>
      </c>
      <c r="G849" s="9">
        <v>0</v>
      </c>
    </row>
    <row r="850" spans="1:7" s="93" customFormat="1" ht="14.45" customHeight="1">
      <c r="A850" s="109" t="s">
        <v>5</v>
      </c>
      <c r="B850" s="114" t="s">
        <v>143</v>
      </c>
      <c r="C850" s="111" t="s">
        <v>591</v>
      </c>
      <c r="D850" s="22">
        <f t="shared" ref="D850:F850" si="159">D849</f>
        <v>0</v>
      </c>
      <c r="E850" s="22">
        <f t="shared" si="159"/>
        <v>0</v>
      </c>
      <c r="F850" s="29">
        <f t="shared" si="159"/>
        <v>30000</v>
      </c>
      <c r="G850" s="22">
        <v>0</v>
      </c>
    </row>
    <row r="851" spans="1:7" s="93" customFormat="1">
      <c r="A851" s="243"/>
      <c r="B851" s="114"/>
      <c r="C851" s="111"/>
      <c r="D851" s="90"/>
      <c r="E851" s="90"/>
      <c r="F851" s="90"/>
      <c r="G851" s="90"/>
    </row>
    <row r="852" spans="1:7" s="93" customFormat="1">
      <c r="A852" s="109"/>
      <c r="B852" s="114" t="s">
        <v>632</v>
      </c>
      <c r="C852" s="111" t="s">
        <v>641</v>
      </c>
      <c r="D852" s="20"/>
      <c r="E852" s="20"/>
      <c r="F852" s="26"/>
      <c r="G852" s="20"/>
    </row>
    <row r="853" spans="1:7" s="93" customFormat="1" ht="25.5">
      <c r="A853" s="109"/>
      <c r="B853" s="114" t="s">
        <v>653</v>
      </c>
      <c r="C853" s="62" t="s">
        <v>664</v>
      </c>
      <c r="D853" s="20">
        <v>0</v>
      </c>
      <c r="E853" s="20">
        <v>0</v>
      </c>
      <c r="F853" s="20">
        <v>0</v>
      </c>
      <c r="G853" s="26">
        <v>3500</v>
      </c>
    </row>
    <row r="854" spans="1:7" s="93" customFormat="1">
      <c r="A854" s="243" t="s">
        <v>5</v>
      </c>
      <c r="B854" s="114" t="s">
        <v>632</v>
      </c>
      <c r="C854" s="111" t="s">
        <v>641</v>
      </c>
      <c r="D854" s="22">
        <f t="shared" ref="D854:F854" si="160">D853</f>
        <v>0</v>
      </c>
      <c r="E854" s="22">
        <f t="shared" si="160"/>
        <v>0</v>
      </c>
      <c r="F854" s="22">
        <f t="shared" si="160"/>
        <v>0</v>
      </c>
      <c r="G854" s="29">
        <v>3500</v>
      </c>
    </row>
    <row r="855" spans="1:7">
      <c r="A855" s="249" t="s">
        <v>5</v>
      </c>
      <c r="B855" s="133">
        <v>44</v>
      </c>
      <c r="C855" s="123" t="s">
        <v>506</v>
      </c>
      <c r="D855" s="22">
        <f>D838+D842+D846+D850+D854</f>
        <v>0</v>
      </c>
      <c r="E855" s="29">
        <f t="shared" ref="E855:F855" si="161">E838+E842+E846+E850+E854</f>
        <v>217033</v>
      </c>
      <c r="F855" s="29">
        <f t="shared" si="161"/>
        <v>409983</v>
      </c>
      <c r="G855" s="29">
        <v>175436</v>
      </c>
    </row>
    <row r="856" spans="1:7">
      <c r="A856" s="249"/>
      <c r="B856" s="133"/>
      <c r="C856" s="123"/>
      <c r="D856" s="107"/>
      <c r="E856" s="107"/>
      <c r="F856" s="107"/>
      <c r="G856" s="107"/>
    </row>
    <row r="857" spans="1:7" ht="14.45" customHeight="1">
      <c r="A857" s="243"/>
      <c r="B857" s="105" t="s">
        <v>545</v>
      </c>
      <c r="C857" s="62" t="s">
        <v>270</v>
      </c>
      <c r="D857" s="38"/>
      <c r="E857" s="38"/>
      <c r="F857" s="38"/>
      <c r="G857" s="103"/>
    </row>
    <row r="858" spans="1:7" ht="14.45" customHeight="1">
      <c r="A858" s="243"/>
      <c r="B858" s="105" t="s">
        <v>507</v>
      </c>
      <c r="C858" s="62" t="s">
        <v>546</v>
      </c>
      <c r="D858" s="38"/>
      <c r="E858" s="38"/>
      <c r="F858" s="38"/>
      <c r="G858" s="103"/>
    </row>
    <row r="859" spans="1:7" ht="14.45" customHeight="1">
      <c r="A859" s="243"/>
      <c r="B859" s="105" t="s">
        <v>521</v>
      </c>
      <c r="C859" s="62" t="s">
        <v>509</v>
      </c>
      <c r="D859" s="28">
        <v>0</v>
      </c>
      <c r="E859" s="31">
        <v>1000</v>
      </c>
      <c r="F859" s="31">
        <v>1000</v>
      </c>
      <c r="G859" s="9">
        <v>0</v>
      </c>
    </row>
    <row r="860" spans="1:7" ht="14.45" customHeight="1">
      <c r="A860" s="243" t="s">
        <v>5</v>
      </c>
      <c r="B860" s="105" t="s">
        <v>507</v>
      </c>
      <c r="C860" s="62" t="s">
        <v>546</v>
      </c>
      <c r="D860" s="22">
        <f t="shared" ref="D860:F860" si="162">D859</f>
        <v>0</v>
      </c>
      <c r="E860" s="29">
        <f t="shared" si="162"/>
        <v>1000</v>
      </c>
      <c r="F860" s="29">
        <f t="shared" si="162"/>
        <v>1000</v>
      </c>
      <c r="G860" s="22">
        <v>0</v>
      </c>
    </row>
    <row r="861" spans="1:7" ht="14.45" customHeight="1">
      <c r="A861" s="243" t="s">
        <v>5</v>
      </c>
      <c r="B861" s="105" t="s">
        <v>545</v>
      </c>
      <c r="C861" s="62" t="s">
        <v>270</v>
      </c>
      <c r="D861" s="22">
        <f>D860</f>
        <v>0</v>
      </c>
      <c r="E861" s="29">
        <f t="shared" ref="E861:F861" si="163">E860</f>
        <v>1000</v>
      </c>
      <c r="F861" s="29">
        <f t="shared" si="163"/>
        <v>1000</v>
      </c>
      <c r="G861" s="22">
        <v>0</v>
      </c>
    </row>
    <row r="862" spans="1:7">
      <c r="A862" s="243"/>
      <c r="B862" s="105"/>
      <c r="C862" s="62"/>
      <c r="D862" s="107"/>
      <c r="E862" s="107"/>
      <c r="F862" s="107"/>
      <c r="G862" s="107"/>
    </row>
    <row r="863" spans="1:7" ht="14.45" customHeight="1">
      <c r="A863" s="249"/>
      <c r="B863" s="133" t="s">
        <v>516</v>
      </c>
      <c r="C863" s="123" t="s">
        <v>271</v>
      </c>
      <c r="D863" s="38"/>
      <c r="E863" s="38"/>
      <c r="F863" s="38"/>
      <c r="G863" s="103"/>
    </row>
    <row r="864" spans="1:7" ht="14.45" customHeight="1">
      <c r="A864" s="249"/>
      <c r="B864" s="133" t="s">
        <v>541</v>
      </c>
      <c r="C864" s="123" t="s">
        <v>547</v>
      </c>
      <c r="D864" s="107"/>
      <c r="E864" s="107"/>
      <c r="F864" s="107"/>
      <c r="G864" s="107"/>
    </row>
    <row r="865" spans="1:16335" ht="14.45" customHeight="1">
      <c r="A865" s="249"/>
      <c r="B865" s="133" t="s">
        <v>536</v>
      </c>
      <c r="C865" s="123" t="s">
        <v>509</v>
      </c>
      <c r="D865" s="20">
        <v>0</v>
      </c>
      <c r="E865" s="26">
        <v>950</v>
      </c>
      <c r="F865" s="26">
        <v>950</v>
      </c>
      <c r="G865" s="9">
        <v>0</v>
      </c>
    </row>
    <row r="866" spans="1:16335" s="144" customFormat="1" ht="14.45" customHeight="1">
      <c r="A866" s="249" t="s">
        <v>5</v>
      </c>
      <c r="B866" s="133" t="s">
        <v>541</v>
      </c>
      <c r="C866" s="123" t="s">
        <v>547</v>
      </c>
      <c r="D866" s="22">
        <f t="shared" ref="D866:F866" si="164">D865</f>
        <v>0</v>
      </c>
      <c r="E866" s="29">
        <f t="shared" si="164"/>
        <v>950</v>
      </c>
      <c r="F866" s="29">
        <f t="shared" si="164"/>
        <v>950</v>
      </c>
      <c r="G866" s="22">
        <v>0</v>
      </c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  <c r="BE866" s="93"/>
      <c r="BF866" s="93"/>
      <c r="BG866" s="93"/>
      <c r="BH866" s="93"/>
      <c r="BI866" s="93"/>
      <c r="BJ866" s="93"/>
      <c r="BK866" s="93"/>
      <c r="BL866" s="93"/>
      <c r="BM866" s="93"/>
      <c r="BN866" s="93"/>
      <c r="BO866" s="93"/>
      <c r="BP866" s="93"/>
      <c r="BQ866" s="93"/>
      <c r="BR866" s="93"/>
      <c r="BS866" s="93"/>
      <c r="BT866" s="93"/>
      <c r="BU866" s="93"/>
      <c r="BV866" s="93"/>
      <c r="BW866" s="93"/>
      <c r="BX866" s="93"/>
      <c r="BY866" s="93"/>
      <c r="BZ866" s="93"/>
      <c r="CA866" s="93"/>
      <c r="CB866" s="93"/>
      <c r="CC866" s="93"/>
      <c r="CD866" s="93"/>
      <c r="CE866" s="93"/>
      <c r="CF866" s="93"/>
      <c r="CG866" s="93"/>
      <c r="CH866" s="93"/>
      <c r="CI866" s="93"/>
      <c r="CJ866" s="93"/>
      <c r="CK866" s="93"/>
      <c r="CL866" s="93"/>
      <c r="CM866" s="93"/>
      <c r="CN866" s="93"/>
      <c r="CO866" s="93"/>
      <c r="CP866" s="93"/>
      <c r="CQ866" s="93"/>
      <c r="CR866" s="93"/>
      <c r="CS866" s="93"/>
      <c r="CT866" s="93"/>
      <c r="CU866" s="93"/>
      <c r="CV866" s="93"/>
      <c r="CW866" s="93"/>
      <c r="CX866" s="93"/>
      <c r="CY866" s="93"/>
      <c r="CZ866" s="93"/>
      <c r="DA866" s="93"/>
      <c r="DB866" s="93"/>
      <c r="DC866" s="93"/>
      <c r="DD866" s="93"/>
      <c r="DE866" s="93"/>
      <c r="DF866" s="93"/>
      <c r="DG866" s="93"/>
      <c r="DH866" s="93"/>
      <c r="DI866" s="93"/>
      <c r="DJ866" s="93"/>
      <c r="DK866" s="93"/>
      <c r="DL866" s="93"/>
      <c r="DM866" s="93"/>
      <c r="DN866" s="93"/>
      <c r="DO866" s="93"/>
      <c r="DP866" s="93"/>
      <c r="DQ866" s="93"/>
      <c r="DR866" s="93"/>
      <c r="DS866" s="93"/>
      <c r="DT866" s="93"/>
      <c r="DU866" s="93"/>
      <c r="DV866" s="93"/>
      <c r="DW866" s="93"/>
      <c r="DX866" s="93"/>
      <c r="DY866" s="93"/>
      <c r="DZ866" s="93"/>
      <c r="EA866" s="93"/>
      <c r="EB866" s="93"/>
      <c r="EC866" s="93"/>
      <c r="ED866" s="93"/>
      <c r="EE866" s="93"/>
      <c r="EF866" s="93"/>
      <c r="EG866" s="93"/>
      <c r="EH866" s="93"/>
      <c r="EI866" s="93"/>
      <c r="EJ866" s="93"/>
      <c r="EK866" s="93"/>
      <c r="EL866" s="93"/>
      <c r="EM866" s="93"/>
      <c r="EN866" s="93"/>
      <c r="EO866" s="93"/>
      <c r="EP866" s="93"/>
      <c r="EQ866" s="93"/>
      <c r="ER866" s="93"/>
      <c r="ES866" s="93"/>
      <c r="ET866" s="93"/>
      <c r="EU866" s="93"/>
      <c r="EV866" s="93"/>
      <c r="EW866" s="93"/>
      <c r="EX866" s="93"/>
      <c r="EY866" s="93"/>
      <c r="EZ866" s="93"/>
      <c r="FA866" s="93"/>
      <c r="FB866" s="93"/>
      <c r="FC866" s="93"/>
      <c r="FD866" s="93"/>
      <c r="FE866" s="93"/>
      <c r="FF866" s="93"/>
      <c r="FG866" s="93"/>
      <c r="FH866" s="93"/>
      <c r="FI866" s="93"/>
      <c r="FJ866" s="93"/>
      <c r="FK866" s="93"/>
      <c r="FL866" s="93"/>
      <c r="FM866" s="93"/>
      <c r="FN866" s="93"/>
      <c r="FO866" s="93"/>
      <c r="FP866" s="93"/>
      <c r="FQ866" s="93"/>
      <c r="FR866" s="93"/>
      <c r="FS866" s="93"/>
      <c r="FT866" s="93"/>
      <c r="FU866" s="93"/>
      <c r="FV866" s="93"/>
      <c r="FW866" s="93"/>
      <c r="FX866" s="93"/>
      <c r="FY866" s="93"/>
      <c r="FZ866" s="93"/>
      <c r="GA866" s="93"/>
      <c r="GB866" s="93"/>
      <c r="GC866" s="93"/>
      <c r="GD866" s="93"/>
      <c r="GE866" s="93"/>
      <c r="GF866" s="93"/>
      <c r="GG866" s="93"/>
      <c r="GH866" s="93"/>
      <c r="GI866" s="93"/>
      <c r="GJ866" s="93"/>
      <c r="GK866" s="93"/>
      <c r="GL866" s="93"/>
      <c r="GM866" s="93"/>
      <c r="GN866" s="93"/>
      <c r="GO866" s="93"/>
      <c r="GP866" s="93"/>
      <c r="GQ866" s="93"/>
      <c r="GR866" s="93"/>
      <c r="GS866" s="93"/>
      <c r="GT866" s="93"/>
      <c r="GU866" s="93"/>
      <c r="GV866" s="93"/>
      <c r="GW866" s="93"/>
      <c r="GX866" s="93"/>
      <c r="GY866" s="93"/>
      <c r="GZ866" s="93"/>
      <c r="HA866" s="93"/>
      <c r="HB866" s="93"/>
      <c r="HC866" s="93"/>
      <c r="HD866" s="93"/>
      <c r="HE866" s="93"/>
      <c r="HF866" s="93"/>
      <c r="HG866" s="93"/>
      <c r="HH866" s="93"/>
      <c r="HI866" s="93"/>
      <c r="HJ866" s="93"/>
      <c r="HK866" s="93"/>
      <c r="HL866" s="93"/>
      <c r="HM866" s="93"/>
      <c r="HN866" s="93"/>
      <c r="HO866" s="93"/>
      <c r="HP866" s="93"/>
      <c r="HQ866" s="93"/>
      <c r="HR866" s="93"/>
      <c r="HS866" s="93"/>
      <c r="HT866" s="93"/>
      <c r="HU866" s="93"/>
      <c r="HV866" s="93"/>
      <c r="HW866" s="93"/>
      <c r="HX866" s="93"/>
      <c r="HY866" s="93"/>
      <c r="HZ866" s="93"/>
      <c r="IA866" s="93"/>
      <c r="IB866" s="93"/>
      <c r="IC866" s="93"/>
      <c r="ID866" s="93"/>
      <c r="IE866" s="93"/>
      <c r="IF866" s="93"/>
      <c r="IG866" s="93"/>
      <c r="IH866" s="93"/>
      <c r="II866" s="93"/>
      <c r="IJ866" s="93"/>
      <c r="IK866" s="93"/>
      <c r="IL866" s="93"/>
      <c r="IM866" s="93"/>
      <c r="IN866" s="93"/>
      <c r="IO866" s="93"/>
      <c r="IP866" s="93"/>
      <c r="IQ866" s="93"/>
      <c r="IR866" s="93"/>
      <c r="IS866" s="93"/>
      <c r="IT866" s="93"/>
      <c r="IU866" s="93"/>
      <c r="IV866" s="93"/>
      <c r="IW866" s="93"/>
      <c r="IX866" s="93"/>
      <c r="IY866" s="93"/>
      <c r="IZ866" s="93"/>
      <c r="JA866" s="93"/>
      <c r="JB866" s="93"/>
      <c r="JC866" s="93"/>
      <c r="JD866" s="93"/>
      <c r="JE866" s="93"/>
      <c r="JF866" s="93"/>
      <c r="JG866" s="93"/>
      <c r="JH866" s="93"/>
      <c r="JI866" s="93"/>
      <c r="JJ866" s="93"/>
      <c r="JK866" s="93"/>
      <c r="JL866" s="93"/>
      <c r="JM866" s="93"/>
      <c r="JN866" s="93"/>
      <c r="JO866" s="93"/>
      <c r="JP866" s="93"/>
      <c r="JQ866" s="93"/>
      <c r="JR866" s="93"/>
      <c r="JS866" s="93"/>
      <c r="JT866" s="93"/>
      <c r="JU866" s="93"/>
      <c r="JV866" s="93"/>
      <c r="JW866" s="93"/>
      <c r="JX866" s="93"/>
      <c r="JY866" s="93"/>
      <c r="JZ866" s="93"/>
      <c r="KA866" s="93"/>
      <c r="KB866" s="93"/>
      <c r="KC866" s="93"/>
      <c r="KD866" s="93"/>
      <c r="KE866" s="93"/>
      <c r="KF866" s="93"/>
      <c r="KG866" s="93"/>
      <c r="KH866" s="93"/>
      <c r="KI866" s="93"/>
      <c r="KJ866" s="93"/>
      <c r="KK866" s="93"/>
      <c r="KL866" s="93"/>
      <c r="KM866" s="93"/>
      <c r="KN866" s="93"/>
      <c r="KO866" s="93"/>
      <c r="KP866" s="93"/>
      <c r="KQ866" s="93"/>
      <c r="KR866" s="93"/>
      <c r="KS866" s="93"/>
      <c r="KT866" s="93"/>
      <c r="KU866" s="93"/>
      <c r="KV866" s="93"/>
      <c r="KW866" s="93"/>
      <c r="KX866" s="93"/>
      <c r="KY866" s="93"/>
      <c r="KZ866" s="93"/>
      <c r="LA866" s="93"/>
      <c r="LB866" s="93"/>
      <c r="LC866" s="93"/>
      <c r="LD866" s="93"/>
      <c r="LE866" s="93"/>
      <c r="LF866" s="93"/>
      <c r="LG866" s="93"/>
      <c r="LH866" s="93"/>
      <c r="LI866" s="93"/>
      <c r="LJ866" s="93"/>
      <c r="LK866" s="93"/>
      <c r="LL866" s="93"/>
      <c r="LM866" s="93"/>
      <c r="LN866" s="93"/>
      <c r="LO866" s="93"/>
      <c r="LP866" s="93"/>
      <c r="LQ866" s="93"/>
      <c r="LR866" s="93"/>
      <c r="LS866" s="93"/>
      <c r="LT866" s="93"/>
      <c r="LU866" s="93"/>
      <c r="LV866" s="93"/>
      <c r="LW866" s="93"/>
      <c r="LX866" s="93"/>
      <c r="LY866" s="93"/>
      <c r="LZ866" s="93"/>
      <c r="MA866" s="93"/>
      <c r="MB866" s="93"/>
      <c r="MC866" s="93"/>
      <c r="MD866" s="93"/>
      <c r="ME866" s="93"/>
      <c r="MF866" s="93"/>
      <c r="MG866" s="93"/>
      <c r="MH866" s="93"/>
      <c r="MI866" s="93"/>
      <c r="MJ866" s="93"/>
      <c r="MK866" s="93"/>
      <c r="ML866" s="93"/>
      <c r="MM866" s="93"/>
      <c r="MN866" s="93"/>
      <c r="MO866" s="93"/>
      <c r="MP866" s="93"/>
      <c r="MQ866" s="93"/>
      <c r="MR866" s="93"/>
      <c r="MS866" s="93"/>
      <c r="MT866" s="93"/>
      <c r="MU866" s="93"/>
      <c r="MV866" s="93"/>
      <c r="MW866" s="93"/>
      <c r="MX866" s="93"/>
      <c r="MY866" s="93"/>
      <c r="MZ866" s="93"/>
      <c r="NA866" s="93"/>
      <c r="NB866" s="93"/>
      <c r="NC866" s="93"/>
      <c r="ND866" s="93"/>
      <c r="NE866" s="93"/>
      <c r="NF866" s="93"/>
      <c r="NG866" s="93"/>
      <c r="NH866" s="93"/>
      <c r="NI866" s="93"/>
      <c r="NJ866" s="93"/>
      <c r="NK866" s="93"/>
      <c r="NL866" s="93"/>
      <c r="NM866" s="93"/>
      <c r="NN866" s="93"/>
      <c r="NO866" s="93"/>
      <c r="NP866" s="93"/>
      <c r="NQ866" s="93"/>
      <c r="NR866" s="93"/>
      <c r="NS866" s="93"/>
      <c r="NT866" s="93"/>
      <c r="NU866" s="93"/>
      <c r="NV866" s="93"/>
      <c r="NW866" s="93"/>
      <c r="NX866" s="93"/>
      <c r="NY866" s="93"/>
      <c r="NZ866" s="93"/>
      <c r="OA866" s="93"/>
      <c r="OB866" s="93"/>
      <c r="OC866" s="93"/>
      <c r="OD866" s="93"/>
      <c r="OE866" s="93"/>
      <c r="OF866" s="93"/>
      <c r="OG866" s="93"/>
      <c r="OH866" s="93"/>
      <c r="OI866" s="93"/>
      <c r="OJ866" s="93"/>
      <c r="OK866" s="93"/>
      <c r="OL866" s="93"/>
      <c r="OM866" s="93"/>
      <c r="ON866" s="93"/>
      <c r="OO866" s="93"/>
      <c r="OP866" s="93"/>
      <c r="OQ866" s="93"/>
      <c r="OR866" s="93"/>
      <c r="OS866" s="93"/>
      <c r="OT866" s="93"/>
      <c r="OU866" s="93"/>
      <c r="OV866" s="93"/>
      <c r="OW866" s="93"/>
      <c r="OX866" s="93"/>
      <c r="OY866" s="93"/>
      <c r="OZ866" s="93"/>
      <c r="PA866" s="93"/>
      <c r="PB866" s="93"/>
      <c r="PC866" s="93"/>
      <c r="PD866" s="93"/>
      <c r="PE866" s="93"/>
      <c r="PF866" s="93"/>
      <c r="PG866" s="93"/>
      <c r="PH866" s="93"/>
      <c r="PI866" s="93"/>
      <c r="PJ866" s="93"/>
      <c r="PK866" s="93"/>
      <c r="PL866" s="93"/>
      <c r="PM866" s="93"/>
      <c r="PN866" s="93"/>
      <c r="PO866" s="93"/>
      <c r="PP866" s="93"/>
      <c r="PQ866" s="93"/>
      <c r="PR866" s="93"/>
      <c r="PS866" s="93"/>
      <c r="PT866" s="93"/>
      <c r="PU866" s="93"/>
      <c r="PV866" s="93"/>
      <c r="PW866" s="93"/>
      <c r="PX866" s="93"/>
      <c r="PY866" s="93"/>
      <c r="PZ866" s="93"/>
      <c r="QA866" s="93"/>
      <c r="QB866" s="93"/>
      <c r="QC866" s="93"/>
      <c r="QD866" s="93"/>
      <c r="QE866" s="93"/>
      <c r="QF866" s="93"/>
      <c r="QG866" s="93"/>
      <c r="QH866" s="93"/>
      <c r="QI866" s="93"/>
      <c r="QJ866" s="93"/>
      <c r="QK866" s="93"/>
      <c r="QL866" s="93"/>
      <c r="QM866" s="93"/>
      <c r="QN866" s="93"/>
      <c r="QO866" s="93"/>
      <c r="QP866" s="93"/>
      <c r="QQ866" s="93"/>
      <c r="QR866" s="93"/>
      <c r="QS866" s="93"/>
      <c r="QT866" s="93"/>
      <c r="QU866" s="93"/>
      <c r="QV866" s="93"/>
      <c r="QW866" s="93"/>
      <c r="QX866" s="93"/>
      <c r="QY866" s="93"/>
      <c r="QZ866" s="93"/>
      <c r="RA866" s="93"/>
      <c r="RB866" s="93"/>
      <c r="RC866" s="93"/>
      <c r="RD866" s="93"/>
      <c r="RE866" s="93"/>
      <c r="RF866" s="93"/>
      <c r="RG866" s="93"/>
      <c r="RH866" s="93"/>
      <c r="RI866" s="93"/>
      <c r="RJ866" s="93"/>
      <c r="RK866" s="93"/>
      <c r="RL866" s="93"/>
      <c r="RM866" s="93"/>
      <c r="RN866" s="93"/>
      <c r="RO866" s="93"/>
      <c r="RP866" s="93"/>
      <c r="RQ866" s="93"/>
      <c r="RR866" s="93"/>
      <c r="RS866" s="93"/>
      <c r="RT866" s="93"/>
      <c r="RU866" s="93"/>
      <c r="RV866" s="93"/>
      <c r="RW866" s="93"/>
      <c r="RX866" s="93"/>
      <c r="RY866" s="93"/>
      <c r="RZ866" s="93"/>
      <c r="SA866" s="93"/>
      <c r="SB866" s="93"/>
      <c r="SC866" s="93"/>
      <c r="SD866" s="93"/>
      <c r="SE866" s="93"/>
      <c r="SF866" s="93"/>
      <c r="SG866" s="93"/>
      <c r="SH866" s="93"/>
      <c r="SI866" s="93"/>
      <c r="SJ866" s="93"/>
      <c r="SK866" s="93"/>
      <c r="SL866" s="93"/>
      <c r="SM866" s="93"/>
      <c r="SN866" s="93"/>
      <c r="SO866" s="93"/>
      <c r="SP866" s="93"/>
      <c r="SQ866" s="93"/>
      <c r="SR866" s="93"/>
      <c r="SS866" s="93"/>
      <c r="ST866" s="93"/>
      <c r="SU866" s="93"/>
      <c r="SV866" s="93"/>
      <c r="SW866" s="93"/>
      <c r="SX866" s="93"/>
      <c r="SY866" s="93"/>
      <c r="SZ866" s="93"/>
      <c r="TA866" s="93"/>
      <c r="TB866" s="93"/>
      <c r="TC866" s="93"/>
      <c r="TD866" s="93"/>
      <c r="TE866" s="93"/>
      <c r="TF866" s="93"/>
      <c r="TG866" s="93"/>
      <c r="TH866" s="93"/>
      <c r="TI866" s="93"/>
      <c r="TJ866" s="93"/>
      <c r="TK866" s="93"/>
      <c r="TL866" s="93"/>
      <c r="TM866" s="93"/>
      <c r="TN866" s="93"/>
      <c r="TO866" s="93"/>
      <c r="TP866" s="93"/>
      <c r="TQ866" s="93"/>
      <c r="TR866" s="93"/>
      <c r="TS866" s="93"/>
      <c r="TT866" s="93"/>
      <c r="TU866" s="93"/>
      <c r="TV866" s="93"/>
      <c r="TW866" s="93"/>
      <c r="TX866" s="93"/>
      <c r="TY866" s="93"/>
      <c r="TZ866" s="93"/>
      <c r="UA866" s="93"/>
      <c r="UB866" s="93"/>
      <c r="UC866" s="93"/>
      <c r="UD866" s="93"/>
      <c r="UE866" s="93"/>
      <c r="UF866" s="93"/>
      <c r="UG866" s="93"/>
      <c r="UH866" s="93"/>
      <c r="UI866" s="93"/>
      <c r="UJ866" s="93"/>
      <c r="UK866" s="93"/>
      <c r="UL866" s="93"/>
      <c r="UM866" s="93"/>
      <c r="UN866" s="93"/>
      <c r="UO866" s="93"/>
      <c r="UP866" s="93"/>
      <c r="UQ866" s="93"/>
      <c r="UR866" s="93"/>
      <c r="US866" s="93"/>
      <c r="UT866" s="93"/>
      <c r="UU866" s="93"/>
      <c r="UV866" s="93"/>
      <c r="UW866" s="93"/>
      <c r="UX866" s="93"/>
      <c r="UY866" s="93"/>
      <c r="UZ866" s="93"/>
      <c r="VA866" s="93"/>
      <c r="VB866" s="93"/>
      <c r="VC866" s="93"/>
      <c r="VD866" s="93"/>
      <c r="VE866" s="93"/>
      <c r="VF866" s="93"/>
      <c r="VG866" s="93"/>
      <c r="VH866" s="93"/>
      <c r="VI866" s="93"/>
      <c r="VJ866" s="93"/>
      <c r="VK866" s="93"/>
      <c r="VL866" s="93"/>
      <c r="VM866" s="93"/>
      <c r="VN866" s="93"/>
      <c r="VO866" s="93"/>
      <c r="VP866" s="93"/>
      <c r="VQ866" s="93"/>
      <c r="VR866" s="93"/>
      <c r="VS866" s="93"/>
      <c r="VT866" s="93"/>
      <c r="VU866" s="93"/>
      <c r="VV866" s="93"/>
      <c r="VW866" s="93"/>
      <c r="VX866" s="93"/>
      <c r="VY866" s="93"/>
      <c r="VZ866" s="93"/>
      <c r="WA866" s="93"/>
      <c r="WB866" s="93"/>
      <c r="WC866" s="93"/>
      <c r="WD866" s="93"/>
      <c r="WE866" s="93"/>
      <c r="WF866" s="93"/>
      <c r="WG866" s="93"/>
      <c r="WH866" s="93"/>
      <c r="WI866" s="93"/>
      <c r="WJ866" s="93"/>
      <c r="WK866" s="93"/>
      <c r="WL866" s="93"/>
      <c r="WM866" s="93"/>
      <c r="WN866" s="93"/>
      <c r="WO866" s="93"/>
      <c r="WP866" s="93"/>
      <c r="WQ866" s="93"/>
      <c r="WR866" s="93"/>
      <c r="WS866" s="93"/>
      <c r="WT866" s="93"/>
      <c r="WU866" s="93"/>
      <c r="WV866" s="93"/>
      <c r="WW866" s="93"/>
      <c r="WX866" s="93"/>
      <c r="WY866" s="93"/>
      <c r="WZ866" s="93"/>
      <c r="XA866" s="93"/>
      <c r="XB866" s="93"/>
      <c r="XC866" s="93"/>
      <c r="XD866" s="93"/>
      <c r="XE866" s="93"/>
      <c r="XF866" s="93"/>
      <c r="XG866" s="93"/>
      <c r="XH866" s="93"/>
      <c r="XI866" s="93"/>
      <c r="XJ866" s="93"/>
      <c r="XK866" s="93"/>
      <c r="XL866" s="93"/>
      <c r="XM866" s="93"/>
      <c r="XN866" s="93"/>
      <c r="XO866" s="93"/>
      <c r="XP866" s="93"/>
      <c r="XQ866" s="93"/>
      <c r="XR866" s="93"/>
      <c r="XS866" s="93"/>
      <c r="XT866" s="93"/>
      <c r="XU866" s="93"/>
      <c r="XV866" s="93"/>
      <c r="XW866" s="93"/>
      <c r="XX866" s="93"/>
      <c r="XY866" s="93"/>
      <c r="XZ866" s="93"/>
      <c r="YA866" s="93"/>
      <c r="YB866" s="93"/>
      <c r="YC866" s="93"/>
      <c r="YD866" s="93"/>
      <c r="YE866" s="93"/>
      <c r="YF866" s="93"/>
      <c r="YG866" s="93"/>
      <c r="YH866" s="93"/>
      <c r="YI866" s="93"/>
      <c r="YJ866" s="93"/>
      <c r="YK866" s="93"/>
      <c r="YL866" s="93"/>
      <c r="YM866" s="93"/>
      <c r="YN866" s="93"/>
      <c r="YO866" s="93"/>
      <c r="YP866" s="93"/>
      <c r="YQ866" s="93"/>
      <c r="YR866" s="93"/>
      <c r="YS866" s="93"/>
      <c r="YT866" s="93"/>
      <c r="YU866" s="93"/>
      <c r="YV866" s="93"/>
      <c r="YW866" s="93"/>
      <c r="YX866" s="93"/>
      <c r="YY866" s="93"/>
      <c r="YZ866" s="93"/>
      <c r="ZA866" s="93"/>
      <c r="ZB866" s="93"/>
      <c r="ZC866" s="93"/>
      <c r="ZD866" s="93"/>
      <c r="ZE866" s="93"/>
      <c r="ZF866" s="93"/>
      <c r="ZG866" s="93"/>
      <c r="ZH866" s="93"/>
      <c r="ZI866" s="93"/>
      <c r="ZJ866" s="93"/>
      <c r="ZK866" s="93"/>
      <c r="ZL866" s="93"/>
      <c r="ZM866" s="93"/>
      <c r="ZN866" s="93"/>
      <c r="ZO866" s="93"/>
      <c r="ZP866" s="93"/>
      <c r="ZQ866" s="93"/>
      <c r="ZR866" s="93"/>
      <c r="ZS866" s="93"/>
      <c r="ZT866" s="93"/>
      <c r="ZU866" s="93"/>
      <c r="ZV866" s="93"/>
      <c r="ZW866" s="93"/>
      <c r="ZX866" s="93"/>
      <c r="ZY866" s="93"/>
      <c r="ZZ866" s="93"/>
      <c r="AAA866" s="93"/>
      <c r="AAB866" s="93"/>
      <c r="AAC866" s="93"/>
      <c r="AAD866" s="93"/>
      <c r="AAE866" s="93"/>
      <c r="AAF866" s="93"/>
      <c r="AAG866" s="93"/>
      <c r="AAH866" s="93"/>
      <c r="AAI866" s="93"/>
      <c r="AAJ866" s="93"/>
      <c r="AAK866" s="93"/>
      <c r="AAL866" s="93"/>
      <c r="AAM866" s="93"/>
      <c r="AAN866" s="93"/>
      <c r="AAO866" s="93"/>
      <c r="AAP866" s="93"/>
      <c r="AAQ866" s="93"/>
      <c r="AAR866" s="93"/>
      <c r="AAS866" s="93"/>
      <c r="AAT866" s="93"/>
      <c r="AAU866" s="93"/>
      <c r="AAV866" s="93"/>
      <c r="AAW866" s="93"/>
      <c r="AAX866" s="93"/>
      <c r="AAY866" s="93"/>
      <c r="AAZ866" s="93"/>
      <c r="ABA866" s="93"/>
      <c r="ABB866" s="93"/>
      <c r="ABC866" s="93"/>
      <c r="ABD866" s="93"/>
      <c r="ABE866" s="93"/>
      <c r="ABF866" s="93"/>
      <c r="ABG866" s="93"/>
      <c r="ABH866" s="93"/>
      <c r="ABI866" s="93"/>
      <c r="ABJ866" s="93"/>
      <c r="ABK866" s="93"/>
      <c r="ABL866" s="93"/>
      <c r="ABM866" s="93"/>
      <c r="ABN866" s="93"/>
      <c r="ABO866" s="93"/>
      <c r="ABP866" s="93"/>
      <c r="ABQ866" s="93"/>
      <c r="ABR866" s="93"/>
      <c r="ABS866" s="93"/>
      <c r="ABT866" s="93"/>
      <c r="ABU866" s="93"/>
      <c r="ABV866" s="93"/>
      <c r="ABW866" s="93"/>
      <c r="ABX866" s="93"/>
      <c r="ABY866" s="93"/>
      <c r="ABZ866" s="93"/>
      <c r="ACA866" s="93"/>
      <c r="ACB866" s="93"/>
      <c r="ACC866" s="93"/>
      <c r="ACD866" s="93"/>
      <c r="ACE866" s="93"/>
      <c r="ACF866" s="93"/>
      <c r="ACG866" s="93"/>
      <c r="ACH866" s="93"/>
      <c r="ACI866" s="93"/>
      <c r="ACJ866" s="93"/>
      <c r="ACK866" s="93"/>
      <c r="ACL866" s="93"/>
      <c r="ACM866" s="93"/>
      <c r="ACN866" s="93"/>
      <c r="ACO866" s="93"/>
      <c r="ACP866" s="93"/>
      <c r="ACQ866" s="93"/>
      <c r="ACR866" s="93"/>
      <c r="ACS866" s="93"/>
      <c r="ACT866" s="93"/>
      <c r="ACU866" s="93"/>
      <c r="ACV866" s="93"/>
      <c r="ACW866" s="93"/>
      <c r="ACX866" s="93"/>
      <c r="ACY866" s="93"/>
      <c r="ACZ866" s="93"/>
      <c r="ADA866" s="93"/>
      <c r="ADB866" s="93"/>
      <c r="ADC866" s="93"/>
      <c r="ADD866" s="93"/>
      <c r="ADE866" s="93"/>
      <c r="ADF866" s="93"/>
      <c r="ADG866" s="93"/>
      <c r="ADH866" s="93"/>
      <c r="ADI866" s="93"/>
      <c r="ADJ866" s="93"/>
      <c r="ADK866" s="93"/>
      <c r="ADL866" s="93"/>
      <c r="ADM866" s="93"/>
      <c r="ADN866" s="93"/>
      <c r="ADO866" s="93"/>
      <c r="ADP866" s="93"/>
      <c r="ADQ866" s="93"/>
      <c r="ADR866" s="93"/>
      <c r="ADS866" s="93"/>
      <c r="ADT866" s="93"/>
      <c r="ADU866" s="93"/>
      <c r="ADV866" s="93"/>
      <c r="ADW866" s="93"/>
      <c r="ADX866" s="93"/>
      <c r="ADY866" s="93"/>
      <c r="ADZ866" s="93"/>
      <c r="AEA866" s="93"/>
      <c r="AEB866" s="93"/>
      <c r="AEC866" s="93"/>
      <c r="AED866" s="93"/>
      <c r="AEE866" s="93"/>
      <c r="AEF866" s="93"/>
      <c r="AEG866" s="93"/>
      <c r="AEH866" s="93"/>
      <c r="AEI866" s="93"/>
      <c r="AEJ866" s="93"/>
      <c r="AEK866" s="93"/>
      <c r="AEL866" s="93"/>
      <c r="AEM866" s="93"/>
      <c r="AEN866" s="93"/>
      <c r="AEO866" s="93"/>
      <c r="AEP866" s="93"/>
      <c r="AEQ866" s="93"/>
      <c r="AER866" s="93"/>
      <c r="AES866" s="93"/>
      <c r="AET866" s="93"/>
      <c r="AEU866" s="93"/>
      <c r="AEV866" s="93"/>
      <c r="AEW866" s="93"/>
      <c r="AEX866" s="93"/>
      <c r="AEY866" s="93"/>
      <c r="AEZ866" s="93"/>
      <c r="AFA866" s="93"/>
      <c r="AFB866" s="93"/>
      <c r="AFC866" s="93"/>
      <c r="AFD866" s="93"/>
      <c r="AFE866" s="93"/>
      <c r="AFF866" s="93"/>
      <c r="AFG866" s="93"/>
      <c r="AFH866" s="93"/>
      <c r="AFI866" s="93"/>
      <c r="AFJ866" s="93"/>
      <c r="AFK866" s="93"/>
      <c r="AFL866" s="93"/>
      <c r="AFM866" s="93"/>
      <c r="AFN866" s="93"/>
      <c r="AFO866" s="93"/>
      <c r="AFP866" s="93"/>
      <c r="AFQ866" s="93"/>
      <c r="AFR866" s="93"/>
      <c r="AFS866" s="93"/>
      <c r="AFT866" s="93"/>
      <c r="AFU866" s="93"/>
      <c r="AFV866" s="93"/>
      <c r="AFW866" s="93"/>
      <c r="AFX866" s="93"/>
      <c r="AFY866" s="93"/>
      <c r="AFZ866" s="93"/>
      <c r="AGA866" s="93"/>
      <c r="AGB866" s="93"/>
      <c r="AGC866" s="93"/>
      <c r="AGD866" s="93"/>
      <c r="AGE866" s="93"/>
      <c r="AGF866" s="93"/>
      <c r="AGG866" s="93"/>
      <c r="AGH866" s="93"/>
      <c r="AGI866" s="93"/>
      <c r="AGJ866" s="93"/>
      <c r="AGK866" s="93"/>
      <c r="AGL866" s="93"/>
      <c r="AGM866" s="93"/>
      <c r="AGN866" s="93"/>
      <c r="AGO866" s="93"/>
      <c r="AGP866" s="93"/>
      <c r="AGQ866" s="93"/>
      <c r="AGR866" s="93"/>
      <c r="AGS866" s="93"/>
      <c r="AGT866" s="93"/>
      <c r="AGU866" s="93"/>
      <c r="AGV866" s="93"/>
      <c r="AGW866" s="93"/>
      <c r="AGX866" s="93"/>
      <c r="AGY866" s="93"/>
      <c r="AGZ866" s="93"/>
      <c r="AHA866" s="93"/>
      <c r="AHB866" s="93"/>
      <c r="AHC866" s="93"/>
      <c r="AHD866" s="93"/>
      <c r="AHE866" s="93"/>
      <c r="AHF866" s="93"/>
      <c r="AHG866" s="93"/>
      <c r="AHH866" s="93"/>
      <c r="AHI866" s="93"/>
      <c r="AHJ866" s="93"/>
      <c r="AHK866" s="93"/>
      <c r="AHL866" s="93"/>
      <c r="AHM866" s="93"/>
      <c r="AHN866" s="93"/>
      <c r="AHO866" s="93"/>
      <c r="AHP866" s="93"/>
      <c r="AHQ866" s="93"/>
      <c r="AHR866" s="93"/>
      <c r="AHS866" s="93"/>
      <c r="AHT866" s="93"/>
      <c r="AHU866" s="93"/>
      <c r="AHV866" s="93"/>
      <c r="AHW866" s="93"/>
      <c r="AHX866" s="93"/>
      <c r="AHY866" s="93"/>
      <c r="AHZ866" s="93"/>
      <c r="AIA866" s="93"/>
      <c r="AIB866" s="93"/>
      <c r="AIC866" s="93"/>
      <c r="AID866" s="93"/>
      <c r="AIE866" s="93"/>
      <c r="AIF866" s="93"/>
      <c r="AIG866" s="93"/>
      <c r="AIH866" s="93"/>
      <c r="AII866" s="93"/>
      <c r="AIJ866" s="93"/>
      <c r="AIK866" s="93"/>
      <c r="AIL866" s="93"/>
      <c r="AIM866" s="93"/>
      <c r="AIN866" s="93"/>
      <c r="AIO866" s="93"/>
      <c r="AIP866" s="93"/>
      <c r="AIQ866" s="93"/>
      <c r="AIR866" s="93"/>
      <c r="AIS866" s="93"/>
      <c r="AIT866" s="93"/>
      <c r="AIU866" s="93"/>
      <c r="AIV866" s="93"/>
      <c r="AIW866" s="93"/>
      <c r="AIX866" s="93"/>
      <c r="AIY866" s="93"/>
      <c r="AIZ866" s="93"/>
      <c r="AJA866" s="93"/>
      <c r="AJB866" s="93"/>
      <c r="AJC866" s="93"/>
      <c r="AJD866" s="93"/>
      <c r="AJE866" s="93"/>
      <c r="AJF866" s="93"/>
      <c r="AJG866" s="93"/>
      <c r="AJH866" s="93"/>
      <c r="AJI866" s="93"/>
      <c r="AJJ866" s="93"/>
      <c r="AJK866" s="93"/>
      <c r="AJL866" s="93"/>
      <c r="AJM866" s="93"/>
      <c r="AJN866" s="93"/>
      <c r="AJO866" s="93"/>
      <c r="AJP866" s="93"/>
      <c r="AJQ866" s="93"/>
      <c r="AJR866" s="93"/>
      <c r="AJS866" s="93"/>
      <c r="AJT866" s="93"/>
      <c r="AJU866" s="93"/>
      <c r="AJV866" s="93"/>
      <c r="AJW866" s="93"/>
      <c r="AJX866" s="93"/>
      <c r="AJY866" s="93"/>
      <c r="AJZ866" s="93"/>
      <c r="AKA866" s="93"/>
      <c r="AKB866" s="93"/>
      <c r="AKC866" s="93"/>
      <c r="AKD866" s="93"/>
      <c r="AKE866" s="93"/>
      <c r="AKF866" s="93"/>
      <c r="AKG866" s="93"/>
      <c r="AKH866" s="93"/>
      <c r="AKI866" s="93"/>
      <c r="AKJ866" s="93"/>
      <c r="AKK866" s="93"/>
      <c r="AKL866" s="93"/>
      <c r="AKM866" s="93"/>
      <c r="AKN866" s="93"/>
      <c r="AKO866" s="93"/>
      <c r="AKP866" s="93"/>
      <c r="AKQ866" s="93"/>
      <c r="AKR866" s="93"/>
      <c r="AKS866" s="93"/>
      <c r="AKT866" s="93"/>
      <c r="AKU866" s="93"/>
      <c r="AKV866" s="93"/>
      <c r="AKW866" s="93"/>
      <c r="AKX866" s="93"/>
      <c r="AKY866" s="93"/>
      <c r="AKZ866" s="93"/>
      <c r="ALA866" s="93"/>
      <c r="ALB866" s="93"/>
      <c r="ALC866" s="93"/>
      <c r="ALD866" s="93"/>
      <c r="ALE866" s="93"/>
      <c r="ALF866" s="93"/>
      <c r="ALG866" s="93"/>
      <c r="ALH866" s="93"/>
      <c r="ALI866" s="93"/>
      <c r="ALJ866" s="93"/>
      <c r="ALK866" s="93"/>
      <c r="ALL866" s="93"/>
      <c r="ALM866" s="93"/>
      <c r="ALN866" s="93"/>
      <c r="ALO866" s="93"/>
      <c r="ALP866" s="93"/>
      <c r="ALQ866" s="93"/>
      <c r="ALR866" s="93"/>
      <c r="ALS866" s="93"/>
      <c r="ALT866" s="93"/>
      <c r="ALU866" s="93"/>
      <c r="ALV866" s="93"/>
      <c r="ALW866" s="93"/>
      <c r="ALX866" s="93"/>
      <c r="ALY866" s="93"/>
      <c r="ALZ866" s="93"/>
      <c r="AMA866" s="93"/>
      <c r="AMB866" s="93"/>
      <c r="AMC866" s="93"/>
      <c r="AMD866" s="93"/>
      <c r="AME866" s="93"/>
      <c r="AMF866" s="93"/>
      <c r="AMG866" s="93"/>
      <c r="AMH866" s="93"/>
      <c r="AMI866" s="93"/>
      <c r="AMJ866" s="93"/>
      <c r="AMK866" s="93"/>
      <c r="AML866" s="93"/>
      <c r="AMM866" s="93"/>
      <c r="AMN866" s="93"/>
      <c r="AMO866" s="93"/>
      <c r="AMP866" s="93"/>
      <c r="AMQ866" s="93"/>
      <c r="AMR866" s="93"/>
      <c r="AMS866" s="93"/>
      <c r="AMT866" s="93"/>
      <c r="AMU866" s="93"/>
      <c r="AMV866" s="93"/>
      <c r="AMW866" s="93"/>
      <c r="AMX866" s="93"/>
      <c r="AMY866" s="93"/>
      <c r="AMZ866" s="93"/>
      <c r="ANA866" s="93"/>
      <c r="ANB866" s="93"/>
      <c r="ANC866" s="93"/>
      <c r="AND866" s="93"/>
      <c r="ANE866" s="93"/>
      <c r="ANF866" s="93"/>
      <c r="ANG866" s="93"/>
      <c r="ANH866" s="93"/>
      <c r="ANI866" s="93"/>
      <c r="ANJ866" s="93"/>
      <c r="ANK866" s="93"/>
      <c r="ANL866" s="93"/>
      <c r="ANM866" s="93"/>
      <c r="ANN866" s="93"/>
      <c r="ANO866" s="93"/>
      <c r="ANP866" s="93"/>
      <c r="ANQ866" s="93"/>
      <c r="ANR866" s="93"/>
      <c r="ANS866" s="93"/>
      <c r="ANT866" s="93"/>
      <c r="ANU866" s="93"/>
      <c r="ANV866" s="93"/>
      <c r="ANW866" s="93"/>
      <c r="ANX866" s="93"/>
      <c r="ANY866" s="93"/>
      <c r="ANZ866" s="93"/>
      <c r="AOA866" s="93"/>
      <c r="AOB866" s="93"/>
      <c r="AOC866" s="93"/>
      <c r="AOD866" s="93"/>
      <c r="AOE866" s="93"/>
      <c r="AOF866" s="93"/>
      <c r="AOG866" s="93"/>
      <c r="AOH866" s="93"/>
      <c r="AOI866" s="93"/>
      <c r="AOJ866" s="93"/>
      <c r="AOK866" s="93"/>
      <c r="AOL866" s="93"/>
      <c r="AOM866" s="93"/>
      <c r="AON866" s="93"/>
      <c r="AOO866" s="93"/>
      <c r="AOP866" s="93"/>
      <c r="AOQ866" s="93"/>
      <c r="AOR866" s="93"/>
      <c r="AOS866" s="93"/>
      <c r="AOT866" s="93"/>
      <c r="AOU866" s="93"/>
      <c r="AOV866" s="93"/>
      <c r="AOW866" s="93"/>
      <c r="AOX866" s="93"/>
      <c r="AOY866" s="93"/>
      <c r="AOZ866" s="93"/>
      <c r="APA866" s="93"/>
      <c r="APB866" s="93"/>
      <c r="APC866" s="93"/>
      <c r="APD866" s="93"/>
      <c r="APE866" s="93"/>
      <c r="APF866" s="93"/>
      <c r="APG866" s="93"/>
      <c r="APH866" s="93"/>
      <c r="API866" s="93"/>
      <c r="APJ866" s="93"/>
      <c r="APK866" s="93"/>
      <c r="APL866" s="93"/>
      <c r="APM866" s="93"/>
      <c r="APN866" s="93"/>
      <c r="APO866" s="93"/>
      <c r="APP866" s="93"/>
      <c r="APQ866" s="93"/>
      <c r="APR866" s="93"/>
      <c r="APS866" s="93"/>
      <c r="APT866" s="93"/>
      <c r="APU866" s="93"/>
      <c r="APV866" s="93"/>
      <c r="APW866" s="93"/>
      <c r="APX866" s="93"/>
      <c r="APY866" s="93"/>
      <c r="APZ866" s="93"/>
      <c r="AQA866" s="93"/>
      <c r="AQB866" s="93"/>
      <c r="AQC866" s="93"/>
      <c r="AQD866" s="93"/>
      <c r="AQE866" s="93"/>
      <c r="AQF866" s="93"/>
      <c r="AQG866" s="93"/>
      <c r="AQH866" s="93"/>
      <c r="AQI866" s="93"/>
      <c r="AQJ866" s="93"/>
      <c r="AQK866" s="93"/>
      <c r="AQL866" s="93"/>
      <c r="AQM866" s="93"/>
      <c r="AQN866" s="93"/>
      <c r="AQO866" s="93"/>
      <c r="AQP866" s="93"/>
      <c r="AQQ866" s="93"/>
      <c r="AQR866" s="93"/>
      <c r="AQS866" s="93"/>
      <c r="AQT866" s="93"/>
      <c r="AQU866" s="93"/>
      <c r="AQV866" s="93"/>
      <c r="AQW866" s="93"/>
      <c r="AQX866" s="93"/>
      <c r="AQY866" s="93"/>
      <c r="AQZ866" s="93"/>
      <c r="ARA866" s="93"/>
      <c r="ARB866" s="93"/>
      <c r="ARC866" s="93"/>
      <c r="ARD866" s="93"/>
      <c r="ARE866" s="93"/>
      <c r="ARF866" s="93"/>
      <c r="ARG866" s="93"/>
      <c r="ARH866" s="93"/>
      <c r="ARI866" s="93"/>
      <c r="ARJ866" s="93"/>
      <c r="ARK866" s="93"/>
      <c r="ARL866" s="93"/>
      <c r="ARM866" s="93"/>
      <c r="ARN866" s="93"/>
      <c r="ARO866" s="93"/>
      <c r="ARP866" s="93"/>
      <c r="ARQ866" s="93"/>
      <c r="ARR866" s="93"/>
      <c r="ARS866" s="93"/>
      <c r="ART866" s="93"/>
      <c r="ARU866" s="93"/>
      <c r="ARV866" s="93"/>
      <c r="ARW866" s="93"/>
      <c r="ARX866" s="93"/>
      <c r="ARY866" s="93"/>
      <c r="ARZ866" s="93"/>
      <c r="ASA866" s="93"/>
      <c r="ASB866" s="93"/>
      <c r="ASC866" s="93"/>
      <c r="ASD866" s="93"/>
      <c r="ASE866" s="93"/>
      <c r="ASF866" s="93"/>
      <c r="ASG866" s="93"/>
      <c r="ASH866" s="93"/>
      <c r="ASI866" s="93"/>
      <c r="ASJ866" s="93"/>
      <c r="ASK866" s="93"/>
      <c r="ASL866" s="93"/>
      <c r="ASM866" s="93"/>
      <c r="ASN866" s="93"/>
      <c r="ASO866" s="93"/>
      <c r="ASP866" s="93"/>
      <c r="ASQ866" s="93"/>
      <c r="ASR866" s="93"/>
      <c r="ASS866" s="93"/>
      <c r="AST866" s="93"/>
      <c r="ASU866" s="93"/>
      <c r="ASV866" s="93"/>
      <c r="ASW866" s="93"/>
      <c r="ASX866" s="93"/>
      <c r="ASY866" s="93"/>
      <c r="ASZ866" s="93"/>
      <c r="ATA866" s="93"/>
      <c r="ATB866" s="93"/>
      <c r="ATC866" s="93"/>
      <c r="ATD866" s="93"/>
      <c r="ATE866" s="93"/>
      <c r="ATF866" s="93"/>
      <c r="ATG866" s="93"/>
      <c r="ATH866" s="93"/>
      <c r="ATI866" s="93"/>
      <c r="ATJ866" s="93"/>
      <c r="ATK866" s="93"/>
      <c r="ATL866" s="93"/>
      <c r="ATM866" s="93"/>
      <c r="ATN866" s="93"/>
      <c r="ATO866" s="93"/>
      <c r="ATP866" s="93"/>
      <c r="ATQ866" s="93"/>
      <c r="ATR866" s="93"/>
      <c r="ATS866" s="93"/>
      <c r="ATT866" s="93"/>
      <c r="ATU866" s="93"/>
      <c r="ATV866" s="93"/>
      <c r="ATW866" s="93"/>
      <c r="ATX866" s="93"/>
      <c r="ATY866" s="93"/>
      <c r="ATZ866" s="93"/>
      <c r="AUA866" s="93"/>
      <c r="AUB866" s="93"/>
      <c r="AUC866" s="93"/>
      <c r="AUD866" s="93"/>
      <c r="AUE866" s="93"/>
      <c r="AUF866" s="93"/>
      <c r="AUG866" s="93"/>
      <c r="AUH866" s="93"/>
      <c r="AUI866" s="93"/>
      <c r="AUJ866" s="93"/>
      <c r="AUK866" s="93"/>
      <c r="AUL866" s="93"/>
      <c r="AUM866" s="93"/>
      <c r="AUN866" s="93"/>
      <c r="AUO866" s="93"/>
      <c r="AUP866" s="93"/>
      <c r="AUQ866" s="93"/>
      <c r="AUR866" s="93"/>
      <c r="AUS866" s="93"/>
      <c r="AUT866" s="93"/>
      <c r="AUU866" s="93"/>
      <c r="AUV866" s="93"/>
      <c r="AUW866" s="93"/>
      <c r="AUX866" s="93"/>
      <c r="AUY866" s="93"/>
      <c r="AUZ866" s="93"/>
      <c r="AVA866" s="93"/>
      <c r="AVB866" s="93"/>
      <c r="AVC866" s="93"/>
      <c r="AVD866" s="93"/>
      <c r="AVE866" s="93"/>
      <c r="AVF866" s="93"/>
      <c r="AVG866" s="93"/>
      <c r="AVH866" s="93"/>
      <c r="AVI866" s="93"/>
      <c r="AVJ866" s="93"/>
      <c r="AVK866" s="93"/>
      <c r="AVL866" s="93"/>
      <c r="AVM866" s="93"/>
      <c r="AVN866" s="93"/>
      <c r="AVO866" s="93"/>
      <c r="AVP866" s="93"/>
      <c r="AVQ866" s="93"/>
      <c r="AVR866" s="93"/>
      <c r="AVS866" s="93"/>
      <c r="AVT866" s="93"/>
      <c r="AVU866" s="93"/>
      <c r="AVV866" s="93"/>
      <c r="AVW866" s="93"/>
      <c r="AVX866" s="93"/>
      <c r="AVY866" s="93"/>
      <c r="AVZ866" s="93"/>
      <c r="AWA866" s="93"/>
      <c r="AWB866" s="93"/>
      <c r="AWC866" s="93"/>
      <c r="AWD866" s="93"/>
      <c r="AWE866" s="93"/>
      <c r="AWF866" s="93"/>
      <c r="AWG866" s="93"/>
      <c r="AWH866" s="93"/>
      <c r="AWI866" s="93"/>
      <c r="AWJ866" s="93"/>
      <c r="AWK866" s="93"/>
      <c r="AWL866" s="93"/>
      <c r="AWM866" s="93"/>
      <c r="AWN866" s="93"/>
      <c r="AWO866" s="93"/>
      <c r="AWP866" s="93"/>
      <c r="AWQ866" s="93"/>
      <c r="AWR866" s="93"/>
      <c r="AWS866" s="93"/>
      <c r="AWT866" s="93"/>
      <c r="AWU866" s="93"/>
      <c r="AWV866" s="93"/>
      <c r="AWW866" s="93"/>
      <c r="AWX866" s="93"/>
      <c r="AWY866" s="93"/>
      <c r="AWZ866" s="93"/>
      <c r="AXA866" s="93"/>
      <c r="AXB866" s="93"/>
      <c r="AXC866" s="93"/>
      <c r="AXD866" s="93"/>
      <c r="AXE866" s="93"/>
      <c r="AXF866" s="93"/>
      <c r="AXG866" s="93"/>
      <c r="AXH866" s="93"/>
      <c r="AXI866" s="93"/>
      <c r="AXJ866" s="93"/>
      <c r="AXK866" s="93"/>
      <c r="AXL866" s="93"/>
      <c r="AXM866" s="93"/>
      <c r="AXN866" s="93"/>
      <c r="AXO866" s="93"/>
      <c r="AXP866" s="93"/>
      <c r="AXQ866" s="93"/>
      <c r="AXR866" s="93"/>
      <c r="AXS866" s="93"/>
      <c r="AXT866" s="93"/>
      <c r="AXU866" s="93"/>
      <c r="AXV866" s="93"/>
      <c r="AXW866" s="93"/>
      <c r="AXX866" s="93"/>
      <c r="AXY866" s="93"/>
      <c r="AXZ866" s="93"/>
      <c r="AYA866" s="93"/>
      <c r="AYB866" s="93"/>
      <c r="AYC866" s="93"/>
      <c r="AYD866" s="93"/>
      <c r="AYE866" s="93"/>
      <c r="AYF866" s="93"/>
      <c r="AYG866" s="93"/>
      <c r="AYH866" s="93"/>
      <c r="AYI866" s="93"/>
      <c r="AYJ866" s="93"/>
      <c r="AYK866" s="93"/>
      <c r="AYL866" s="93"/>
      <c r="AYM866" s="93"/>
      <c r="AYN866" s="93"/>
      <c r="AYO866" s="93"/>
      <c r="AYP866" s="93"/>
      <c r="AYQ866" s="93"/>
      <c r="AYR866" s="93"/>
      <c r="AYS866" s="93"/>
      <c r="AYT866" s="93"/>
      <c r="AYU866" s="93"/>
      <c r="AYV866" s="93"/>
      <c r="AYW866" s="93"/>
      <c r="AYX866" s="93"/>
      <c r="AYY866" s="93"/>
      <c r="AYZ866" s="93"/>
      <c r="AZA866" s="93"/>
      <c r="AZB866" s="93"/>
      <c r="AZC866" s="93"/>
      <c r="AZD866" s="93"/>
      <c r="AZE866" s="93"/>
      <c r="AZF866" s="93"/>
      <c r="AZG866" s="93"/>
      <c r="AZH866" s="93"/>
      <c r="AZI866" s="93"/>
      <c r="AZJ866" s="93"/>
      <c r="AZK866" s="93"/>
      <c r="AZL866" s="93"/>
      <c r="AZM866" s="93"/>
      <c r="AZN866" s="93"/>
      <c r="AZO866" s="93"/>
      <c r="AZP866" s="93"/>
      <c r="AZQ866" s="93"/>
      <c r="AZR866" s="93"/>
      <c r="AZS866" s="93"/>
      <c r="AZT866" s="93"/>
      <c r="AZU866" s="93"/>
      <c r="AZV866" s="93"/>
      <c r="AZW866" s="93"/>
      <c r="AZX866" s="93"/>
      <c r="AZY866" s="93"/>
      <c r="AZZ866" s="93"/>
      <c r="BAA866" s="93"/>
      <c r="BAB866" s="93"/>
      <c r="BAC866" s="93"/>
      <c r="BAD866" s="93"/>
      <c r="BAE866" s="93"/>
      <c r="BAF866" s="93"/>
      <c r="BAG866" s="93"/>
      <c r="BAH866" s="93"/>
      <c r="BAI866" s="93"/>
      <c r="BAJ866" s="93"/>
      <c r="BAK866" s="93"/>
      <c r="BAL866" s="93"/>
      <c r="BAM866" s="93"/>
      <c r="BAN866" s="93"/>
      <c r="BAO866" s="93"/>
      <c r="BAP866" s="93"/>
      <c r="BAQ866" s="93"/>
      <c r="BAR866" s="93"/>
      <c r="BAS866" s="93"/>
      <c r="BAT866" s="93"/>
      <c r="BAU866" s="93"/>
      <c r="BAV866" s="93"/>
      <c r="BAW866" s="93"/>
      <c r="BAX866" s="93"/>
      <c r="BAY866" s="93"/>
      <c r="BAZ866" s="93"/>
      <c r="BBA866" s="93"/>
      <c r="BBB866" s="93"/>
      <c r="BBC866" s="93"/>
      <c r="BBD866" s="93"/>
      <c r="BBE866" s="93"/>
      <c r="BBF866" s="93"/>
      <c r="BBG866" s="93"/>
      <c r="BBH866" s="93"/>
      <c r="BBI866" s="93"/>
      <c r="BBJ866" s="93"/>
      <c r="BBK866" s="93"/>
      <c r="BBL866" s="93"/>
      <c r="BBM866" s="93"/>
      <c r="BBN866" s="93"/>
      <c r="BBO866" s="93"/>
      <c r="BBP866" s="93"/>
      <c r="BBQ866" s="93"/>
      <c r="BBR866" s="93"/>
      <c r="BBS866" s="93"/>
      <c r="BBT866" s="93"/>
      <c r="BBU866" s="93"/>
      <c r="BBV866" s="93"/>
      <c r="BBW866" s="93"/>
      <c r="BBX866" s="93"/>
      <c r="BBY866" s="93"/>
      <c r="BBZ866" s="93"/>
      <c r="BCA866" s="93"/>
      <c r="BCB866" s="93"/>
      <c r="BCC866" s="93"/>
      <c r="BCD866" s="93"/>
      <c r="BCE866" s="93"/>
      <c r="BCF866" s="93"/>
      <c r="BCG866" s="93"/>
      <c r="BCH866" s="93"/>
      <c r="BCI866" s="93"/>
      <c r="BCJ866" s="93"/>
      <c r="BCK866" s="93"/>
      <c r="BCL866" s="93"/>
      <c r="BCM866" s="93"/>
      <c r="BCN866" s="93"/>
      <c r="BCO866" s="93"/>
      <c r="BCP866" s="93"/>
      <c r="BCQ866" s="93"/>
      <c r="BCR866" s="93"/>
      <c r="BCS866" s="93"/>
      <c r="BCT866" s="93"/>
      <c r="BCU866" s="93"/>
      <c r="BCV866" s="93"/>
      <c r="BCW866" s="93"/>
      <c r="BCX866" s="93"/>
      <c r="BCY866" s="93"/>
      <c r="BCZ866" s="93"/>
      <c r="BDA866" s="93"/>
      <c r="BDB866" s="93"/>
      <c r="BDC866" s="93"/>
      <c r="BDD866" s="93"/>
      <c r="BDE866" s="93"/>
      <c r="BDF866" s="93"/>
      <c r="BDG866" s="93"/>
      <c r="BDH866" s="93"/>
      <c r="BDI866" s="93"/>
      <c r="BDJ866" s="93"/>
      <c r="BDK866" s="93"/>
      <c r="BDL866" s="93"/>
      <c r="BDM866" s="93"/>
      <c r="BDN866" s="93"/>
      <c r="BDO866" s="93"/>
      <c r="BDP866" s="93"/>
      <c r="BDQ866" s="93"/>
      <c r="BDR866" s="93"/>
      <c r="BDS866" s="93"/>
      <c r="BDT866" s="93"/>
      <c r="BDU866" s="93"/>
      <c r="BDV866" s="93"/>
      <c r="BDW866" s="93"/>
      <c r="BDX866" s="93"/>
      <c r="BDY866" s="93"/>
      <c r="BDZ866" s="93"/>
      <c r="BEA866" s="93"/>
      <c r="BEB866" s="93"/>
      <c r="BEC866" s="93"/>
      <c r="BED866" s="93"/>
      <c r="BEE866" s="93"/>
      <c r="BEF866" s="93"/>
      <c r="BEG866" s="93"/>
      <c r="BEH866" s="93"/>
      <c r="BEI866" s="93"/>
      <c r="BEJ866" s="93"/>
      <c r="BEK866" s="93"/>
      <c r="BEL866" s="93"/>
      <c r="BEM866" s="93"/>
      <c r="BEN866" s="93"/>
      <c r="BEO866" s="93"/>
      <c r="BEP866" s="93"/>
      <c r="BEQ866" s="93"/>
      <c r="BER866" s="93"/>
      <c r="BES866" s="93"/>
      <c r="BET866" s="93"/>
      <c r="BEU866" s="93"/>
      <c r="BEV866" s="93"/>
      <c r="BEW866" s="93"/>
      <c r="BEX866" s="93"/>
      <c r="BEY866" s="93"/>
      <c r="BEZ866" s="93"/>
      <c r="BFA866" s="93"/>
      <c r="BFB866" s="93"/>
      <c r="BFC866" s="93"/>
      <c r="BFD866" s="93"/>
      <c r="BFE866" s="93"/>
      <c r="BFF866" s="93"/>
      <c r="BFG866" s="93"/>
      <c r="BFH866" s="93"/>
      <c r="BFI866" s="93"/>
      <c r="BFJ866" s="93"/>
      <c r="BFK866" s="93"/>
      <c r="BFL866" s="93"/>
      <c r="BFM866" s="93"/>
      <c r="BFN866" s="93"/>
      <c r="BFO866" s="93"/>
      <c r="BFP866" s="93"/>
      <c r="BFQ866" s="93"/>
      <c r="BFR866" s="93"/>
      <c r="BFS866" s="93"/>
      <c r="BFT866" s="93"/>
      <c r="BFU866" s="93"/>
      <c r="BFV866" s="93"/>
      <c r="BFW866" s="93"/>
      <c r="BFX866" s="93"/>
      <c r="BFY866" s="93"/>
      <c r="BFZ866" s="93"/>
      <c r="BGA866" s="93"/>
      <c r="BGB866" s="93"/>
      <c r="BGC866" s="93"/>
      <c r="BGD866" s="93"/>
      <c r="BGE866" s="93"/>
      <c r="BGF866" s="93"/>
      <c r="BGG866" s="93"/>
      <c r="BGH866" s="93"/>
      <c r="BGI866" s="93"/>
      <c r="BGJ866" s="93"/>
      <c r="BGK866" s="93"/>
      <c r="BGL866" s="93"/>
      <c r="BGM866" s="93"/>
      <c r="BGN866" s="93"/>
      <c r="BGO866" s="93"/>
      <c r="BGP866" s="93"/>
      <c r="BGQ866" s="93"/>
      <c r="BGR866" s="93"/>
      <c r="BGS866" s="93"/>
      <c r="BGT866" s="93"/>
      <c r="BGU866" s="93"/>
      <c r="BGV866" s="93"/>
      <c r="BGW866" s="93"/>
      <c r="BGX866" s="93"/>
      <c r="BGY866" s="93"/>
      <c r="BGZ866" s="93"/>
      <c r="BHA866" s="93"/>
      <c r="BHB866" s="93"/>
      <c r="BHC866" s="93"/>
      <c r="BHD866" s="93"/>
      <c r="BHE866" s="93"/>
      <c r="BHF866" s="93"/>
      <c r="BHG866" s="93"/>
      <c r="BHH866" s="93"/>
      <c r="BHI866" s="93"/>
      <c r="BHJ866" s="93"/>
      <c r="BHK866" s="93"/>
      <c r="BHL866" s="93"/>
      <c r="BHM866" s="93"/>
      <c r="BHN866" s="93"/>
      <c r="BHO866" s="93"/>
      <c r="BHP866" s="93"/>
      <c r="BHQ866" s="93"/>
      <c r="BHR866" s="93"/>
      <c r="BHS866" s="93"/>
      <c r="BHT866" s="93"/>
      <c r="BHU866" s="93"/>
      <c r="BHV866" s="93"/>
      <c r="BHW866" s="93"/>
      <c r="BHX866" s="93"/>
      <c r="BHY866" s="93"/>
      <c r="BHZ866" s="93"/>
      <c r="BIA866" s="93"/>
      <c r="BIB866" s="93"/>
      <c r="BIC866" s="93"/>
      <c r="BID866" s="93"/>
      <c r="BIE866" s="93"/>
      <c r="BIF866" s="93"/>
      <c r="BIG866" s="93"/>
      <c r="BIH866" s="93"/>
      <c r="BII866" s="93"/>
      <c r="BIJ866" s="93"/>
      <c r="BIK866" s="93"/>
      <c r="BIL866" s="93"/>
      <c r="BIM866" s="93"/>
      <c r="BIN866" s="93"/>
      <c r="BIO866" s="93"/>
      <c r="BIP866" s="93"/>
      <c r="BIQ866" s="93"/>
      <c r="BIR866" s="93"/>
      <c r="BIS866" s="93"/>
      <c r="BIT866" s="93"/>
      <c r="BIU866" s="93"/>
      <c r="BIV866" s="93"/>
      <c r="BIW866" s="93"/>
      <c r="BIX866" s="93"/>
      <c r="BIY866" s="93"/>
      <c r="BIZ866" s="93"/>
      <c r="BJA866" s="93"/>
      <c r="BJB866" s="93"/>
      <c r="BJC866" s="93"/>
      <c r="BJD866" s="93"/>
      <c r="BJE866" s="93"/>
      <c r="BJF866" s="93"/>
      <c r="BJG866" s="93"/>
      <c r="BJH866" s="93"/>
      <c r="BJI866" s="93"/>
      <c r="BJJ866" s="93"/>
      <c r="BJK866" s="93"/>
      <c r="BJL866" s="93"/>
      <c r="BJM866" s="93"/>
      <c r="BJN866" s="93"/>
      <c r="BJO866" s="93"/>
      <c r="BJP866" s="93"/>
      <c r="BJQ866" s="93"/>
      <c r="BJR866" s="93"/>
      <c r="BJS866" s="93"/>
      <c r="BJT866" s="93"/>
      <c r="BJU866" s="93"/>
      <c r="BJV866" s="93"/>
      <c r="BJW866" s="93"/>
      <c r="BJX866" s="93"/>
      <c r="BJY866" s="93"/>
      <c r="BJZ866" s="93"/>
      <c r="BKA866" s="93"/>
      <c r="BKB866" s="93"/>
      <c r="BKC866" s="93"/>
      <c r="BKD866" s="93"/>
      <c r="BKE866" s="93"/>
      <c r="BKF866" s="93"/>
      <c r="BKG866" s="93"/>
      <c r="BKH866" s="93"/>
      <c r="BKI866" s="93"/>
      <c r="BKJ866" s="93"/>
      <c r="BKK866" s="93"/>
      <c r="BKL866" s="93"/>
      <c r="BKM866" s="93"/>
      <c r="BKN866" s="93"/>
      <c r="BKO866" s="93"/>
      <c r="BKP866" s="93"/>
      <c r="BKQ866" s="93"/>
      <c r="BKR866" s="93"/>
      <c r="BKS866" s="93"/>
      <c r="BKT866" s="93"/>
      <c r="BKU866" s="93"/>
      <c r="BKV866" s="93"/>
      <c r="BKW866" s="93"/>
      <c r="BKX866" s="93"/>
      <c r="BKY866" s="93"/>
      <c r="BKZ866" s="93"/>
      <c r="BLA866" s="93"/>
      <c r="BLB866" s="93"/>
      <c r="BLC866" s="93"/>
      <c r="BLD866" s="93"/>
      <c r="BLE866" s="93"/>
      <c r="BLF866" s="93"/>
      <c r="BLG866" s="93"/>
      <c r="BLH866" s="93"/>
      <c r="BLI866" s="93"/>
      <c r="BLJ866" s="93"/>
      <c r="BLK866" s="93"/>
      <c r="BLL866" s="93"/>
      <c r="BLM866" s="93"/>
      <c r="BLN866" s="93"/>
      <c r="BLO866" s="93"/>
      <c r="BLP866" s="93"/>
      <c r="BLQ866" s="93"/>
      <c r="BLR866" s="93"/>
      <c r="BLS866" s="93"/>
      <c r="BLT866" s="93"/>
      <c r="BLU866" s="93"/>
      <c r="BLV866" s="93"/>
      <c r="BLW866" s="93"/>
      <c r="BLX866" s="93"/>
      <c r="BLY866" s="93"/>
      <c r="BLZ866" s="93"/>
      <c r="BMA866" s="93"/>
      <c r="BMB866" s="93"/>
      <c r="BMC866" s="93"/>
      <c r="BMD866" s="93"/>
      <c r="BME866" s="93"/>
      <c r="BMF866" s="93"/>
      <c r="BMG866" s="93"/>
      <c r="BMH866" s="93"/>
      <c r="BMI866" s="93"/>
      <c r="BMJ866" s="93"/>
      <c r="BMK866" s="93"/>
      <c r="BML866" s="93"/>
      <c r="BMM866" s="93"/>
      <c r="BMN866" s="93"/>
      <c r="BMO866" s="93"/>
      <c r="BMP866" s="93"/>
      <c r="BMQ866" s="93"/>
      <c r="BMR866" s="93"/>
      <c r="BMS866" s="93"/>
      <c r="BMT866" s="93"/>
      <c r="BMU866" s="93"/>
      <c r="BMV866" s="93"/>
      <c r="BMW866" s="93"/>
      <c r="BMX866" s="93"/>
      <c r="BMY866" s="93"/>
      <c r="BMZ866" s="93"/>
      <c r="BNA866" s="93"/>
      <c r="BNB866" s="93"/>
      <c r="BNC866" s="93"/>
      <c r="BND866" s="93"/>
      <c r="BNE866" s="93"/>
      <c r="BNF866" s="93"/>
      <c r="BNG866" s="93"/>
      <c r="BNH866" s="93"/>
      <c r="BNI866" s="93"/>
      <c r="BNJ866" s="93"/>
      <c r="BNK866" s="93"/>
      <c r="BNL866" s="93"/>
      <c r="BNM866" s="93"/>
      <c r="BNN866" s="93"/>
      <c r="BNO866" s="93"/>
      <c r="BNP866" s="93"/>
      <c r="BNQ866" s="93"/>
      <c r="BNR866" s="93"/>
      <c r="BNS866" s="93"/>
      <c r="BNT866" s="93"/>
      <c r="BNU866" s="93"/>
      <c r="BNV866" s="93"/>
      <c r="BNW866" s="93"/>
      <c r="BNX866" s="93"/>
      <c r="BNY866" s="93"/>
      <c r="BNZ866" s="93"/>
      <c r="BOA866" s="93"/>
      <c r="BOB866" s="93"/>
      <c r="BOC866" s="93"/>
      <c r="BOD866" s="93"/>
      <c r="BOE866" s="93"/>
      <c r="BOF866" s="93"/>
      <c r="BOG866" s="93"/>
      <c r="BOH866" s="93"/>
      <c r="BOI866" s="93"/>
      <c r="BOJ866" s="93"/>
      <c r="BOK866" s="93"/>
      <c r="BOL866" s="93"/>
      <c r="BOM866" s="93"/>
      <c r="BON866" s="93"/>
      <c r="BOO866" s="93"/>
      <c r="BOP866" s="93"/>
      <c r="BOQ866" s="93"/>
      <c r="BOR866" s="93"/>
      <c r="BOS866" s="93"/>
      <c r="BOT866" s="93"/>
      <c r="BOU866" s="93"/>
      <c r="BOV866" s="93"/>
      <c r="BOW866" s="93"/>
      <c r="BOX866" s="93"/>
      <c r="BOY866" s="93"/>
      <c r="BOZ866" s="93"/>
      <c r="BPA866" s="93"/>
      <c r="BPB866" s="93"/>
      <c r="BPC866" s="93"/>
      <c r="BPD866" s="93"/>
      <c r="BPE866" s="93"/>
      <c r="BPF866" s="93"/>
      <c r="BPG866" s="93"/>
      <c r="BPH866" s="93"/>
      <c r="BPI866" s="93"/>
      <c r="BPJ866" s="93"/>
      <c r="BPK866" s="93"/>
      <c r="BPL866" s="93"/>
      <c r="BPM866" s="93"/>
      <c r="BPN866" s="93"/>
      <c r="BPO866" s="93"/>
      <c r="BPP866" s="93"/>
      <c r="BPQ866" s="93"/>
      <c r="BPR866" s="93"/>
      <c r="BPS866" s="93"/>
      <c r="BPT866" s="93"/>
      <c r="BPU866" s="93"/>
      <c r="BPV866" s="93"/>
      <c r="BPW866" s="93"/>
      <c r="BPX866" s="93"/>
      <c r="BPY866" s="93"/>
      <c r="BPZ866" s="93"/>
      <c r="BQA866" s="93"/>
      <c r="BQB866" s="93"/>
      <c r="BQC866" s="93"/>
      <c r="BQD866" s="93"/>
      <c r="BQE866" s="93"/>
      <c r="BQF866" s="93"/>
      <c r="BQG866" s="93"/>
      <c r="BQH866" s="93"/>
      <c r="BQI866" s="93"/>
      <c r="BQJ866" s="93"/>
      <c r="BQK866" s="93"/>
      <c r="BQL866" s="93"/>
      <c r="BQM866" s="93"/>
      <c r="BQN866" s="93"/>
      <c r="BQO866" s="93"/>
      <c r="BQP866" s="93"/>
      <c r="BQQ866" s="93"/>
      <c r="BQR866" s="93"/>
      <c r="BQS866" s="93"/>
      <c r="BQT866" s="93"/>
      <c r="BQU866" s="93"/>
      <c r="BQV866" s="93"/>
      <c r="BQW866" s="93"/>
      <c r="BQX866" s="93"/>
      <c r="BQY866" s="93"/>
      <c r="BQZ866" s="93"/>
      <c r="BRA866" s="93"/>
      <c r="BRB866" s="93"/>
      <c r="BRC866" s="93"/>
      <c r="BRD866" s="93"/>
      <c r="BRE866" s="93"/>
      <c r="BRF866" s="93"/>
      <c r="BRG866" s="93"/>
      <c r="BRH866" s="93"/>
      <c r="BRI866" s="93"/>
      <c r="BRJ866" s="93"/>
      <c r="BRK866" s="93"/>
      <c r="BRL866" s="93"/>
      <c r="BRM866" s="93"/>
      <c r="BRN866" s="93"/>
      <c r="BRO866" s="93"/>
      <c r="BRP866" s="93"/>
      <c r="BRQ866" s="93"/>
      <c r="BRR866" s="93"/>
      <c r="BRS866" s="93"/>
      <c r="BRT866" s="93"/>
      <c r="BRU866" s="93"/>
      <c r="BRV866" s="93"/>
      <c r="BRW866" s="93"/>
      <c r="BRX866" s="93"/>
      <c r="BRY866" s="93"/>
      <c r="BRZ866" s="93"/>
      <c r="BSA866" s="93"/>
      <c r="BSB866" s="93"/>
      <c r="BSC866" s="93"/>
      <c r="BSD866" s="93"/>
      <c r="BSE866" s="93"/>
      <c r="BSF866" s="93"/>
      <c r="BSG866" s="93"/>
      <c r="BSH866" s="93"/>
      <c r="BSI866" s="93"/>
      <c r="BSJ866" s="93"/>
      <c r="BSK866" s="93"/>
      <c r="BSL866" s="93"/>
      <c r="BSM866" s="93"/>
      <c r="BSN866" s="93"/>
      <c r="BSO866" s="93"/>
      <c r="BSP866" s="93"/>
      <c r="BSQ866" s="93"/>
      <c r="BSR866" s="93"/>
      <c r="BSS866" s="93"/>
      <c r="BST866" s="93"/>
      <c r="BSU866" s="93"/>
      <c r="BSV866" s="93"/>
      <c r="BSW866" s="93"/>
      <c r="BSX866" s="93"/>
      <c r="BSY866" s="93"/>
      <c r="BSZ866" s="93"/>
      <c r="BTA866" s="93"/>
      <c r="BTB866" s="93"/>
      <c r="BTC866" s="93"/>
      <c r="BTD866" s="93"/>
      <c r="BTE866" s="93"/>
      <c r="BTF866" s="93"/>
      <c r="BTG866" s="93"/>
      <c r="BTH866" s="93"/>
      <c r="BTI866" s="93"/>
      <c r="BTJ866" s="93"/>
      <c r="BTK866" s="93"/>
      <c r="BTL866" s="93"/>
      <c r="BTM866" s="93"/>
      <c r="BTN866" s="93"/>
      <c r="BTO866" s="93"/>
      <c r="BTP866" s="93"/>
      <c r="BTQ866" s="93"/>
      <c r="BTR866" s="93"/>
      <c r="BTS866" s="93"/>
      <c r="BTT866" s="93"/>
      <c r="BTU866" s="93"/>
      <c r="BTV866" s="93"/>
      <c r="BTW866" s="93"/>
      <c r="BTX866" s="93"/>
      <c r="BTY866" s="93"/>
      <c r="BTZ866" s="93"/>
      <c r="BUA866" s="93"/>
      <c r="BUB866" s="93"/>
      <c r="BUC866" s="93"/>
      <c r="BUD866" s="93"/>
      <c r="BUE866" s="93"/>
      <c r="BUF866" s="93"/>
      <c r="BUG866" s="93"/>
      <c r="BUH866" s="93"/>
      <c r="BUI866" s="93"/>
      <c r="BUJ866" s="93"/>
      <c r="BUK866" s="93"/>
      <c r="BUL866" s="93"/>
      <c r="BUM866" s="93"/>
      <c r="BUN866" s="93"/>
      <c r="BUO866" s="93"/>
      <c r="BUP866" s="93"/>
      <c r="BUQ866" s="93"/>
      <c r="BUR866" s="93"/>
      <c r="BUS866" s="93"/>
      <c r="BUT866" s="93"/>
      <c r="BUU866" s="93"/>
      <c r="BUV866" s="93"/>
      <c r="BUW866" s="93"/>
      <c r="BUX866" s="93"/>
      <c r="BUY866" s="93"/>
      <c r="BUZ866" s="93"/>
      <c r="BVA866" s="93"/>
      <c r="BVB866" s="93"/>
      <c r="BVC866" s="93"/>
      <c r="BVD866" s="93"/>
      <c r="BVE866" s="93"/>
      <c r="BVF866" s="93"/>
      <c r="BVG866" s="93"/>
      <c r="BVH866" s="93"/>
      <c r="BVI866" s="93"/>
      <c r="BVJ866" s="93"/>
      <c r="BVK866" s="93"/>
      <c r="BVL866" s="93"/>
      <c r="BVM866" s="93"/>
      <c r="BVN866" s="93"/>
      <c r="BVO866" s="93"/>
      <c r="BVP866" s="93"/>
      <c r="BVQ866" s="93"/>
      <c r="BVR866" s="93"/>
      <c r="BVS866" s="93"/>
      <c r="BVT866" s="93"/>
      <c r="BVU866" s="93"/>
      <c r="BVV866" s="93"/>
      <c r="BVW866" s="93"/>
      <c r="BVX866" s="93"/>
      <c r="BVY866" s="93"/>
      <c r="BVZ866" s="93"/>
      <c r="BWA866" s="93"/>
      <c r="BWB866" s="93"/>
      <c r="BWC866" s="93"/>
      <c r="BWD866" s="93"/>
      <c r="BWE866" s="93"/>
      <c r="BWF866" s="93"/>
      <c r="BWG866" s="93"/>
      <c r="BWH866" s="93"/>
      <c r="BWI866" s="93"/>
      <c r="BWJ866" s="93"/>
      <c r="BWK866" s="93"/>
      <c r="BWL866" s="93"/>
      <c r="BWM866" s="93"/>
      <c r="BWN866" s="93"/>
      <c r="BWO866" s="93"/>
      <c r="BWP866" s="93"/>
      <c r="BWQ866" s="93"/>
      <c r="BWR866" s="93"/>
      <c r="BWS866" s="93"/>
      <c r="BWT866" s="93"/>
      <c r="BWU866" s="93"/>
      <c r="BWV866" s="93"/>
      <c r="BWW866" s="93"/>
      <c r="BWX866" s="93"/>
      <c r="BWY866" s="93"/>
      <c r="BWZ866" s="93"/>
      <c r="BXA866" s="93"/>
      <c r="BXB866" s="93"/>
      <c r="BXC866" s="93"/>
      <c r="BXD866" s="93"/>
      <c r="BXE866" s="93"/>
      <c r="BXF866" s="93"/>
      <c r="BXG866" s="93"/>
      <c r="BXH866" s="93"/>
      <c r="BXI866" s="93"/>
      <c r="BXJ866" s="93"/>
      <c r="BXK866" s="93"/>
      <c r="BXL866" s="93"/>
      <c r="BXM866" s="93"/>
      <c r="BXN866" s="93"/>
      <c r="BXO866" s="93"/>
      <c r="BXP866" s="93"/>
      <c r="BXQ866" s="93"/>
      <c r="BXR866" s="93"/>
      <c r="BXS866" s="93"/>
      <c r="BXT866" s="93"/>
      <c r="BXU866" s="93"/>
      <c r="BXV866" s="93"/>
      <c r="BXW866" s="93"/>
      <c r="BXX866" s="93"/>
      <c r="BXY866" s="93"/>
      <c r="BXZ866" s="93"/>
      <c r="BYA866" s="93"/>
      <c r="BYB866" s="93"/>
      <c r="BYC866" s="93"/>
      <c r="BYD866" s="93"/>
      <c r="BYE866" s="93"/>
      <c r="BYF866" s="93"/>
      <c r="BYG866" s="93"/>
      <c r="BYH866" s="93"/>
      <c r="BYI866" s="93"/>
      <c r="BYJ866" s="93"/>
      <c r="BYK866" s="93"/>
      <c r="BYL866" s="93"/>
      <c r="BYM866" s="93"/>
      <c r="BYN866" s="93"/>
      <c r="BYO866" s="93"/>
      <c r="BYP866" s="93"/>
      <c r="BYQ866" s="93"/>
      <c r="BYR866" s="93"/>
      <c r="BYS866" s="93"/>
      <c r="BYT866" s="93"/>
      <c r="BYU866" s="93"/>
      <c r="BYV866" s="93"/>
      <c r="BYW866" s="93"/>
      <c r="BYX866" s="93"/>
      <c r="BYY866" s="93"/>
      <c r="BYZ866" s="93"/>
      <c r="BZA866" s="93"/>
      <c r="BZB866" s="93"/>
      <c r="BZC866" s="93"/>
      <c r="BZD866" s="93"/>
      <c r="BZE866" s="93"/>
      <c r="BZF866" s="93"/>
      <c r="BZG866" s="93"/>
      <c r="BZH866" s="93"/>
      <c r="BZI866" s="93"/>
      <c r="BZJ866" s="93"/>
      <c r="BZK866" s="93"/>
      <c r="BZL866" s="93"/>
      <c r="BZM866" s="93"/>
      <c r="BZN866" s="93"/>
      <c r="BZO866" s="93"/>
      <c r="BZP866" s="93"/>
      <c r="BZQ866" s="93"/>
      <c r="BZR866" s="93"/>
      <c r="BZS866" s="93"/>
      <c r="BZT866" s="93"/>
      <c r="BZU866" s="93"/>
      <c r="BZV866" s="93"/>
      <c r="BZW866" s="93"/>
      <c r="BZX866" s="93"/>
      <c r="BZY866" s="93"/>
      <c r="BZZ866" s="93"/>
      <c r="CAA866" s="93"/>
      <c r="CAB866" s="93"/>
      <c r="CAC866" s="93"/>
      <c r="CAD866" s="93"/>
      <c r="CAE866" s="93"/>
      <c r="CAF866" s="93"/>
      <c r="CAG866" s="93"/>
      <c r="CAH866" s="93"/>
      <c r="CAI866" s="93"/>
      <c r="CAJ866" s="93"/>
      <c r="CAK866" s="93"/>
      <c r="CAL866" s="93"/>
      <c r="CAM866" s="93"/>
      <c r="CAN866" s="93"/>
      <c r="CAO866" s="93"/>
      <c r="CAP866" s="93"/>
      <c r="CAQ866" s="93"/>
      <c r="CAR866" s="93"/>
      <c r="CAS866" s="93"/>
      <c r="CAT866" s="93"/>
      <c r="CAU866" s="93"/>
      <c r="CAV866" s="93"/>
      <c r="CAW866" s="93"/>
      <c r="CAX866" s="93"/>
      <c r="CAY866" s="93"/>
      <c r="CAZ866" s="93"/>
      <c r="CBA866" s="93"/>
      <c r="CBB866" s="93"/>
      <c r="CBC866" s="93"/>
      <c r="CBD866" s="93"/>
      <c r="CBE866" s="93"/>
      <c r="CBF866" s="93"/>
      <c r="CBG866" s="93"/>
      <c r="CBH866" s="93"/>
      <c r="CBI866" s="93"/>
      <c r="CBJ866" s="93"/>
      <c r="CBK866" s="93"/>
      <c r="CBL866" s="93"/>
      <c r="CBM866" s="93"/>
      <c r="CBN866" s="93"/>
      <c r="CBO866" s="93"/>
      <c r="CBP866" s="93"/>
      <c r="CBQ866" s="93"/>
      <c r="CBR866" s="93"/>
      <c r="CBS866" s="93"/>
      <c r="CBT866" s="93"/>
      <c r="CBU866" s="93"/>
      <c r="CBV866" s="93"/>
      <c r="CBW866" s="93"/>
      <c r="CBX866" s="93"/>
      <c r="CBY866" s="93"/>
      <c r="CBZ866" s="93"/>
      <c r="CCA866" s="93"/>
      <c r="CCB866" s="93"/>
      <c r="CCC866" s="93"/>
      <c r="CCD866" s="93"/>
      <c r="CCE866" s="93"/>
      <c r="CCF866" s="93"/>
      <c r="CCG866" s="93"/>
      <c r="CCH866" s="93"/>
      <c r="CCI866" s="93"/>
      <c r="CCJ866" s="93"/>
      <c r="CCK866" s="93"/>
      <c r="CCL866" s="93"/>
      <c r="CCM866" s="93"/>
      <c r="CCN866" s="93"/>
      <c r="CCO866" s="93"/>
      <c r="CCP866" s="93"/>
      <c r="CCQ866" s="93"/>
      <c r="CCR866" s="93"/>
      <c r="CCS866" s="93"/>
      <c r="CCT866" s="93"/>
      <c r="CCU866" s="93"/>
      <c r="CCV866" s="93"/>
      <c r="CCW866" s="93"/>
      <c r="CCX866" s="93"/>
      <c r="CCY866" s="93"/>
      <c r="CCZ866" s="93"/>
      <c r="CDA866" s="93"/>
      <c r="CDB866" s="93"/>
      <c r="CDC866" s="93"/>
      <c r="CDD866" s="93"/>
      <c r="CDE866" s="93"/>
      <c r="CDF866" s="93"/>
      <c r="CDG866" s="93"/>
      <c r="CDH866" s="93"/>
      <c r="CDI866" s="93"/>
      <c r="CDJ866" s="93"/>
      <c r="CDK866" s="93"/>
      <c r="CDL866" s="93"/>
      <c r="CDM866" s="93"/>
      <c r="CDN866" s="93"/>
      <c r="CDO866" s="93"/>
      <c r="CDP866" s="93"/>
      <c r="CDQ866" s="93"/>
      <c r="CDR866" s="93"/>
      <c r="CDS866" s="93"/>
      <c r="CDT866" s="93"/>
      <c r="CDU866" s="93"/>
      <c r="CDV866" s="93"/>
      <c r="CDW866" s="93"/>
      <c r="CDX866" s="93"/>
      <c r="CDY866" s="93"/>
      <c r="CDZ866" s="93"/>
      <c r="CEA866" s="93"/>
      <c r="CEB866" s="93"/>
      <c r="CEC866" s="93"/>
      <c r="CED866" s="93"/>
      <c r="CEE866" s="93"/>
      <c r="CEF866" s="93"/>
      <c r="CEG866" s="93"/>
      <c r="CEH866" s="93"/>
      <c r="CEI866" s="93"/>
      <c r="CEJ866" s="93"/>
      <c r="CEK866" s="93"/>
      <c r="CEL866" s="93"/>
      <c r="CEM866" s="93"/>
      <c r="CEN866" s="93"/>
      <c r="CEO866" s="93"/>
      <c r="CEP866" s="93"/>
      <c r="CEQ866" s="93"/>
      <c r="CER866" s="93"/>
      <c r="CES866" s="93"/>
      <c r="CET866" s="93"/>
      <c r="CEU866" s="93"/>
      <c r="CEV866" s="93"/>
      <c r="CEW866" s="93"/>
      <c r="CEX866" s="93"/>
      <c r="CEY866" s="93"/>
      <c r="CEZ866" s="93"/>
      <c r="CFA866" s="93"/>
      <c r="CFB866" s="93"/>
      <c r="CFC866" s="93"/>
      <c r="CFD866" s="93"/>
      <c r="CFE866" s="93"/>
      <c r="CFF866" s="93"/>
      <c r="CFG866" s="93"/>
      <c r="CFH866" s="93"/>
      <c r="CFI866" s="93"/>
      <c r="CFJ866" s="93"/>
      <c r="CFK866" s="93"/>
      <c r="CFL866" s="93"/>
      <c r="CFM866" s="93"/>
      <c r="CFN866" s="93"/>
      <c r="CFO866" s="93"/>
      <c r="CFP866" s="93"/>
      <c r="CFQ866" s="93"/>
      <c r="CFR866" s="93"/>
      <c r="CFS866" s="93"/>
      <c r="CFT866" s="93"/>
      <c r="CFU866" s="93"/>
      <c r="CFV866" s="93"/>
      <c r="CFW866" s="93"/>
      <c r="CFX866" s="93"/>
      <c r="CFY866" s="93"/>
      <c r="CFZ866" s="93"/>
      <c r="CGA866" s="93"/>
      <c r="CGB866" s="93"/>
      <c r="CGC866" s="93"/>
      <c r="CGD866" s="93"/>
      <c r="CGE866" s="93"/>
      <c r="CGF866" s="93"/>
      <c r="CGG866" s="93"/>
      <c r="CGH866" s="93"/>
      <c r="CGI866" s="93"/>
      <c r="CGJ866" s="93"/>
      <c r="CGK866" s="93"/>
      <c r="CGL866" s="93"/>
      <c r="CGM866" s="93"/>
      <c r="CGN866" s="93"/>
      <c r="CGO866" s="93"/>
      <c r="CGP866" s="93"/>
      <c r="CGQ866" s="93"/>
      <c r="CGR866" s="93"/>
      <c r="CGS866" s="93"/>
      <c r="CGT866" s="93"/>
      <c r="CGU866" s="93"/>
      <c r="CGV866" s="93"/>
      <c r="CGW866" s="93"/>
      <c r="CGX866" s="93"/>
      <c r="CGY866" s="93"/>
      <c r="CGZ866" s="93"/>
      <c r="CHA866" s="93"/>
      <c r="CHB866" s="93"/>
      <c r="CHC866" s="93"/>
      <c r="CHD866" s="93"/>
      <c r="CHE866" s="93"/>
      <c r="CHF866" s="93"/>
      <c r="CHG866" s="93"/>
      <c r="CHH866" s="93"/>
      <c r="CHI866" s="93"/>
      <c r="CHJ866" s="93"/>
      <c r="CHK866" s="93"/>
      <c r="CHL866" s="93"/>
      <c r="CHM866" s="93"/>
      <c r="CHN866" s="93"/>
      <c r="CHO866" s="93"/>
      <c r="CHP866" s="93"/>
      <c r="CHQ866" s="93"/>
      <c r="CHR866" s="93"/>
      <c r="CHS866" s="93"/>
      <c r="CHT866" s="93"/>
      <c r="CHU866" s="93"/>
      <c r="CHV866" s="93"/>
      <c r="CHW866" s="93"/>
      <c r="CHX866" s="93"/>
      <c r="CHY866" s="93"/>
      <c r="CHZ866" s="93"/>
      <c r="CIA866" s="93"/>
      <c r="CIB866" s="93"/>
      <c r="CIC866" s="93"/>
      <c r="CID866" s="93"/>
      <c r="CIE866" s="93"/>
      <c r="CIF866" s="93"/>
      <c r="CIG866" s="93"/>
      <c r="CIH866" s="93"/>
      <c r="CII866" s="93"/>
      <c r="CIJ866" s="93"/>
      <c r="CIK866" s="93"/>
      <c r="CIL866" s="93"/>
      <c r="CIM866" s="93"/>
      <c r="CIN866" s="93"/>
      <c r="CIO866" s="93"/>
      <c r="CIP866" s="93"/>
      <c r="CIQ866" s="93"/>
      <c r="CIR866" s="93"/>
      <c r="CIS866" s="93"/>
      <c r="CIT866" s="93"/>
      <c r="CIU866" s="93"/>
      <c r="CIV866" s="93"/>
      <c r="CIW866" s="93"/>
      <c r="CIX866" s="93"/>
      <c r="CIY866" s="93"/>
      <c r="CIZ866" s="93"/>
      <c r="CJA866" s="93"/>
      <c r="CJB866" s="93"/>
      <c r="CJC866" s="93"/>
      <c r="CJD866" s="93"/>
      <c r="CJE866" s="93"/>
      <c r="CJF866" s="93"/>
      <c r="CJG866" s="93"/>
      <c r="CJH866" s="93"/>
      <c r="CJI866" s="93"/>
      <c r="CJJ866" s="93"/>
      <c r="CJK866" s="93"/>
      <c r="CJL866" s="93"/>
      <c r="CJM866" s="93"/>
      <c r="CJN866" s="93"/>
      <c r="CJO866" s="93"/>
      <c r="CJP866" s="93"/>
      <c r="CJQ866" s="93"/>
      <c r="CJR866" s="93"/>
      <c r="CJS866" s="93"/>
      <c r="CJT866" s="93"/>
      <c r="CJU866" s="93"/>
      <c r="CJV866" s="93"/>
      <c r="CJW866" s="93"/>
      <c r="CJX866" s="93"/>
      <c r="CJY866" s="93"/>
      <c r="CJZ866" s="93"/>
      <c r="CKA866" s="93"/>
      <c r="CKB866" s="93"/>
      <c r="CKC866" s="93"/>
      <c r="CKD866" s="93"/>
      <c r="CKE866" s="93"/>
      <c r="CKF866" s="93"/>
      <c r="CKG866" s="93"/>
      <c r="CKH866" s="93"/>
      <c r="CKI866" s="93"/>
      <c r="CKJ866" s="93"/>
      <c r="CKK866" s="93"/>
      <c r="CKL866" s="93"/>
      <c r="CKM866" s="93"/>
      <c r="CKN866" s="93"/>
      <c r="CKO866" s="93"/>
      <c r="CKP866" s="93"/>
      <c r="CKQ866" s="93"/>
      <c r="CKR866" s="93"/>
      <c r="CKS866" s="93"/>
      <c r="CKT866" s="93"/>
      <c r="CKU866" s="93"/>
      <c r="CKV866" s="93"/>
      <c r="CKW866" s="93"/>
      <c r="CKX866" s="93"/>
      <c r="CKY866" s="93"/>
      <c r="CKZ866" s="93"/>
      <c r="CLA866" s="93"/>
      <c r="CLB866" s="93"/>
      <c r="CLC866" s="93"/>
      <c r="CLD866" s="93"/>
      <c r="CLE866" s="93"/>
      <c r="CLF866" s="93"/>
      <c r="CLG866" s="93"/>
      <c r="CLH866" s="93"/>
      <c r="CLI866" s="93"/>
      <c r="CLJ866" s="93"/>
      <c r="CLK866" s="93"/>
      <c r="CLL866" s="93"/>
      <c r="CLM866" s="93"/>
      <c r="CLN866" s="93"/>
      <c r="CLO866" s="93"/>
      <c r="CLP866" s="93"/>
      <c r="CLQ866" s="93"/>
      <c r="CLR866" s="93"/>
      <c r="CLS866" s="93"/>
      <c r="CLT866" s="93"/>
      <c r="CLU866" s="93"/>
      <c r="CLV866" s="93"/>
      <c r="CLW866" s="93"/>
      <c r="CLX866" s="93"/>
      <c r="CLY866" s="93"/>
      <c r="CLZ866" s="93"/>
      <c r="CMA866" s="93"/>
      <c r="CMB866" s="93"/>
      <c r="CMC866" s="93"/>
      <c r="CMD866" s="93"/>
      <c r="CME866" s="93"/>
      <c r="CMF866" s="93"/>
      <c r="CMG866" s="93"/>
      <c r="CMH866" s="93"/>
      <c r="CMI866" s="93"/>
      <c r="CMJ866" s="93"/>
      <c r="CMK866" s="93"/>
      <c r="CML866" s="93"/>
      <c r="CMM866" s="93"/>
      <c r="CMN866" s="93"/>
      <c r="CMO866" s="93"/>
      <c r="CMP866" s="93"/>
      <c r="CMQ866" s="93"/>
      <c r="CMR866" s="93"/>
      <c r="CMS866" s="93"/>
      <c r="CMT866" s="93"/>
      <c r="CMU866" s="93"/>
      <c r="CMV866" s="93"/>
      <c r="CMW866" s="93"/>
      <c r="CMX866" s="93"/>
      <c r="CMY866" s="93"/>
      <c r="CMZ866" s="93"/>
      <c r="CNA866" s="93"/>
      <c r="CNB866" s="93"/>
      <c r="CNC866" s="93"/>
      <c r="CND866" s="93"/>
      <c r="CNE866" s="93"/>
      <c r="CNF866" s="93"/>
      <c r="CNG866" s="93"/>
      <c r="CNH866" s="93"/>
      <c r="CNI866" s="93"/>
      <c r="CNJ866" s="93"/>
      <c r="CNK866" s="93"/>
      <c r="CNL866" s="93"/>
      <c r="CNM866" s="93"/>
      <c r="CNN866" s="93"/>
      <c r="CNO866" s="93"/>
      <c r="CNP866" s="93"/>
      <c r="CNQ866" s="93"/>
      <c r="CNR866" s="93"/>
      <c r="CNS866" s="93"/>
      <c r="CNT866" s="93"/>
      <c r="CNU866" s="93"/>
      <c r="CNV866" s="93"/>
      <c r="CNW866" s="93"/>
      <c r="CNX866" s="93"/>
      <c r="CNY866" s="93"/>
      <c r="CNZ866" s="93"/>
      <c r="COA866" s="93"/>
      <c r="COB866" s="93"/>
      <c r="COC866" s="93"/>
      <c r="COD866" s="93"/>
      <c r="COE866" s="93"/>
      <c r="COF866" s="93"/>
      <c r="COG866" s="93"/>
      <c r="COH866" s="93"/>
      <c r="COI866" s="93"/>
      <c r="COJ866" s="93"/>
      <c r="COK866" s="93"/>
      <c r="COL866" s="93"/>
      <c r="COM866" s="93"/>
      <c r="CON866" s="93"/>
      <c r="COO866" s="93"/>
      <c r="COP866" s="93"/>
      <c r="COQ866" s="93"/>
      <c r="COR866" s="93"/>
      <c r="COS866" s="93"/>
      <c r="COT866" s="93"/>
      <c r="COU866" s="93"/>
      <c r="COV866" s="93"/>
      <c r="COW866" s="93"/>
      <c r="COX866" s="93"/>
      <c r="COY866" s="93"/>
      <c r="COZ866" s="93"/>
      <c r="CPA866" s="93"/>
      <c r="CPB866" s="93"/>
      <c r="CPC866" s="93"/>
      <c r="CPD866" s="93"/>
      <c r="CPE866" s="93"/>
      <c r="CPF866" s="93"/>
      <c r="CPG866" s="93"/>
      <c r="CPH866" s="93"/>
      <c r="CPI866" s="93"/>
      <c r="CPJ866" s="93"/>
      <c r="CPK866" s="93"/>
      <c r="CPL866" s="93"/>
      <c r="CPM866" s="93"/>
      <c r="CPN866" s="93"/>
      <c r="CPO866" s="93"/>
      <c r="CPP866" s="93"/>
      <c r="CPQ866" s="93"/>
      <c r="CPR866" s="93"/>
      <c r="CPS866" s="93"/>
      <c r="CPT866" s="93"/>
      <c r="CPU866" s="93"/>
      <c r="CPV866" s="93"/>
      <c r="CPW866" s="93"/>
      <c r="CPX866" s="93"/>
      <c r="CPY866" s="93"/>
      <c r="CPZ866" s="93"/>
      <c r="CQA866" s="93"/>
      <c r="CQB866" s="93"/>
      <c r="CQC866" s="93"/>
      <c r="CQD866" s="93"/>
      <c r="CQE866" s="93"/>
      <c r="CQF866" s="93"/>
      <c r="CQG866" s="93"/>
      <c r="CQH866" s="93"/>
      <c r="CQI866" s="93"/>
      <c r="CQJ866" s="93"/>
      <c r="CQK866" s="93"/>
      <c r="CQL866" s="93"/>
      <c r="CQM866" s="93"/>
      <c r="CQN866" s="93"/>
      <c r="CQO866" s="93"/>
      <c r="CQP866" s="93"/>
      <c r="CQQ866" s="93"/>
      <c r="CQR866" s="93"/>
      <c r="CQS866" s="93"/>
      <c r="CQT866" s="93"/>
      <c r="CQU866" s="93"/>
      <c r="CQV866" s="93"/>
      <c r="CQW866" s="93"/>
      <c r="CQX866" s="93"/>
      <c r="CQY866" s="93"/>
      <c r="CQZ866" s="93"/>
      <c r="CRA866" s="93"/>
      <c r="CRB866" s="93"/>
      <c r="CRC866" s="93"/>
      <c r="CRD866" s="93"/>
      <c r="CRE866" s="93"/>
      <c r="CRF866" s="93"/>
      <c r="CRG866" s="93"/>
      <c r="CRH866" s="93"/>
      <c r="CRI866" s="93"/>
      <c r="CRJ866" s="93"/>
      <c r="CRK866" s="93"/>
      <c r="CRL866" s="93"/>
      <c r="CRM866" s="93"/>
      <c r="CRN866" s="93"/>
      <c r="CRO866" s="93"/>
      <c r="CRP866" s="93"/>
      <c r="CRQ866" s="93"/>
      <c r="CRR866" s="93"/>
      <c r="CRS866" s="93"/>
      <c r="CRT866" s="93"/>
      <c r="CRU866" s="93"/>
      <c r="CRV866" s="93"/>
      <c r="CRW866" s="93"/>
      <c r="CRX866" s="93"/>
      <c r="CRY866" s="93"/>
      <c r="CRZ866" s="93"/>
      <c r="CSA866" s="93"/>
      <c r="CSB866" s="93"/>
      <c r="CSC866" s="93"/>
      <c r="CSD866" s="93"/>
      <c r="CSE866" s="93"/>
      <c r="CSF866" s="93"/>
      <c r="CSG866" s="93"/>
      <c r="CSH866" s="93"/>
      <c r="CSI866" s="93"/>
      <c r="CSJ866" s="93"/>
      <c r="CSK866" s="93"/>
      <c r="CSL866" s="93"/>
      <c r="CSM866" s="93"/>
      <c r="CSN866" s="93"/>
      <c r="CSO866" s="93"/>
      <c r="CSP866" s="93"/>
      <c r="CSQ866" s="93"/>
      <c r="CSR866" s="93"/>
      <c r="CSS866" s="93"/>
      <c r="CST866" s="93"/>
      <c r="CSU866" s="93"/>
      <c r="CSV866" s="93"/>
      <c r="CSW866" s="93"/>
      <c r="CSX866" s="93"/>
      <c r="CSY866" s="93"/>
      <c r="CSZ866" s="93"/>
      <c r="CTA866" s="93"/>
      <c r="CTB866" s="93"/>
      <c r="CTC866" s="93"/>
      <c r="CTD866" s="93"/>
      <c r="CTE866" s="93"/>
      <c r="CTF866" s="93"/>
      <c r="CTG866" s="93"/>
      <c r="CTH866" s="93"/>
      <c r="CTI866" s="93"/>
      <c r="CTJ866" s="93"/>
      <c r="CTK866" s="93"/>
      <c r="CTL866" s="93"/>
      <c r="CTM866" s="93"/>
      <c r="CTN866" s="93"/>
      <c r="CTO866" s="93"/>
      <c r="CTP866" s="93"/>
      <c r="CTQ866" s="93"/>
      <c r="CTR866" s="93"/>
      <c r="CTS866" s="93"/>
      <c r="CTT866" s="93"/>
      <c r="CTU866" s="93"/>
      <c r="CTV866" s="93"/>
      <c r="CTW866" s="93"/>
      <c r="CTX866" s="93"/>
      <c r="CTY866" s="93"/>
      <c r="CTZ866" s="93"/>
      <c r="CUA866" s="93"/>
      <c r="CUB866" s="93"/>
      <c r="CUC866" s="93"/>
      <c r="CUD866" s="93"/>
      <c r="CUE866" s="93"/>
      <c r="CUF866" s="93"/>
      <c r="CUG866" s="93"/>
      <c r="CUH866" s="93"/>
      <c r="CUI866" s="93"/>
      <c r="CUJ866" s="93"/>
      <c r="CUK866" s="93"/>
      <c r="CUL866" s="93"/>
      <c r="CUM866" s="93"/>
      <c r="CUN866" s="93"/>
      <c r="CUO866" s="93"/>
      <c r="CUP866" s="93"/>
      <c r="CUQ866" s="93"/>
      <c r="CUR866" s="93"/>
      <c r="CUS866" s="93"/>
      <c r="CUT866" s="93"/>
      <c r="CUU866" s="93"/>
      <c r="CUV866" s="93"/>
      <c r="CUW866" s="93"/>
      <c r="CUX866" s="93"/>
      <c r="CUY866" s="93"/>
      <c r="CUZ866" s="93"/>
      <c r="CVA866" s="93"/>
      <c r="CVB866" s="93"/>
      <c r="CVC866" s="93"/>
      <c r="CVD866" s="93"/>
      <c r="CVE866" s="93"/>
      <c r="CVF866" s="93"/>
      <c r="CVG866" s="93"/>
      <c r="CVH866" s="93"/>
      <c r="CVI866" s="93"/>
      <c r="CVJ866" s="93"/>
      <c r="CVK866" s="93"/>
      <c r="CVL866" s="93"/>
      <c r="CVM866" s="93"/>
      <c r="CVN866" s="93"/>
      <c r="CVO866" s="93"/>
      <c r="CVP866" s="93"/>
      <c r="CVQ866" s="93"/>
      <c r="CVR866" s="93"/>
      <c r="CVS866" s="93"/>
      <c r="CVT866" s="93"/>
      <c r="CVU866" s="93"/>
      <c r="CVV866" s="93"/>
      <c r="CVW866" s="93"/>
      <c r="CVX866" s="93"/>
      <c r="CVY866" s="93"/>
      <c r="CVZ866" s="93"/>
      <c r="CWA866" s="93"/>
      <c r="CWB866" s="93"/>
      <c r="CWC866" s="93"/>
      <c r="CWD866" s="93"/>
      <c r="CWE866" s="93"/>
      <c r="CWF866" s="93"/>
      <c r="CWG866" s="93"/>
      <c r="CWH866" s="93"/>
      <c r="CWI866" s="93"/>
      <c r="CWJ866" s="93"/>
      <c r="CWK866" s="93"/>
      <c r="CWL866" s="93"/>
      <c r="CWM866" s="93"/>
      <c r="CWN866" s="93"/>
      <c r="CWO866" s="93"/>
      <c r="CWP866" s="93"/>
      <c r="CWQ866" s="93"/>
      <c r="CWR866" s="93"/>
      <c r="CWS866" s="93"/>
      <c r="CWT866" s="93"/>
      <c r="CWU866" s="93"/>
      <c r="CWV866" s="93"/>
      <c r="CWW866" s="93"/>
      <c r="CWX866" s="93"/>
      <c r="CWY866" s="93"/>
      <c r="CWZ866" s="93"/>
      <c r="CXA866" s="93"/>
      <c r="CXB866" s="93"/>
      <c r="CXC866" s="93"/>
      <c r="CXD866" s="93"/>
      <c r="CXE866" s="93"/>
      <c r="CXF866" s="93"/>
      <c r="CXG866" s="93"/>
      <c r="CXH866" s="93"/>
      <c r="CXI866" s="93"/>
      <c r="CXJ866" s="93"/>
      <c r="CXK866" s="93"/>
      <c r="CXL866" s="93"/>
      <c r="CXM866" s="93"/>
      <c r="CXN866" s="93"/>
      <c r="CXO866" s="93"/>
      <c r="CXP866" s="93"/>
      <c r="CXQ866" s="93"/>
      <c r="CXR866" s="93"/>
      <c r="CXS866" s="93"/>
      <c r="CXT866" s="93"/>
      <c r="CXU866" s="93"/>
      <c r="CXV866" s="93"/>
      <c r="CXW866" s="93"/>
      <c r="CXX866" s="93"/>
      <c r="CXY866" s="93"/>
      <c r="CXZ866" s="93"/>
      <c r="CYA866" s="93"/>
      <c r="CYB866" s="93"/>
      <c r="CYC866" s="93"/>
      <c r="CYD866" s="93"/>
      <c r="CYE866" s="93"/>
      <c r="CYF866" s="93"/>
      <c r="CYG866" s="93"/>
      <c r="CYH866" s="93"/>
      <c r="CYI866" s="93"/>
      <c r="CYJ866" s="93"/>
      <c r="CYK866" s="93"/>
      <c r="CYL866" s="93"/>
      <c r="CYM866" s="93"/>
      <c r="CYN866" s="93"/>
      <c r="CYO866" s="93"/>
      <c r="CYP866" s="93"/>
      <c r="CYQ866" s="93"/>
      <c r="CYR866" s="93"/>
      <c r="CYS866" s="93"/>
      <c r="CYT866" s="93"/>
      <c r="CYU866" s="93"/>
      <c r="CYV866" s="93"/>
      <c r="CYW866" s="93"/>
      <c r="CYX866" s="93"/>
      <c r="CYY866" s="93"/>
      <c r="CYZ866" s="93"/>
      <c r="CZA866" s="93"/>
      <c r="CZB866" s="93"/>
      <c r="CZC866" s="93"/>
      <c r="CZD866" s="93"/>
      <c r="CZE866" s="93"/>
      <c r="CZF866" s="93"/>
      <c r="CZG866" s="93"/>
      <c r="CZH866" s="93"/>
      <c r="CZI866" s="93"/>
      <c r="CZJ866" s="93"/>
      <c r="CZK866" s="93"/>
      <c r="CZL866" s="93"/>
      <c r="CZM866" s="93"/>
      <c r="CZN866" s="93"/>
      <c r="CZO866" s="93"/>
      <c r="CZP866" s="93"/>
      <c r="CZQ866" s="93"/>
      <c r="CZR866" s="93"/>
      <c r="CZS866" s="93"/>
      <c r="CZT866" s="93"/>
      <c r="CZU866" s="93"/>
      <c r="CZV866" s="93"/>
      <c r="CZW866" s="93"/>
      <c r="CZX866" s="93"/>
      <c r="CZY866" s="93"/>
      <c r="CZZ866" s="93"/>
      <c r="DAA866" s="93"/>
      <c r="DAB866" s="93"/>
      <c r="DAC866" s="93"/>
      <c r="DAD866" s="93"/>
      <c r="DAE866" s="93"/>
      <c r="DAF866" s="93"/>
      <c r="DAG866" s="93"/>
      <c r="DAH866" s="93"/>
      <c r="DAI866" s="93"/>
      <c r="DAJ866" s="93"/>
      <c r="DAK866" s="93"/>
      <c r="DAL866" s="93"/>
      <c r="DAM866" s="93"/>
      <c r="DAN866" s="93"/>
      <c r="DAO866" s="93"/>
      <c r="DAP866" s="93"/>
      <c r="DAQ866" s="93"/>
      <c r="DAR866" s="93"/>
      <c r="DAS866" s="93"/>
      <c r="DAT866" s="93"/>
      <c r="DAU866" s="93"/>
      <c r="DAV866" s="93"/>
      <c r="DAW866" s="93"/>
      <c r="DAX866" s="93"/>
      <c r="DAY866" s="93"/>
      <c r="DAZ866" s="93"/>
      <c r="DBA866" s="93"/>
      <c r="DBB866" s="93"/>
      <c r="DBC866" s="93"/>
      <c r="DBD866" s="93"/>
      <c r="DBE866" s="93"/>
      <c r="DBF866" s="93"/>
      <c r="DBG866" s="93"/>
      <c r="DBH866" s="93"/>
      <c r="DBI866" s="93"/>
      <c r="DBJ866" s="93"/>
      <c r="DBK866" s="93"/>
      <c r="DBL866" s="93"/>
      <c r="DBM866" s="93"/>
      <c r="DBN866" s="93"/>
      <c r="DBO866" s="93"/>
      <c r="DBP866" s="93"/>
      <c r="DBQ866" s="93"/>
      <c r="DBR866" s="93"/>
      <c r="DBS866" s="93"/>
      <c r="DBT866" s="93"/>
      <c r="DBU866" s="93"/>
      <c r="DBV866" s="93"/>
      <c r="DBW866" s="93"/>
      <c r="DBX866" s="93"/>
      <c r="DBY866" s="93"/>
      <c r="DBZ866" s="93"/>
      <c r="DCA866" s="93"/>
      <c r="DCB866" s="93"/>
      <c r="DCC866" s="93"/>
      <c r="DCD866" s="93"/>
      <c r="DCE866" s="93"/>
      <c r="DCF866" s="93"/>
      <c r="DCG866" s="93"/>
      <c r="DCH866" s="93"/>
      <c r="DCI866" s="93"/>
      <c r="DCJ866" s="93"/>
      <c r="DCK866" s="93"/>
      <c r="DCL866" s="93"/>
      <c r="DCM866" s="93"/>
      <c r="DCN866" s="93"/>
      <c r="DCO866" s="93"/>
      <c r="DCP866" s="93"/>
      <c r="DCQ866" s="93"/>
      <c r="DCR866" s="93"/>
      <c r="DCS866" s="93"/>
      <c r="DCT866" s="93"/>
      <c r="DCU866" s="93"/>
      <c r="DCV866" s="93"/>
      <c r="DCW866" s="93"/>
      <c r="DCX866" s="93"/>
      <c r="DCY866" s="93"/>
      <c r="DCZ866" s="93"/>
      <c r="DDA866" s="93"/>
      <c r="DDB866" s="93"/>
      <c r="DDC866" s="93"/>
      <c r="DDD866" s="93"/>
      <c r="DDE866" s="93"/>
      <c r="DDF866" s="93"/>
      <c r="DDG866" s="93"/>
      <c r="DDH866" s="93"/>
      <c r="DDI866" s="93"/>
      <c r="DDJ866" s="93"/>
      <c r="DDK866" s="93"/>
      <c r="DDL866" s="93"/>
      <c r="DDM866" s="93"/>
      <c r="DDN866" s="93"/>
      <c r="DDO866" s="93"/>
      <c r="DDP866" s="93"/>
      <c r="DDQ866" s="93"/>
      <c r="DDR866" s="93"/>
      <c r="DDS866" s="93"/>
      <c r="DDT866" s="93"/>
      <c r="DDU866" s="93"/>
      <c r="DDV866" s="93"/>
      <c r="DDW866" s="93"/>
      <c r="DDX866" s="93"/>
      <c r="DDY866" s="93"/>
      <c r="DDZ866" s="93"/>
      <c r="DEA866" s="93"/>
      <c r="DEB866" s="93"/>
      <c r="DEC866" s="93"/>
      <c r="DED866" s="93"/>
      <c r="DEE866" s="93"/>
      <c r="DEF866" s="93"/>
      <c r="DEG866" s="93"/>
      <c r="DEH866" s="93"/>
      <c r="DEI866" s="93"/>
      <c r="DEJ866" s="93"/>
      <c r="DEK866" s="93"/>
      <c r="DEL866" s="93"/>
      <c r="DEM866" s="93"/>
      <c r="DEN866" s="93"/>
      <c r="DEO866" s="93"/>
      <c r="DEP866" s="93"/>
      <c r="DEQ866" s="93"/>
      <c r="DER866" s="93"/>
      <c r="DES866" s="93"/>
      <c r="DET866" s="93"/>
      <c r="DEU866" s="93"/>
      <c r="DEV866" s="93"/>
      <c r="DEW866" s="93"/>
      <c r="DEX866" s="93"/>
      <c r="DEY866" s="93"/>
      <c r="DEZ866" s="93"/>
      <c r="DFA866" s="93"/>
      <c r="DFB866" s="93"/>
      <c r="DFC866" s="93"/>
      <c r="DFD866" s="93"/>
      <c r="DFE866" s="93"/>
      <c r="DFF866" s="93"/>
      <c r="DFG866" s="93"/>
      <c r="DFH866" s="93"/>
      <c r="DFI866" s="93"/>
      <c r="DFJ866" s="93"/>
      <c r="DFK866" s="93"/>
      <c r="DFL866" s="93"/>
      <c r="DFM866" s="93"/>
      <c r="DFN866" s="93"/>
      <c r="DFO866" s="93"/>
      <c r="DFP866" s="93"/>
      <c r="DFQ866" s="93"/>
      <c r="DFR866" s="93"/>
      <c r="DFS866" s="93"/>
      <c r="DFT866" s="93"/>
      <c r="DFU866" s="93"/>
      <c r="DFV866" s="93"/>
      <c r="DFW866" s="93"/>
      <c r="DFX866" s="93"/>
      <c r="DFY866" s="93"/>
      <c r="DFZ866" s="93"/>
      <c r="DGA866" s="93"/>
      <c r="DGB866" s="93"/>
      <c r="DGC866" s="93"/>
      <c r="DGD866" s="93"/>
      <c r="DGE866" s="93"/>
      <c r="DGF866" s="93"/>
      <c r="DGG866" s="93"/>
      <c r="DGH866" s="93"/>
      <c r="DGI866" s="93"/>
      <c r="DGJ866" s="93"/>
      <c r="DGK866" s="93"/>
      <c r="DGL866" s="93"/>
      <c r="DGM866" s="93"/>
      <c r="DGN866" s="93"/>
      <c r="DGO866" s="93"/>
      <c r="DGP866" s="93"/>
      <c r="DGQ866" s="93"/>
      <c r="DGR866" s="93"/>
      <c r="DGS866" s="93"/>
      <c r="DGT866" s="93"/>
      <c r="DGU866" s="93"/>
      <c r="DGV866" s="93"/>
      <c r="DGW866" s="93"/>
      <c r="DGX866" s="93"/>
      <c r="DGY866" s="93"/>
      <c r="DGZ866" s="93"/>
      <c r="DHA866" s="93"/>
      <c r="DHB866" s="93"/>
      <c r="DHC866" s="93"/>
      <c r="DHD866" s="93"/>
      <c r="DHE866" s="93"/>
      <c r="DHF866" s="93"/>
      <c r="DHG866" s="93"/>
      <c r="DHH866" s="93"/>
      <c r="DHI866" s="93"/>
      <c r="DHJ866" s="93"/>
      <c r="DHK866" s="93"/>
      <c r="DHL866" s="93"/>
      <c r="DHM866" s="93"/>
      <c r="DHN866" s="93"/>
      <c r="DHO866" s="93"/>
      <c r="DHP866" s="93"/>
      <c r="DHQ866" s="93"/>
      <c r="DHR866" s="93"/>
      <c r="DHS866" s="93"/>
      <c r="DHT866" s="93"/>
      <c r="DHU866" s="93"/>
      <c r="DHV866" s="93"/>
      <c r="DHW866" s="93"/>
      <c r="DHX866" s="93"/>
      <c r="DHY866" s="93"/>
      <c r="DHZ866" s="93"/>
      <c r="DIA866" s="93"/>
      <c r="DIB866" s="93"/>
      <c r="DIC866" s="93"/>
      <c r="DID866" s="93"/>
      <c r="DIE866" s="93"/>
      <c r="DIF866" s="93"/>
      <c r="DIG866" s="93"/>
      <c r="DIH866" s="93"/>
      <c r="DII866" s="93"/>
      <c r="DIJ866" s="93"/>
      <c r="DIK866" s="93"/>
      <c r="DIL866" s="93"/>
      <c r="DIM866" s="93"/>
      <c r="DIN866" s="93"/>
      <c r="DIO866" s="93"/>
      <c r="DIP866" s="93"/>
      <c r="DIQ866" s="93"/>
      <c r="DIR866" s="93"/>
      <c r="DIS866" s="93"/>
      <c r="DIT866" s="93"/>
      <c r="DIU866" s="93"/>
      <c r="DIV866" s="93"/>
      <c r="DIW866" s="93"/>
      <c r="DIX866" s="93"/>
      <c r="DIY866" s="93"/>
      <c r="DIZ866" s="93"/>
      <c r="DJA866" s="93"/>
      <c r="DJB866" s="93"/>
      <c r="DJC866" s="93"/>
      <c r="DJD866" s="93"/>
      <c r="DJE866" s="93"/>
      <c r="DJF866" s="93"/>
      <c r="DJG866" s="93"/>
      <c r="DJH866" s="93"/>
      <c r="DJI866" s="93"/>
      <c r="DJJ866" s="93"/>
      <c r="DJK866" s="93"/>
      <c r="DJL866" s="93"/>
      <c r="DJM866" s="93"/>
      <c r="DJN866" s="93"/>
      <c r="DJO866" s="93"/>
      <c r="DJP866" s="93"/>
      <c r="DJQ866" s="93"/>
      <c r="DJR866" s="93"/>
      <c r="DJS866" s="93"/>
      <c r="DJT866" s="93"/>
      <c r="DJU866" s="93"/>
      <c r="DJV866" s="93"/>
      <c r="DJW866" s="93"/>
      <c r="DJX866" s="93"/>
      <c r="DJY866" s="93"/>
      <c r="DJZ866" s="93"/>
      <c r="DKA866" s="93"/>
      <c r="DKB866" s="93"/>
      <c r="DKC866" s="93"/>
      <c r="DKD866" s="93"/>
      <c r="DKE866" s="93"/>
      <c r="DKF866" s="93"/>
      <c r="DKG866" s="93"/>
      <c r="DKH866" s="93"/>
      <c r="DKI866" s="93"/>
      <c r="DKJ866" s="93"/>
      <c r="DKK866" s="93"/>
      <c r="DKL866" s="93"/>
      <c r="DKM866" s="93"/>
      <c r="DKN866" s="93"/>
      <c r="DKO866" s="93"/>
      <c r="DKP866" s="93"/>
      <c r="DKQ866" s="93"/>
      <c r="DKR866" s="93"/>
      <c r="DKS866" s="93"/>
      <c r="DKT866" s="93"/>
      <c r="DKU866" s="93"/>
      <c r="DKV866" s="93"/>
      <c r="DKW866" s="93"/>
      <c r="DKX866" s="93"/>
      <c r="DKY866" s="93"/>
      <c r="DKZ866" s="93"/>
      <c r="DLA866" s="93"/>
      <c r="DLB866" s="93"/>
      <c r="DLC866" s="93"/>
      <c r="DLD866" s="93"/>
      <c r="DLE866" s="93"/>
      <c r="DLF866" s="93"/>
      <c r="DLG866" s="93"/>
      <c r="DLH866" s="93"/>
      <c r="DLI866" s="93"/>
      <c r="DLJ866" s="93"/>
      <c r="DLK866" s="93"/>
      <c r="DLL866" s="93"/>
      <c r="DLM866" s="93"/>
      <c r="DLN866" s="93"/>
      <c r="DLO866" s="93"/>
      <c r="DLP866" s="93"/>
      <c r="DLQ866" s="93"/>
      <c r="DLR866" s="93"/>
      <c r="DLS866" s="93"/>
      <c r="DLT866" s="93"/>
      <c r="DLU866" s="93"/>
      <c r="DLV866" s="93"/>
      <c r="DLW866" s="93"/>
      <c r="DLX866" s="93"/>
      <c r="DLY866" s="93"/>
      <c r="DLZ866" s="93"/>
      <c r="DMA866" s="93"/>
      <c r="DMB866" s="93"/>
      <c r="DMC866" s="93"/>
      <c r="DMD866" s="93"/>
      <c r="DME866" s="93"/>
      <c r="DMF866" s="93"/>
      <c r="DMG866" s="93"/>
      <c r="DMH866" s="93"/>
      <c r="DMI866" s="93"/>
      <c r="DMJ866" s="93"/>
      <c r="DMK866" s="93"/>
      <c r="DML866" s="93"/>
      <c r="DMM866" s="93"/>
      <c r="DMN866" s="93"/>
      <c r="DMO866" s="93"/>
      <c r="DMP866" s="93"/>
      <c r="DMQ866" s="93"/>
      <c r="DMR866" s="93"/>
      <c r="DMS866" s="93"/>
      <c r="DMT866" s="93"/>
      <c r="DMU866" s="93"/>
      <c r="DMV866" s="93"/>
      <c r="DMW866" s="93"/>
      <c r="DMX866" s="93"/>
      <c r="DMY866" s="93"/>
      <c r="DMZ866" s="93"/>
      <c r="DNA866" s="93"/>
      <c r="DNB866" s="93"/>
      <c r="DNC866" s="93"/>
      <c r="DND866" s="93"/>
      <c r="DNE866" s="93"/>
      <c r="DNF866" s="93"/>
      <c r="DNG866" s="93"/>
      <c r="DNH866" s="93"/>
      <c r="DNI866" s="93"/>
      <c r="DNJ866" s="93"/>
      <c r="DNK866" s="93"/>
      <c r="DNL866" s="93"/>
      <c r="DNM866" s="93"/>
      <c r="DNN866" s="93"/>
      <c r="DNO866" s="93"/>
      <c r="DNP866" s="93"/>
      <c r="DNQ866" s="93"/>
      <c r="DNR866" s="93"/>
      <c r="DNS866" s="93"/>
      <c r="DNT866" s="93"/>
      <c r="DNU866" s="93"/>
      <c r="DNV866" s="93"/>
      <c r="DNW866" s="93"/>
      <c r="DNX866" s="93"/>
      <c r="DNY866" s="93"/>
      <c r="DNZ866" s="93"/>
      <c r="DOA866" s="93"/>
      <c r="DOB866" s="93"/>
      <c r="DOC866" s="93"/>
      <c r="DOD866" s="93"/>
      <c r="DOE866" s="93"/>
      <c r="DOF866" s="93"/>
      <c r="DOG866" s="93"/>
      <c r="DOH866" s="93"/>
      <c r="DOI866" s="93"/>
      <c r="DOJ866" s="93"/>
      <c r="DOK866" s="93"/>
      <c r="DOL866" s="93"/>
      <c r="DOM866" s="93"/>
      <c r="DON866" s="93"/>
      <c r="DOO866" s="93"/>
      <c r="DOP866" s="93"/>
      <c r="DOQ866" s="93"/>
      <c r="DOR866" s="93"/>
      <c r="DOS866" s="93"/>
      <c r="DOT866" s="93"/>
      <c r="DOU866" s="93"/>
      <c r="DOV866" s="93"/>
      <c r="DOW866" s="93"/>
      <c r="DOX866" s="93"/>
      <c r="DOY866" s="93"/>
      <c r="DOZ866" s="93"/>
      <c r="DPA866" s="93"/>
      <c r="DPB866" s="93"/>
      <c r="DPC866" s="93"/>
      <c r="DPD866" s="93"/>
      <c r="DPE866" s="93"/>
      <c r="DPF866" s="93"/>
      <c r="DPG866" s="93"/>
      <c r="DPH866" s="93"/>
      <c r="DPI866" s="93"/>
      <c r="DPJ866" s="93"/>
      <c r="DPK866" s="93"/>
      <c r="DPL866" s="93"/>
      <c r="DPM866" s="93"/>
      <c r="DPN866" s="93"/>
      <c r="DPO866" s="93"/>
      <c r="DPP866" s="93"/>
      <c r="DPQ866" s="93"/>
      <c r="DPR866" s="93"/>
      <c r="DPS866" s="93"/>
      <c r="DPT866" s="93"/>
      <c r="DPU866" s="93"/>
      <c r="DPV866" s="93"/>
      <c r="DPW866" s="93"/>
      <c r="DPX866" s="93"/>
      <c r="DPY866" s="93"/>
      <c r="DPZ866" s="93"/>
      <c r="DQA866" s="93"/>
      <c r="DQB866" s="93"/>
      <c r="DQC866" s="93"/>
      <c r="DQD866" s="93"/>
      <c r="DQE866" s="93"/>
      <c r="DQF866" s="93"/>
      <c r="DQG866" s="93"/>
      <c r="DQH866" s="93"/>
      <c r="DQI866" s="93"/>
      <c r="DQJ866" s="93"/>
      <c r="DQK866" s="93"/>
      <c r="DQL866" s="93"/>
      <c r="DQM866" s="93"/>
      <c r="DQN866" s="93"/>
      <c r="DQO866" s="93"/>
      <c r="DQP866" s="93"/>
      <c r="DQQ866" s="93"/>
      <c r="DQR866" s="93"/>
      <c r="DQS866" s="93"/>
      <c r="DQT866" s="93"/>
      <c r="DQU866" s="93"/>
      <c r="DQV866" s="93"/>
      <c r="DQW866" s="93"/>
      <c r="DQX866" s="93"/>
      <c r="DQY866" s="93"/>
      <c r="DQZ866" s="93"/>
      <c r="DRA866" s="93"/>
      <c r="DRB866" s="93"/>
      <c r="DRC866" s="93"/>
      <c r="DRD866" s="93"/>
      <c r="DRE866" s="93"/>
      <c r="DRF866" s="93"/>
      <c r="DRG866" s="93"/>
      <c r="DRH866" s="93"/>
      <c r="DRI866" s="93"/>
      <c r="DRJ866" s="93"/>
      <c r="DRK866" s="93"/>
      <c r="DRL866" s="93"/>
      <c r="DRM866" s="93"/>
      <c r="DRN866" s="93"/>
      <c r="DRO866" s="93"/>
      <c r="DRP866" s="93"/>
      <c r="DRQ866" s="93"/>
      <c r="DRR866" s="93"/>
      <c r="DRS866" s="93"/>
      <c r="DRT866" s="93"/>
      <c r="DRU866" s="93"/>
      <c r="DRV866" s="93"/>
      <c r="DRW866" s="93"/>
      <c r="DRX866" s="93"/>
      <c r="DRY866" s="93"/>
      <c r="DRZ866" s="93"/>
      <c r="DSA866" s="93"/>
      <c r="DSB866" s="93"/>
      <c r="DSC866" s="93"/>
      <c r="DSD866" s="93"/>
      <c r="DSE866" s="93"/>
      <c r="DSF866" s="93"/>
      <c r="DSG866" s="93"/>
      <c r="DSH866" s="93"/>
      <c r="DSI866" s="93"/>
      <c r="DSJ866" s="93"/>
      <c r="DSK866" s="93"/>
      <c r="DSL866" s="93"/>
      <c r="DSM866" s="93"/>
      <c r="DSN866" s="93"/>
      <c r="DSO866" s="93"/>
      <c r="DSP866" s="93"/>
      <c r="DSQ866" s="93"/>
      <c r="DSR866" s="93"/>
      <c r="DSS866" s="93"/>
      <c r="DST866" s="93"/>
      <c r="DSU866" s="93"/>
      <c r="DSV866" s="93"/>
      <c r="DSW866" s="93"/>
      <c r="DSX866" s="93"/>
      <c r="DSY866" s="93"/>
      <c r="DSZ866" s="93"/>
      <c r="DTA866" s="93"/>
      <c r="DTB866" s="93"/>
      <c r="DTC866" s="93"/>
      <c r="DTD866" s="93"/>
      <c r="DTE866" s="93"/>
      <c r="DTF866" s="93"/>
      <c r="DTG866" s="93"/>
      <c r="DTH866" s="93"/>
      <c r="DTI866" s="93"/>
      <c r="DTJ866" s="93"/>
      <c r="DTK866" s="93"/>
      <c r="DTL866" s="93"/>
      <c r="DTM866" s="93"/>
      <c r="DTN866" s="93"/>
      <c r="DTO866" s="93"/>
      <c r="DTP866" s="93"/>
      <c r="DTQ866" s="93"/>
      <c r="DTR866" s="93"/>
      <c r="DTS866" s="93"/>
      <c r="DTT866" s="93"/>
      <c r="DTU866" s="93"/>
      <c r="DTV866" s="93"/>
      <c r="DTW866" s="93"/>
      <c r="DTX866" s="93"/>
      <c r="DTY866" s="93"/>
      <c r="DTZ866" s="93"/>
      <c r="DUA866" s="93"/>
      <c r="DUB866" s="93"/>
      <c r="DUC866" s="93"/>
      <c r="DUD866" s="93"/>
      <c r="DUE866" s="93"/>
      <c r="DUF866" s="93"/>
      <c r="DUG866" s="93"/>
      <c r="DUH866" s="93"/>
      <c r="DUI866" s="93"/>
      <c r="DUJ866" s="93"/>
      <c r="DUK866" s="93"/>
      <c r="DUL866" s="93"/>
      <c r="DUM866" s="93"/>
      <c r="DUN866" s="93"/>
      <c r="DUO866" s="93"/>
      <c r="DUP866" s="93"/>
      <c r="DUQ866" s="93"/>
      <c r="DUR866" s="93"/>
      <c r="DUS866" s="93"/>
      <c r="DUT866" s="93"/>
      <c r="DUU866" s="93"/>
      <c r="DUV866" s="93"/>
      <c r="DUW866" s="93"/>
      <c r="DUX866" s="93"/>
      <c r="DUY866" s="93"/>
      <c r="DUZ866" s="93"/>
      <c r="DVA866" s="93"/>
      <c r="DVB866" s="93"/>
      <c r="DVC866" s="93"/>
      <c r="DVD866" s="93"/>
      <c r="DVE866" s="93"/>
      <c r="DVF866" s="93"/>
      <c r="DVG866" s="93"/>
      <c r="DVH866" s="93"/>
      <c r="DVI866" s="93"/>
      <c r="DVJ866" s="93"/>
      <c r="DVK866" s="93"/>
      <c r="DVL866" s="93"/>
      <c r="DVM866" s="93"/>
      <c r="DVN866" s="93"/>
      <c r="DVO866" s="93"/>
      <c r="DVP866" s="93"/>
      <c r="DVQ866" s="93"/>
      <c r="DVR866" s="93"/>
      <c r="DVS866" s="93"/>
      <c r="DVT866" s="93"/>
      <c r="DVU866" s="93"/>
      <c r="DVV866" s="93"/>
      <c r="DVW866" s="93"/>
      <c r="DVX866" s="93"/>
      <c r="DVY866" s="93"/>
      <c r="DVZ866" s="93"/>
      <c r="DWA866" s="93"/>
      <c r="DWB866" s="93"/>
      <c r="DWC866" s="93"/>
      <c r="DWD866" s="93"/>
      <c r="DWE866" s="93"/>
      <c r="DWF866" s="93"/>
      <c r="DWG866" s="93"/>
      <c r="DWH866" s="93"/>
      <c r="DWI866" s="93"/>
      <c r="DWJ866" s="93"/>
      <c r="DWK866" s="93"/>
      <c r="DWL866" s="93"/>
      <c r="DWM866" s="93"/>
      <c r="DWN866" s="93"/>
      <c r="DWO866" s="93"/>
      <c r="DWP866" s="93"/>
      <c r="DWQ866" s="93"/>
      <c r="DWR866" s="93"/>
      <c r="DWS866" s="93"/>
      <c r="DWT866" s="93"/>
      <c r="DWU866" s="93"/>
      <c r="DWV866" s="93"/>
      <c r="DWW866" s="93"/>
      <c r="DWX866" s="93"/>
      <c r="DWY866" s="93"/>
      <c r="DWZ866" s="93"/>
      <c r="DXA866" s="93"/>
      <c r="DXB866" s="93"/>
      <c r="DXC866" s="93"/>
      <c r="DXD866" s="93"/>
      <c r="DXE866" s="93"/>
      <c r="DXF866" s="93"/>
      <c r="DXG866" s="93"/>
      <c r="DXH866" s="93"/>
      <c r="DXI866" s="93"/>
      <c r="DXJ866" s="93"/>
      <c r="DXK866" s="93"/>
      <c r="DXL866" s="93"/>
      <c r="DXM866" s="93"/>
      <c r="DXN866" s="93"/>
      <c r="DXO866" s="93"/>
      <c r="DXP866" s="93"/>
      <c r="DXQ866" s="93"/>
      <c r="DXR866" s="93"/>
      <c r="DXS866" s="93"/>
      <c r="DXT866" s="93"/>
      <c r="DXU866" s="93"/>
      <c r="DXV866" s="93"/>
      <c r="DXW866" s="93"/>
      <c r="DXX866" s="93"/>
      <c r="DXY866" s="93"/>
      <c r="DXZ866" s="93"/>
      <c r="DYA866" s="93"/>
      <c r="DYB866" s="93"/>
      <c r="DYC866" s="93"/>
      <c r="DYD866" s="93"/>
      <c r="DYE866" s="93"/>
      <c r="DYF866" s="93"/>
      <c r="DYG866" s="93"/>
      <c r="DYH866" s="93"/>
      <c r="DYI866" s="93"/>
      <c r="DYJ866" s="93"/>
      <c r="DYK866" s="93"/>
      <c r="DYL866" s="93"/>
      <c r="DYM866" s="93"/>
      <c r="DYN866" s="93"/>
      <c r="DYO866" s="93"/>
      <c r="DYP866" s="93"/>
      <c r="DYQ866" s="93"/>
      <c r="DYR866" s="93"/>
      <c r="DYS866" s="93"/>
      <c r="DYT866" s="93"/>
      <c r="DYU866" s="93"/>
      <c r="DYV866" s="93"/>
      <c r="DYW866" s="93"/>
      <c r="DYX866" s="93"/>
      <c r="DYY866" s="93"/>
      <c r="DYZ866" s="93"/>
      <c r="DZA866" s="93"/>
      <c r="DZB866" s="93"/>
      <c r="DZC866" s="93"/>
      <c r="DZD866" s="93"/>
      <c r="DZE866" s="93"/>
      <c r="DZF866" s="93"/>
      <c r="DZG866" s="93"/>
      <c r="DZH866" s="93"/>
      <c r="DZI866" s="93"/>
      <c r="DZJ866" s="93"/>
      <c r="DZK866" s="93"/>
      <c r="DZL866" s="93"/>
      <c r="DZM866" s="93"/>
      <c r="DZN866" s="93"/>
      <c r="DZO866" s="93"/>
      <c r="DZP866" s="93"/>
      <c r="DZQ866" s="93"/>
      <c r="DZR866" s="93"/>
      <c r="DZS866" s="93"/>
      <c r="DZT866" s="93"/>
      <c r="DZU866" s="93"/>
      <c r="DZV866" s="93"/>
      <c r="DZW866" s="93"/>
      <c r="DZX866" s="93"/>
      <c r="DZY866" s="93"/>
      <c r="DZZ866" s="93"/>
      <c r="EAA866" s="93"/>
      <c r="EAB866" s="93"/>
      <c r="EAC866" s="93"/>
      <c r="EAD866" s="93"/>
      <c r="EAE866" s="93"/>
      <c r="EAF866" s="93"/>
      <c r="EAG866" s="93"/>
      <c r="EAH866" s="93"/>
      <c r="EAI866" s="93"/>
      <c r="EAJ866" s="93"/>
      <c r="EAK866" s="93"/>
      <c r="EAL866" s="93"/>
      <c r="EAM866" s="93"/>
      <c r="EAN866" s="93"/>
      <c r="EAO866" s="93"/>
      <c r="EAP866" s="93"/>
      <c r="EAQ866" s="93"/>
      <c r="EAR866" s="93"/>
      <c r="EAS866" s="93"/>
      <c r="EAT866" s="93"/>
      <c r="EAU866" s="93"/>
      <c r="EAV866" s="93"/>
      <c r="EAW866" s="93"/>
      <c r="EAX866" s="93"/>
      <c r="EAY866" s="93"/>
      <c r="EAZ866" s="93"/>
      <c r="EBA866" s="93"/>
      <c r="EBB866" s="93"/>
      <c r="EBC866" s="93"/>
      <c r="EBD866" s="93"/>
      <c r="EBE866" s="93"/>
      <c r="EBF866" s="93"/>
      <c r="EBG866" s="93"/>
      <c r="EBH866" s="93"/>
      <c r="EBI866" s="93"/>
      <c r="EBJ866" s="93"/>
      <c r="EBK866" s="93"/>
      <c r="EBL866" s="93"/>
      <c r="EBM866" s="93"/>
      <c r="EBN866" s="93"/>
      <c r="EBO866" s="93"/>
      <c r="EBP866" s="93"/>
      <c r="EBQ866" s="93"/>
      <c r="EBR866" s="93"/>
      <c r="EBS866" s="93"/>
      <c r="EBT866" s="93"/>
      <c r="EBU866" s="93"/>
      <c r="EBV866" s="93"/>
      <c r="EBW866" s="93"/>
      <c r="EBX866" s="93"/>
      <c r="EBY866" s="93"/>
      <c r="EBZ866" s="93"/>
      <c r="ECA866" s="93"/>
      <c r="ECB866" s="93"/>
      <c r="ECC866" s="93"/>
      <c r="ECD866" s="93"/>
      <c r="ECE866" s="93"/>
      <c r="ECF866" s="93"/>
      <c r="ECG866" s="93"/>
      <c r="ECH866" s="93"/>
      <c r="ECI866" s="93"/>
      <c r="ECJ866" s="93"/>
      <c r="ECK866" s="93"/>
      <c r="ECL866" s="93"/>
      <c r="ECM866" s="93"/>
      <c r="ECN866" s="93"/>
      <c r="ECO866" s="93"/>
      <c r="ECP866" s="93"/>
      <c r="ECQ866" s="93"/>
      <c r="ECR866" s="93"/>
      <c r="ECS866" s="93"/>
      <c r="ECT866" s="93"/>
      <c r="ECU866" s="93"/>
      <c r="ECV866" s="93"/>
      <c r="ECW866" s="93"/>
      <c r="ECX866" s="93"/>
      <c r="ECY866" s="93"/>
      <c r="ECZ866" s="93"/>
      <c r="EDA866" s="93"/>
      <c r="EDB866" s="93"/>
      <c r="EDC866" s="93"/>
      <c r="EDD866" s="93"/>
      <c r="EDE866" s="93"/>
      <c r="EDF866" s="93"/>
      <c r="EDG866" s="93"/>
      <c r="EDH866" s="93"/>
      <c r="EDI866" s="93"/>
      <c r="EDJ866" s="93"/>
      <c r="EDK866" s="93"/>
      <c r="EDL866" s="93"/>
      <c r="EDM866" s="93"/>
      <c r="EDN866" s="93"/>
      <c r="EDO866" s="93"/>
      <c r="EDP866" s="93"/>
      <c r="EDQ866" s="93"/>
      <c r="EDR866" s="93"/>
      <c r="EDS866" s="93"/>
      <c r="EDT866" s="93"/>
      <c r="EDU866" s="93"/>
      <c r="EDV866" s="93"/>
      <c r="EDW866" s="93"/>
      <c r="EDX866" s="93"/>
      <c r="EDY866" s="93"/>
      <c r="EDZ866" s="93"/>
      <c r="EEA866" s="93"/>
      <c r="EEB866" s="93"/>
      <c r="EEC866" s="93"/>
      <c r="EED866" s="93"/>
      <c r="EEE866" s="93"/>
      <c r="EEF866" s="93"/>
      <c r="EEG866" s="93"/>
      <c r="EEH866" s="93"/>
      <c r="EEI866" s="93"/>
      <c r="EEJ866" s="93"/>
      <c r="EEK866" s="93"/>
      <c r="EEL866" s="93"/>
      <c r="EEM866" s="93"/>
      <c r="EEN866" s="93"/>
      <c r="EEO866" s="93"/>
      <c r="EEP866" s="93"/>
      <c r="EEQ866" s="93"/>
      <c r="EER866" s="93"/>
      <c r="EES866" s="93"/>
      <c r="EET866" s="93"/>
      <c r="EEU866" s="93"/>
      <c r="EEV866" s="93"/>
      <c r="EEW866" s="93"/>
      <c r="EEX866" s="93"/>
      <c r="EEY866" s="93"/>
      <c r="EEZ866" s="93"/>
      <c r="EFA866" s="93"/>
      <c r="EFB866" s="93"/>
      <c r="EFC866" s="93"/>
      <c r="EFD866" s="93"/>
      <c r="EFE866" s="93"/>
      <c r="EFF866" s="93"/>
      <c r="EFG866" s="93"/>
      <c r="EFH866" s="93"/>
      <c r="EFI866" s="93"/>
      <c r="EFJ866" s="93"/>
      <c r="EFK866" s="93"/>
      <c r="EFL866" s="93"/>
      <c r="EFM866" s="93"/>
      <c r="EFN866" s="93"/>
      <c r="EFO866" s="93"/>
      <c r="EFP866" s="93"/>
      <c r="EFQ866" s="93"/>
      <c r="EFR866" s="93"/>
      <c r="EFS866" s="93"/>
      <c r="EFT866" s="93"/>
      <c r="EFU866" s="93"/>
      <c r="EFV866" s="93"/>
      <c r="EFW866" s="93"/>
      <c r="EFX866" s="93"/>
      <c r="EFY866" s="93"/>
      <c r="EFZ866" s="93"/>
      <c r="EGA866" s="93"/>
      <c r="EGB866" s="93"/>
      <c r="EGC866" s="93"/>
      <c r="EGD866" s="93"/>
      <c r="EGE866" s="93"/>
      <c r="EGF866" s="93"/>
      <c r="EGG866" s="93"/>
      <c r="EGH866" s="93"/>
      <c r="EGI866" s="93"/>
      <c r="EGJ866" s="93"/>
      <c r="EGK866" s="93"/>
      <c r="EGL866" s="93"/>
      <c r="EGM866" s="93"/>
      <c r="EGN866" s="93"/>
      <c r="EGO866" s="93"/>
      <c r="EGP866" s="93"/>
      <c r="EGQ866" s="93"/>
      <c r="EGR866" s="93"/>
      <c r="EGS866" s="93"/>
      <c r="EGT866" s="93"/>
      <c r="EGU866" s="93"/>
      <c r="EGV866" s="93"/>
      <c r="EGW866" s="93"/>
      <c r="EGX866" s="93"/>
      <c r="EGY866" s="93"/>
      <c r="EGZ866" s="93"/>
      <c r="EHA866" s="93"/>
      <c r="EHB866" s="93"/>
      <c r="EHC866" s="93"/>
      <c r="EHD866" s="93"/>
      <c r="EHE866" s="93"/>
      <c r="EHF866" s="93"/>
      <c r="EHG866" s="93"/>
      <c r="EHH866" s="93"/>
      <c r="EHI866" s="93"/>
      <c r="EHJ866" s="93"/>
      <c r="EHK866" s="93"/>
      <c r="EHL866" s="93"/>
      <c r="EHM866" s="93"/>
      <c r="EHN866" s="93"/>
      <c r="EHO866" s="93"/>
      <c r="EHP866" s="93"/>
      <c r="EHQ866" s="93"/>
      <c r="EHR866" s="93"/>
      <c r="EHS866" s="93"/>
      <c r="EHT866" s="93"/>
      <c r="EHU866" s="93"/>
      <c r="EHV866" s="93"/>
      <c r="EHW866" s="93"/>
      <c r="EHX866" s="93"/>
      <c r="EHY866" s="93"/>
      <c r="EHZ866" s="93"/>
      <c r="EIA866" s="93"/>
      <c r="EIB866" s="93"/>
      <c r="EIC866" s="93"/>
      <c r="EID866" s="93"/>
      <c r="EIE866" s="93"/>
      <c r="EIF866" s="93"/>
      <c r="EIG866" s="93"/>
      <c r="EIH866" s="93"/>
      <c r="EII866" s="93"/>
      <c r="EIJ866" s="93"/>
      <c r="EIK866" s="93"/>
      <c r="EIL866" s="93"/>
      <c r="EIM866" s="93"/>
      <c r="EIN866" s="93"/>
      <c r="EIO866" s="93"/>
      <c r="EIP866" s="93"/>
      <c r="EIQ866" s="93"/>
      <c r="EIR866" s="93"/>
      <c r="EIS866" s="93"/>
      <c r="EIT866" s="93"/>
      <c r="EIU866" s="93"/>
      <c r="EIV866" s="93"/>
      <c r="EIW866" s="93"/>
      <c r="EIX866" s="93"/>
      <c r="EIY866" s="93"/>
      <c r="EIZ866" s="93"/>
      <c r="EJA866" s="93"/>
      <c r="EJB866" s="93"/>
      <c r="EJC866" s="93"/>
      <c r="EJD866" s="93"/>
      <c r="EJE866" s="93"/>
      <c r="EJF866" s="93"/>
      <c r="EJG866" s="93"/>
      <c r="EJH866" s="93"/>
      <c r="EJI866" s="93"/>
      <c r="EJJ866" s="93"/>
      <c r="EJK866" s="93"/>
      <c r="EJL866" s="93"/>
      <c r="EJM866" s="93"/>
      <c r="EJN866" s="93"/>
      <c r="EJO866" s="93"/>
      <c r="EJP866" s="93"/>
      <c r="EJQ866" s="93"/>
      <c r="EJR866" s="93"/>
      <c r="EJS866" s="93"/>
      <c r="EJT866" s="93"/>
      <c r="EJU866" s="93"/>
      <c r="EJV866" s="93"/>
      <c r="EJW866" s="93"/>
      <c r="EJX866" s="93"/>
      <c r="EJY866" s="93"/>
      <c r="EJZ866" s="93"/>
      <c r="EKA866" s="93"/>
      <c r="EKB866" s="93"/>
      <c r="EKC866" s="93"/>
      <c r="EKD866" s="93"/>
      <c r="EKE866" s="93"/>
      <c r="EKF866" s="93"/>
      <c r="EKG866" s="93"/>
      <c r="EKH866" s="93"/>
      <c r="EKI866" s="93"/>
      <c r="EKJ866" s="93"/>
      <c r="EKK866" s="93"/>
      <c r="EKL866" s="93"/>
      <c r="EKM866" s="93"/>
      <c r="EKN866" s="93"/>
      <c r="EKO866" s="93"/>
      <c r="EKP866" s="93"/>
      <c r="EKQ866" s="93"/>
      <c r="EKR866" s="93"/>
      <c r="EKS866" s="93"/>
      <c r="EKT866" s="93"/>
      <c r="EKU866" s="93"/>
      <c r="EKV866" s="93"/>
      <c r="EKW866" s="93"/>
      <c r="EKX866" s="93"/>
      <c r="EKY866" s="93"/>
      <c r="EKZ866" s="93"/>
      <c r="ELA866" s="93"/>
      <c r="ELB866" s="93"/>
      <c r="ELC866" s="93"/>
      <c r="ELD866" s="93"/>
      <c r="ELE866" s="93"/>
      <c r="ELF866" s="93"/>
      <c r="ELG866" s="93"/>
      <c r="ELH866" s="93"/>
      <c r="ELI866" s="93"/>
      <c r="ELJ866" s="93"/>
      <c r="ELK866" s="93"/>
      <c r="ELL866" s="93"/>
      <c r="ELM866" s="93"/>
      <c r="ELN866" s="93"/>
      <c r="ELO866" s="93"/>
      <c r="ELP866" s="93"/>
      <c r="ELQ866" s="93"/>
      <c r="ELR866" s="93"/>
      <c r="ELS866" s="93"/>
      <c r="ELT866" s="93"/>
      <c r="ELU866" s="93"/>
      <c r="ELV866" s="93"/>
      <c r="ELW866" s="93"/>
      <c r="ELX866" s="93"/>
      <c r="ELY866" s="93"/>
      <c r="ELZ866" s="93"/>
      <c r="EMA866" s="93"/>
      <c r="EMB866" s="93"/>
      <c r="EMC866" s="93"/>
      <c r="EMD866" s="93"/>
      <c r="EME866" s="93"/>
      <c r="EMF866" s="93"/>
      <c r="EMG866" s="93"/>
      <c r="EMH866" s="93"/>
      <c r="EMI866" s="93"/>
      <c r="EMJ866" s="93"/>
      <c r="EMK866" s="93"/>
      <c r="EML866" s="93"/>
      <c r="EMM866" s="93"/>
      <c r="EMN866" s="93"/>
      <c r="EMO866" s="93"/>
      <c r="EMP866" s="93"/>
      <c r="EMQ866" s="93"/>
      <c r="EMR866" s="93"/>
      <c r="EMS866" s="93"/>
      <c r="EMT866" s="93"/>
      <c r="EMU866" s="93"/>
      <c r="EMV866" s="93"/>
      <c r="EMW866" s="93"/>
      <c r="EMX866" s="93"/>
      <c r="EMY866" s="93"/>
      <c r="EMZ866" s="93"/>
      <c r="ENA866" s="93"/>
      <c r="ENB866" s="93"/>
      <c r="ENC866" s="93"/>
      <c r="END866" s="93"/>
      <c r="ENE866" s="93"/>
      <c r="ENF866" s="93"/>
      <c r="ENG866" s="93"/>
      <c r="ENH866" s="93"/>
      <c r="ENI866" s="93"/>
      <c r="ENJ866" s="93"/>
      <c r="ENK866" s="93"/>
      <c r="ENL866" s="93"/>
      <c r="ENM866" s="93"/>
      <c r="ENN866" s="93"/>
      <c r="ENO866" s="93"/>
      <c r="ENP866" s="93"/>
      <c r="ENQ866" s="93"/>
      <c r="ENR866" s="93"/>
      <c r="ENS866" s="93"/>
      <c r="ENT866" s="93"/>
      <c r="ENU866" s="93"/>
      <c r="ENV866" s="93"/>
      <c r="ENW866" s="93"/>
      <c r="ENX866" s="93"/>
      <c r="ENY866" s="93"/>
      <c r="ENZ866" s="93"/>
      <c r="EOA866" s="93"/>
      <c r="EOB866" s="93"/>
      <c r="EOC866" s="93"/>
      <c r="EOD866" s="93"/>
      <c r="EOE866" s="93"/>
      <c r="EOF866" s="93"/>
      <c r="EOG866" s="93"/>
      <c r="EOH866" s="93"/>
      <c r="EOI866" s="93"/>
      <c r="EOJ866" s="93"/>
      <c r="EOK866" s="93"/>
      <c r="EOL866" s="93"/>
      <c r="EOM866" s="93"/>
      <c r="EON866" s="93"/>
      <c r="EOO866" s="93"/>
      <c r="EOP866" s="93"/>
      <c r="EOQ866" s="93"/>
      <c r="EOR866" s="93"/>
      <c r="EOS866" s="93"/>
      <c r="EOT866" s="93"/>
      <c r="EOU866" s="93"/>
      <c r="EOV866" s="93"/>
      <c r="EOW866" s="93"/>
      <c r="EOX866" s="93"/>
      <c r="EOY866" s="93"/>
      <c r="EOZ866" s="93"/>
      <c r="EPA866" s="93"/>
      <c r="EPB866" s="93"/>
      <c r="EPC866" s="93"/>
      <c r="EPD866" s="93"/>
      <c r="EPE866" s="93"/>
      <c r="EPF866" s="93"/>
      <c r="EPG866" s="93"/>
      <c r="EPH866" s="93"/>
      <c r="EPI866" s="93"/>
      <c r="EPJ866" s="93"/>
      <c r="EPK866" s="93"/>
      <c r="EPL866" s="93"/>
      <c r="EPM866" s="93"/>
      <c r="EPN866" s="93"/>
      <c r="EPO866" s="93"/>
      <c r="EPP866" s="93"/>
      <c r="EPQ866" s="93"/>
      <c r="EPR866" s="93"/>
      <c r="EPS866" s="93"/>
      <c r="EPT866" s="93"/>
      <c r="EPU866" s="93"/>
      <c r="EPV866" s="93"/>
      <c r="EPW866" s="93"/>
      <c r="EPX866" s="93"/>
      <c r="EPY866" s="93"/>
      <c r="EPZ866" s="93"/>
      <c r="EQA866" s="93"/>
      <c r="EQB866" s="93"/>
      <c r="EQC866" s="93"/>
      <c r="EQD866" s="93"/>
      <c r="EQE866" s="93"/>
      <c r="EQF866" s="93"/>
      <c r="EQG866" s="93"/>
      <c r="EQH866" s="93"/>
      <c r="EQI866" s="93"/>
      <c r="EQJ866" s="93"/>
      <c r="EQK866" s="93"/>
      <c r="EQL866" s="93"/>
      <c r="EQM866" s="93"/>
      <c r="EQN866" s="93"/>
      <c r="EQO866" s="93"/>
      <c r="EQP866" s="93"/>
      <c r="EQQ866" s="93"/>
      <c r="EQR866" s="93"/>
      <c r="EQS866" s="93"/>
      <c r="EQT866" s="93"/>
      <c r="EQU866" s="93"/>
      <c r="EQV866" s="93"/>
      <c r="EQW866" s="93"/>
      <c r="EQX866" s="93"/>
      <c r="EQY866" s="93"/>
      <c r="EQZ866" s="93"/>
      <c r="ERA866" s="93"/>
      <c r="ERB866" s="93"/>
      <c r="ERC866" s="93"/>
      <c r="ERD866" s="93"/>
      <c r="ERE866" s="93"/>
      <c r="ERF866" s="93"/>
      <c r="ERG866" s="93"/>
      <c r="ERH866" s="93"/>
      <c r="ERI866" s="93"/>
      <c r="ERJ866" s="93"/>
      <c r="ERK866" s="93"/>
      <c r="ERL866" s="93"/>
      <c r="ERM866" s="93"/>
      <c r="ERN866" s="93"/>
      <c r="ERO866" s="93"/>
      <c r="ERP866" s="93"/>
      <c r="ERQ866" s="93"/>
      <c r="ERR866" s="93"/>
      <c r="ERS866" s="93"/>
      <c r="ERT866" s="93"/>
      <c r="ERU866" s="93"/>
      <c r="ERV866" s="93"/>
      <c r="ERW866" s="93"/>
      <c r="ERX866" s="93"/>
      <c r="ERY866" s="93"/>
      <c r="ERZ866" s="93"/>
      <c r="ESA866" s="93"/>
      <c r="ESB866" s="93"/>
      <c r="ESC866" s="93"/>
      <c r="ESD866" s="93"/>
      <c r="ESE866" s="93"/>
      <c r="ESF866" s="93"/>
      <c r="ESG866" s="93"/>
      <c r="ESH866" s="93"/>
      <c r="ESI866" s="93"/>
      <c r="ESJ866" s="93"/>
      <c r="ESK866" s="93"/>
      <c r="ESL866" s="93"/>
      <c r="ESM866" s="93"/>
      <c r="ESN866" s="93"/>
      <c r="ESO866" s="93"/>
      <c r="ESP866" s="93"/>
      <c r="ESQ866" s="93"/>
      <c r="ESR866" s="93"/>
      <c r="ESS866" s="93"/>
      <c r="EST866" s="93"/>
      <c r="ESU866" s="93"/>
      <c r="ESV866" s="93"/>
      <c r="ESW866" s="93"/>
      <c r="ESX866" s="93"/>
      <c r="ESY866" s="93"/>
      <c r="ESZ866" s="93"/>
      <c r="ETA866" s="93"/>
      <c r="ETB866" s="93"/>
      <c r="ETC866" s="93"/>
      <c r="ETD866" s="93"/>
      <c r="ETE866" s="93"/>
      <c r="ETF866" s="93"/>
      <c r="ETG866" s="93"/>
      <c r="ETH866" s="93"/>
      <c r="ETI866" s="93"/>
      <c r="ETJ866" s="93"/>
      <c r="ETK866" s="93"/>
      <c r="ETL866" s="93"/>
      <c r="ETM866" s="93"/>
      <c r="ETN866" s="93"/>
      <c r="ETO866" s="93"/>
      <c r="ETP866" s="93"/>
      <c r="ETQ866" s="93"/>
      <c r="ETR866" s="93"/>
      <c r="ETS866" s="93"/>
      <c r="ETT866" s="93"/>
      <c r="ETU866" s="93"/>
      <c r="ETV866" s="93"/>
      <c r="ETW866" s="93"/>
      <c r="ETX866" s="93"/>
      <c r="ETY866" s="93"/>
      <c r="ETZ866" s="93"/>
      <c r="EUA866" s="93"/>
      <c r="EUB866" s="93"/>
      <c r="EUC866" s="93"/>
      <c r="EUD866" s="93"/>
      <c r="EUE866" s="93"/>
      <c r="EUF866" s="93"/>
      <c r="EUG866" s="93"/>
      <c r="EUH866" s="93"/>
      <c r="EUI866" s="93"/>
      <c r="EUJ866" s="93"/>
      <c r="EUK866" s="93"/>
      <c r="EUL866" s="93"/>
      <c r="EUM866" s="93"/>
      <c r="EUN866" s="93"/>
      <c r="EUO866" s="93"/>
      <c r="EUP866" s="93"/>
      <c r="EUQ866" s="93"/>
      <c r="EUR866" s="93"/>
      <c r="EUS866" s="93"/>
      <c r="EUT866" s="93"/>
      <c r="EUU866" s="93"/>
      <c r="EUV866" s="93"/>
      <c r="EUW866" s="93"/>
      <c r="EUX866" s="93"/>
      <c r="EUY866" s="93"/>
      <c r="EUZ866" s="93"/>
      <c r="EVA866" s="93"/>
      <c r="EVB866" s="93"/>
      <c r="EVC866" s="93"/>
      <c r="EVD866" s="93"/>
      <c r="EVE866" s="93"/>
      <c r="EVF866" s="93"/>
      <c r="EVG866" s="93"/>
      <c r="EVH866" s="93"/>
      <c r="EVI866" s="93"/>
      <c r="EVJ866" s="93"/>
      <c r="EVK866" s="93"/>
      <c r="EVL866" s="93"/>
      <c r="EVM866" s="93"/>
      <c r="EVN866" s="93"/>
      <c r="EVO866" s="93"/>
      <c r="EVP866" s="93"/>
      <c r="EVQ866" s="93"/>
      <c r="EVR866" s="93"/>
      <c r="EVS866" s="93"/>
      <c r="EVT866" s="93"/>
      <c r="EVU866" s="93"/>
      <c r="EVV866" s="93"/>
      <c r="EVW866" s="93"/>
      <c r="EVX866" s="93"/>
      <c r="EVY866" s="93"/>
      <c r="EVZ866" s="93"/>
      <c r="EWA866" s="93"/>
      <c r="EWB866" s="93"/>
      <c r="EWC866" s="93"/>
      <c r="EWD866" s="93"/>
      <c r="EWE866" s="93"/>
      <c r="EWF866" s="93"/>
      <c r="EWG866" s="93"/>
      <c r="EWH866" s="93"/>
      <c r="EWI866" s="93"/>
      <c r="EWJ866" s="93"/>
      <c r="EWK866" s="93"/>
      <c r="EWL866" s="93"/>
      <c r="EWM866" s="93"/>
      <c r="EWN866" s="93"/>
      <c r="EWO866" s="93"/>
      <c r="EWP866" s="93"/>
      <c r="EWQ866" s="93"/>
      <c r="EWR866" s="93"/>
      <c r="EWS866" s="93"/>
      <c r="EWT866" s="93"/>
      <c r="EWU866" s="93"/>
      <c r="EWV866" s="93"/>
      <c r="EWW866" s="93"/>
      <c r="EWX866" s="93"/>
      <c r="EWY866" s="93"/>
      <c r="EWZ866" s="93"/>
      <c r="EXA866" s="93"/>
      <c r="EXB866" s="93"/>
      <c r="EXC866" s="93"/>
      <c r="EXD866" s="93"/>
      <c r="EXE866" s="93"/>
      <c r="EXF866" s="93"/>
      <c r="EXG866" s="93"/>
      <c r="EXH866" s="93"/>
      <c r="EXI866" s="93"/>
      <c r="EXJ866" s="93"/>
      <c r="EXK866" s="93"/>
      <c r="EXL866" s="93"/>
      <c r="EXM866" s="93"/>
      <c r="EXN866" s="93"/>
      <c r="EXO866" s="93"/>
      <c r="EXP866" s="93"/>
      <c r="EXQ866" s="93"/>
      <c r="EXR866" s="93"/>
      <c r="EXS866" s="93"/>
      <c r="EXT866" s="93"/>
      <c r="EXU866" s="93"/>
      <c r="EXV866" s="93"/>
      <c r="EXW866" s="93"/>
      <c r="EXX866" s="93"/>
      <c r="EXY866" s="93"/>
      <c r="EXZ866" s="93"/>
      <c r="EYA866" s="93"/>
      <c r="EYB866" s="93"/>
      <c r="EYC866" s="93"/>
      <c r="EYD866" s="93"/>
      <c r="EYE866" s="93"/>
      <c r="EYF866" s="93"/>
      <c r="EYG866" s="93"/>
      <c r="EYH866" s="93"/>
      <c r="EYI866" s="93"/>
      <c r="EYJ866" s="93"/>
      <c r="EYK866" s="93"/>
      <c r="EYL866" s="93"/>
      <c r="EYM866" s="93"/>
      <c r="EYN866" s="93"/>
      <c r="EYO866" s="93"/>
      <c r="EYP866" s="93"/>
      <c r="EYQ866" s="93"/>
      <c r="EYR866" s="93"/>
      <c r="EYS866" s="93"/>
      <c r="EYT866" s="93"/>
      <c r="EYU866" s="93"/>
      <c r="EYV866" s="93"/>
      <c r="EYW866" s="93"/>
      <c r="EYX866" s="93"/>
      <c r="EYY866" s="93"/>
      <c r="EYZ866" s="93"/>
      <c r="EZA866" s="93"/>
      <c r="EZB866" s="93"/>
      <c r="EZC866" s="93"/>
      <c r="EZD866" s="93"/>
      <c r="EZE866" s="93"/>
      <c r="EZF866" s="93"/>
      <c r="EZG866" s="93"/>
      <c r="EZH866" s="93"/>
      <c r="EZI866" s="93"/>
      <c r="EZJ866" s="93"/>
      <c r="EZK866" s="93"/>
      <c r="EZL866" s="93"/>
      <c r="EZM866" s="93"/>
      <c r="EZN866" s="93"/>
      <c r="EZO866" s="93"/>
      <c r="EZP866" s="93"/>
      <c r="EZQ866" s="93"/>
      <c r="EZR866" s="93"/>
      <c r="EZS866" s="93"/>
      <c r="EZT866" s="93"/>
      <c r="EZU866" s="93"/>
      <c r="EZV866" s="93"/>
      <c r="EZW866" s="93"/>
      <c r="EZX866" s="93"/>
      <c r="EZY866" s="93"/>
      <c r="EZZ866" s="93"/>
      <c r="FAA866" s="93"/>
      <c r="FAB866" s="93"/>
      <c r="FAC866" s="93"/>
      <c r="FAD866" s="93"/>
      <c r="FAE866" s="93"/>
      <c r="FAF866" s="93"/>
      <c r="FAG866" s="93"/>
      <c r="FAH866" s="93"/>
      <c r="FAI866" s="93"/>
      <c r="FAJ866" s="93"/>
      <c r="FAK866" s="93"/>
      <c r="FAL866" s="93"/>
      <c r="FAM866" s="93"/>
      <c r="FAN866" s="93"/>
      <c r="FAO866" s="93"/>
      <c r="FAP866" s="93"/>
      <c r="FAQ866" s="93"/>
      <c r="FAR866" s="93"/>
      <c r="FAS866" s="93"/>
      <c r="FAT866" s="93"/>
      <c r="FAU866" s="93"/>
      <c r="FAV866" s="93"/>
      <c r="FAW866" s="93"/>
      <c r="FAX866" s="93"/>
      <c r="FAY866" s="93"/>
      <c r="FAZ866" s="93"/>
      <c r="FBA866" s="93"/>
      <c r="FBB866" s="93"/>
      <c r="FBC866" s="93"/>
      <c r="FBD866" s="93"/>
      <c r="FBE866" s="93"/>
      <c r="FBF866" s="93"/>
      <c r="FBG866" s="93"/>
      <c r="FBH866" s="93"/>
      <c r="FBI866" s="93"/>
      <c r="FBJ866" s="93"/>
      <c r="FBK866" s="93"/>
      <c r="FBL866" s="93"/>
      <c r="FBM866" s="93"/>
      <c r="FBN866" s="93"/>
      <c r="FBO866" s="93"/>
      <c r="FBP866" s="93"/>
      <c r="FBQ866" s="93"/>
      <c r="FBR866" s="93"/>
      <c r="FBS866" s="93"/>
      <c r="FBT866" s="93"/>
      <c r="FBU866" s="93"/>
      <c r="FBV866" s="93"/>
      <c r="FBW866" s="93"/>
      <c r="FBX866" s="93"/>
      <c r="FBY866" s="93"/>
      <c r="FBZ866" s="93"/>
      <c r="FCA866" s="93"/>
      <c r="FCB866" s="93"/>
      <c r="FCC866" s="93"/>
      <c r="FCD866" s="93"/>
      <c r="FCE866" s="93"/>
      <c r="FCF866" s="93"/>
      <c r="FCG866" s="93"/>
      <c r="FCH866" s="93"/>
      <c r="FCI866" s="93"/>
      <c r="FCJ866" s="93"/>
      <c r="FCK866" s="93"/>
      <c r="FCL866" s="93"/>
      <c r="FCM866" s="93"/>
      <c r="FCN866" s="93"/>
      <c r="FCO866" s="93"/>
      <c r="FCP866" s="93"/>
      <c r="FCQ866" s="93"/>
      <c r="FCR866" s="93"/>
      <c r="FCS866" s="93"/>
      <c r="FCT866" s="93"/>
      <c r="FCU866" s="93"/>
      <c r="FCV866" s="93"/>
      <c r="FCW866" s="93"/>
      <c r="FCX866" s="93"/>
      <c r="FCY866" s="93"/>
      <c r="FCZ866" s="93"/>
      <c r="FDA866" s="93"/>
      <c r="FDB866" s="93"/>
      <c r="FDC866" s="93"/>
      <c r="FDD866" s="93"/>
      <c r="FDE866" s="93"/>
      <c r="FDF866" s="93"/>
      <c r="FDG866" s="93"/>
      <c r="FDH866" s="93"/>
      <c r="FDI866" s="93"/>
      <c r="FDJ866" s="93"/>
      <c r="FDK866" s="93"/>
      <c r="FDL866" s="93"/>
      <c r="FDM866" s="93"/>
      <c r="FDN866" s="93"/>
      <c r="FDO866" s="93"/>
      <c r="FDP866" s="93"/>
      <c r="FDQ866" s="93"/>
      <c r="FDR866" s="93"/>
      <c r="FDS866" s="93"/>
      <c r="FDT866" s="93"/>
      <c r="FDU866" s="93"/>
      <c r="FDV866" s="93"/>
      <c r="FDW866" s="93"/>
      <c r="FDX866" s="93"/>
      <c r="FDY866" s="93"/>
      <c r="FDZ866" s="93"/>
      <c r="FEA866" s="93"/>
      <c r="FEB866" s="93"/>
      <c r="FEC866" s="93"/>
      <c r="FED866" s="93"/>
      <c r="FEE866" s="93"/>
      <c r="FEF866" s="93"/>
      <c r="FEG866" s="93"/>
      <c r="FEH866" s="93"/>
      <c r="FEI866" s="93"/>
      <c r="FEJ866" s="93"/>
      <c r="FEK866" s="93"/>
      <c r="FEL866" s="93"/>
      <c r="FEM866" s="93"/>
      <c r="FEN866" s="93"/>
      <c r="FEO866" s="93"/>
      <c r="FEP866" s="93"/>
      <c r="FEQ866" s="93"/>
      <c r="FER866" s="93"/>
      <c r="FES866" s="93"/>
      <c r="FET866" s="93"/>
      <c r="FEU866" s="93"/>
      <c r="FEV866" s="93"/>
      <c r="FEW866" s="93"/>
      <c r="FEX866" s="93"/>
      <c r="FEY866" s="93"/>
      <c r="FEZ866" s="93"/>
      <c r="FFA866" s="93"/>
      <c r="FFB866" s="93"/>
      <c r="FFC866" s="93"/>
      <c r="FFD866" s="93"/>
      <c r="FFE866" s="93"/>
      <c r="FFF866" s="93"/>
      <c r="FFG866" s="93"/>
      <c r="FFH866" s="93"/>
      <c r="FFI866" s="93"/>
      <c r="FFJ866" s="93"/>
      <c r="FFK866" s="93"/>
      <c r="FFL866" s="93"/>
      <c r="FFM866" s="93"/>
      <c r="FFN866" s="93"/>
      <c r="FFO866" s="93"/>
      <c r="FFP866" s="93"/>
      <c r="FFQ866" s="93"/>
      <c r="FFR866" s="93"/>
      <c r="FFS866" s="93"/>
      <c r="FFT866" s="93"/>
      <c r="FFU866" s="93"/>
      <c r="FFV866" s="93"/>
      <c r="FFW866" s="93"/>
      <c r="FFX866" s="93"/>
      <c r="FFY866" s="93"/>
      <c r="FFZ866" s="93"/>
      <c r="FGA866" s="93"/>
      <c r="FGB866" s="93"/>
      <c r="FGC866" s="93"/>
      <c r="FGD866" s="93"/>
      <c r="FGE866" s="93"/>
      <c r="FGF866" s="93"/>
      <c r="FGG866" s="93"/>
      <c r="FGH866" s="93"/>
      <c r="FGI866" s="93"/>
      <c r="FGJ866" s="93"/>
      <c r="FGK866" s="93"/>
      <c r="FGL866" s="93"/>
      <c r="FGM866" s="93"/>
      <c r="FGN866" s="93"/>
      <c r="FGO866" s="93"/>
      <c r="FGP866" s="93"/>
      <c r="FGQ866" s="93"/>
      <c r="FGR866" s="93"/>
      <c r="FGS866" s="93"/>
      <c r="FGT866" s="93"/>
      <c r="FGU866" s="93"/>
      <c r="FGV866" s="93"/>
      <c r="FGW866" s="93"/>
      <c r="FGX866" s="93"/>
      <c r="FGY866" s="93"/>
      <c r="FGZ866" s="93"/>
      <c r="FHA866" s="93"/>
      <c r="FHB866" s="93"/>
      <c r="FHC866" s="93"/>
      <c r="FHD866" s="93"/>
      <c r="FHE866" s="93"/>
      <c r="FHF866" s="93"/>
      <c r="FHG866" s="93"/>
      <c r="FHH866" s="93"/>
      <c r="FHI866" s="93"/>
      <c r="FHJ866" s="93"/>
      <c r="FHK866" s="93"/>
      <c r="FHL866" s="93"/>
      <c r="FHM866" s="93"/>
      <c r="FHN866" s="93"/>
      <c r="FHO866" s="93"/>
      <c r="FHP866" s="93"/>
      <c r="FHQ866" s="93"/>
      <c r="FHR866" s="93"/>
      <c r="FHS866" s="93"/>
      <c r="FHT866" s="93"/>
      <c r="FHU866" s="93"/>
      <c r="FHV866" s="93"/>
      <c r="FHW866" s="93"/>
      <c r="FHX866" s="93"/>
      <c r="FHY866" s="93"/>
      <c r="FHZ866" s="93"/>
      <c r="FIA866" s="93"/>
      <c r="FIB866" s="93"/>
      <c r="FIC866" s="93"/>
      <c r="FID866" s="93"/>
      <c r="FIE866" s="93"/>
      <c r="FIF866" s="93"/>
      <c r="FIG866" s="93"/>
      <c r="FIH866" s="93"/>
      <c r="FII866" s="93"/>
      <c r="FIJ866" s="93"/>
      <c r="FIK866" s="93"/>
      <c r="FIL866" s="93"/>
      <c r="FIM866" s="93"/>
      <c r="FIN866" s="93"/>
      <c r="FIO866" s="93"/>
      <c r="FIP866" s="93"/>
      <c r="FIQ866" s="93"/>
      <c r="FIR866" s="93"/>
      <c r="FIS866" s="93"/>
      <c r="FIT866" s="93"/>
      <c r="FIU866" s="93"/>
      <c r="FIV866" s="93"/>
      <c r="FIW866" s="93"/>
      <c r="FIX866" s="93"/>
      <c r="FIY866" s="93"/>
      <c r="FIZ866" s="93"/>
      <c r="FJA866" s="93"/>
      <c r="FJB866" s="93"/>
      <c r="FJC866" s="93"/>
      <c r="FJD866" s="93"/>
      <c r="FJE866" s="93"/>
      <c r="FJF866" s="93"/>
      <c r="FJG866" s="93"/>
      <c r="FJH866" s="93"/>
      <c r="FJI866" s="93"/>
      <c r="FJJ866" s="93"/>
      <c r="FJK866" s="93"/>
      <c r="FJL866" s="93"/>
      <c r="FJM866" s="93"/>
      <c r="FJN866" s="93"/>
      <c r="FJO866" s="93"/>
      <c r="FJP866" s="93"/>
      <c r="FJQ866" s="93"/>
      <c r="FJR866" s="93"/>
      <c r="FJS866" s="93"/>
      <c r="FJT866" s="93"/>
      <c r="FJU866" s="93"/>
      <c r="FJV866" s="93"/>
      <c r="FJW866" s="93"/>
      <c r="FJX866" s="93"/>
      <c r="FJY866" s="93"/>
      <c r="FJZ866" s="93"/>
      <c r="FKA866" s="93"/>
      <c r="FKB866" s="93"/>
      <c r="FKC866" s="93"/>
      <c r="FKD866" s="93"/>
      <c r="FKE866" s="93"/>
      <c r="FKF866" s="93"/>
      <c r="FKG866" s="93"/>
      <c r="FKH866" s="93"/>
      <c r="FKI866" s="93"/>
      <c r="FKJ866" s="93"/>
      <c r="FKK866" s="93"/>
      <c r="FKL866" s="93"/>
      <c r="FKM866" s="93"/>
      <c r="FKN866" s="93"/>
      <c r="FKO866" s="93"/>
      <c r="FKP866" s="93"/>
      <c r="FKQ866" s="93"/>
      <c r="FKR866" s="93"/>
      <c r="FKS866" s="93"/>
      <c r="FKT866" s="93"/>
      <c r="FKU866" s="93"/>
      <c r="FKV866" s="93"/>
      <c r="FKW866" s="93"/>
      <c r="FKX866" s="93"/>
      <c r="FKY866" s="93"/>
      <c r="FKZ866" s="93"/>
      <c r="FLA866" s="93"/>
      <c r="FLB866" s="93"/>
      <c r="FLC866" s="93"/>
      <c r="FLD866" s="93"/>
      <c r="FLE866" s="93"/>
      <c r="FLF866" s="93"/>
      <c r="FLG866" s="93"/>
      <c r="FLH866" s="93"/>
      <c r="FLI866" s="93"/>
      <c r="FLJ866" s="93"/>
      <c r="FLK866" s="93"/>
      <c r="FLL866" s="93"/>
      <c r="FLM866" s="93"/>
      <c r="FLN866" s="93"/>
      <c r="FLO866" s="93"/>
      <c r="FLP866" s="93"/>
      <c r="FLQ866" s="93"/>
      <c r="FLR866" s="93"/>
      <c r="FLS866" s="93"/>
      <c r="FLT866" s="93"/>
      <c r="FLU866" s="93"/>
      <c r="FLV866" s="93"/>
      <c r="FLW866" s="93"/>
      <c r="FLX866" s="93"/>
      <c r="FLY866" s="93"/>
      <c r="FLZ866" s="93"/>
      <c r="FMA866" s="93"/>
      <c r="FMB866" s="93"/>
      <c r="FMC866" s="93"/>
      <c r="FMD866" s="93"/>
      <c r="FME866" s="93"/>
      <c r="FMF866" s="93"/>
      <c r="FMG866" s="93"/>
      <c r="FMH866" s="93"/>
      <c r="FMI866" s="93"/>
      <c r="FMJ866" s="93"/>
      <c r="FMK866" s="93"/>
      <c r="FML866" s="93"/>
      <c r="FMM866" s="93"/>
      <c r="FMN866" s="93"/>
      <c r="FMO866" s="93"/>
      <c r="FMP866" s="93"/>
      <c r="FMQ866" s="93"/>
      <c r="FMR866" s="93"/>
      <c r="FMS866" s="93"/>
      <c r="FMT866" s="93"/>
      <c r="FMU866" s="93"/>
      <c r="FMV866" s="93"/>
      <c r="FMW866" s="93"/>
      <c r="FMX866" s="93"/>
      <c r="FMY866" s="93"/>
      <c r="FMZ866" s="93"/>
      <c r="FNA866" s="93"/>
      <c r="FNB866" s="93"/>
      <c r="FNC866" s="93"/>
      <c r="FND866" s="93"/>
      <c r="FNE866" s="93"/>
      <c r="FNF866" s="93"/>
      <c r="FNG866" s="93"/>
      <c r="FNH866" s="93"/>
      <c r="FNI866" s="93"/>
      <c r="FNJ866" s="93"/>
      <c r="FNK866" s="93"/>
      <c r="FNL866" s="93"/>
      <c r="FNM866" s="93"/>
      <c r="FNN866" s="93"/>
      <c r="FNO866" s="93"/>
      <c r="FNP866" s="93"/>
      <c r="FNQ866" s="93"/>
      <c r="FNR866" s="93"/>
      <c r="FNS866" s="93"/>
      <c r="FNT866" s="93"/>
      <c r="FNU866" s="93"/>
      <c r="FNV866" s="93"/>
      <c r="FNW866" s="93"/>
      <c r="FNX866" s="93"/>
      <c r="FNY866" s="93"/>
      <c r="FNZ866" s="93"/>
      <c r="FOA866" s="93"/>
      <c r="FOB866" s="93"/>
      <c r="FOC866" s="93"/>
      <c r="FOD866" s="93"/>
      <c r="FOE866" s="93"/>
      <c r="FOF866" s="93"/>
      <c r="FOG866" s="93"/>
      <c r="FOH866" s="93"/>
      <c r="FOI866" s="93"/>
      <c r="FOJ866" s="93"/>
      <c r="FOK866" s="93"/>
      <c r="FOL866" s="93"/>
      <c r="FOM866" s="93"/>
      <c r="FON866" s="93"/>
      <c r="FOO866" s="93"/>
      <c r="FOP866" s="93"/>
      <c r="FOQ866" s="93"/>
      <c r="FOR866" s="93"/>
      <c r="FOS866" s="93"/>
      <c r="FOT866" s="93"/>
      <c r="FOU866" s="93"/>
      <c r="FOV866" s="93"/>
      <c r="FOW866" s="93"/>
      <c r="FOX866" s="93"/>
      <c r="FOY866" s="93"/>
      <c r="FOZ866" s="93"/>
      <c r="FPA866" s="93"/>
      <c r="FPB866" s="93"/>
      <c r="FPC866" s="93"/>
      <c r="FPD866" s="93"/>
      <c r="FPE866" s="93"/>
      <c r="FPF866" s="93"/>
      <c r="FPG866" s="93"/>
      <c r="FPH866" s="93"/>
      <c r="FPI866" s="93"/>
      <c r="FPJ866" s="93"/>
      <c r="FPK866" s="93"/>
      <c r="FPL866" s="93"/>
      <c r="FPM866" s="93"/>
      <c r="FPN866" s="93"/>
      <c r="FPO866" s="93"/>
      <c r="FPP866" s="93"/>
      <c r="FPQ866" s="93"/>
      <c r="FPR866" s="93"/>
      <c r="FPS866" s="93"/>
      <c r="FPT866" s="93"/>
      <c r="FPU866" s="93"/>
      <c r="FPV866" s="93"/>
      <c r="FPW866" s="93"/>
      <c r="FPX866" s="93"/>
      <c r="FPY866" s="93"/>
      <c r="FPZ866" s="93"/>
      <c r="FQA866" s="93"/>
      <c r="FQB866" s="93"/>
      <c r="FQC866" s="93"/>
      <c r="FQD866" s="93"/>
      <c r="FQE866" s="93"/>
      <c r="FQF866" s="93"/>
      <c r="FQG866" s="93"/>
      <c r="FQH866" s="93"/>
      <c r="FQI866" s="93"/>
      <c r="FQJ866" s="93"/>
      <c r="FQK866" s="93"/>
      <c r="FQL866" s="93"/>
      <c r="FQM866" s="93"/>
      <c r="FQN866" s="93"/>
      <c r="FQO866" s="93"/>
      <c r="FQP866" s="93"/>
      <c r="FQQ866" s="93"/>
      <c r="FQR866" s="93"/>
      <c r="FQS866" s="93"/>
      <c r="FQT866" s="93"/>
      <c r="FQU866" s="93"/>
      <c r="FQV866" s="93"/>
      <c r="FQW866" s="93"/>
      <c r="FQX866" s="93"/>
      <c r="FQY866" s="93"/>
      <c r="FQZ866" s="93"/>
      <c r="FRA866" s="93"/>
      <c r="FRB866" s="93"/>
      <c r="FRC866" s="93"/>
      <c r="FRD866" s="93"/>
      <c r="FRE866" s="93"/>
      <c r="FRF866" s="93"/>
      <c r="FRG866" s="93"/>
      <c r="FRH866" s="93"/>
      <c r="FRI866" s="93"/>
      <c r="FRJ866" s="93"/>
      <c r="FRK866" s="93"/>
      <c r="FRL866" s="93"/>
      <c r="FRM866" s="93"/>
      <c r="FRN866" s="93"/>
      <c r="FRO866" s="93"/>
      <c r="FRP866" s="93"/>
      <c r="FRQ866" s="93"/>
      <c r="FRR866" s="93"/>
      <c r="FRS866" s="93"/>
      <c r="FRT866" s="93"/>
      <c r="FRU866" s="93"/>
      <c r="FRV866" s="93"/>
      <c r="FRW866" s="93"/>
      <c r="FRX866" s="93"/>
      <c r="FRY866" s="93"/>
      <c r="FRZ866" s="93"/>
      <c r="FSA866" s="93"/>
      <c r="FSB866" s="93"/>
      <c r="FSC866" s="93"/>
      <c r="FSD866" s="93"/>
      <c r="FSE866" s="93"/>
      <c r="FSF866" s="93"/>
      <c r="FSG866" s="93"/>
      <c r="FSH866" s="93"/>
      <c r="FSI866" s="93"/>
      <c r="FSJ866" s="93"/>
      <c r="FSK866" s="93"/>
      <c r="FSL866" s="93"/>
      <c r="FSM866" s="93"/>
      <c r="FSN866" s="93"/>
      <c r="FSO866" s="93"/>
      <c r="FSP866" s="93"/>
      <c r="FSQ866" s="93"/>
      <c r="FSR866" s="93"/>
      <c r="FSS866" s="93"/>
      <c r="FST866" s="93"/>
      <c r="FSU866" s="93"/>
      <c r="FSV866" s="93"/>
      <c r="FSW866" s="93"/>
      <c r="FSX866" s="93"/>
      <c r="FSY866" s="93"/>
      <c r="FSZ866" s="93"/>
      <c r="FTA866" s="93"/>
      <c r="FTB866" s="93"/>
      <c r="FTC866" s="93"/>
      <c r="FTD866" s="93"/>
      <c r="FTE866" s="93"/>
      <c r="FTF866" s="93"/>
      <c r="FTG866" s="93"/>
      <c r="FTH866" s="93"/>
      <c r="FTI866" s="93"/>
      <c r="FTJ866" s="93"/>
      <c r="FTK866" s="93"/>
      <c r="FTL866" s="93"/>
      <c r="FTM866" s="93"/>
      <c r="FTN866" s="93"/>
      <c r="FTO866" s="93"/>
      <c r="FTP866" s="93"/>
      <c r="FTQ866" s="93"/>
      <c r="FTR866" s="93"/>
      <c r="FTS866" s="93"/>
      <c r="FTT866" s="93"/>
      <c r="FTU866" s="93"/>
      <c r="FTV866" s="93"/>
      <c r="FTW866" s="93"/>
      <c r="FTX866" s="93"/>
      <c r="FTY866" s="93"/>
      <c r="FTZ866" s="93"/>
      <c r="FUA866" s="93"/>
      <c r="FUB866" s="93"/>
      <c r="FUC866" s="93"/>
      <c r="FUD866" s="93"/>
      <c r="FUE866" s="93"/>
      <c r="FUF866" s="93"/>
      <c r="FUG866" s="93"/>
      <c r="FUH866" s="93"/>
      <c r="FUI866" s="93"/>
      <c r="FUJ866" s="93"/>
      <c r="FUK866" s="93"/>
      <c r="FUL866" s="93"/>
      <c r="FUM866" s="93"/>
      <c r="FUN866" s="93"/>
      <c r="FUO866" s="93"/>
      <c r="FUP866" s="93"/>
      <c r="FUQ866" s="93"/>
      <c r="FUR866" s="93"/>
      <c r="FUS866" s="93"/>
      <c r="FUT866" s="93"/>
      <c r="FUU866" s="93"/>
      <c r="FUV866" s="93"/>
      <c r="FUW866" s="93"/>
      <c r="FUX866" s="93"/>
      <c r="FUY866" s="93"/>
      <c r="FUZ866" s="93"/>
      <c r="FVA866" s="93"/>
      <c r="FVB866" s="93"/>
      <c r="FVC866" s="93"/>
      <c r="FVD866" s="93"/>
      <c r="FVE866" s="93"/>
      <c r="FVF866" s="93"/>
      <c r="FVG866" s="93"/>
      <c r="FVH866" s="93"/>
      <c r="FVI866" s="93"/>
      <c r="FVJ866" s="93"/>
      <c r="FVK866" s="93"/>
      <c r="FVL866" s="93"/>
      <c r="FVM866" s="93"/>
      <c r="FVN866" s="93"/>
      <c r="FVO866" s="93"/>
      <c r="FVP866" s="93"/>
      <c r="FVQ866" s="93"/>
      <c r="FVR866" s="93"/>
      <c r="FVS866" s="93"/>
      <c r="FVT866" s="93"/>
      <c r="FVU866" s="93"/>
      <c r="FVV866" s="93"/>
      <c r="FVW866" s="93"/>
      <c r="FVX866" s="93"/>
      <c r="FVY866" s="93"/>
      <c r="FVZ866" s="93"/>
      <c r="FWA866" s="93"/>
      <c r="FWB866" s="93"/>
      <c r="FWC866" s="93"/>
      <c r="FWD866" s="93"/>
      <c r="FWE866" s="93"/>
      <c r="FWF866" s="93"/>
      <c r="FWG866" s="93"/>
      <c r="FWH866" s="93"/>
      <c r="FWI866" s="93"/>
      <c r="FWJ866" s="93"/>
      <c r="FWK866" s="93"/>
      <c r="FWL866" s="93"/>
      <c r="FWM866" s="93"/>
      <c r="FWN866" s="93"/>
      <c r="FWO866" s="93"/>
      <c r="FWP866" s="93"/>
      <c r="FWQ866" s="93"/>
      <c r="FWR866" s="93"/>
      <c r="FWS866" s="93"/>
      <c r="FWT866" s="93"/>
      <c r="FWU866" s="93"/>
      <c r="FWV866" s="93"/>
      <c r="FWW866" s="93"/>
      <c r="FWX866" s="93"/>
      <c r="FWY866" s="93"/>
      <c r="FWZ866" s="93"/>
      <c r="FXA866" s="93"/>
      <c r="FXB866" s="93"/>
      <c r="FXC866" s="93"/>
      <c r="FXD866" s="93"/>
      <c r="FXE866" s="93"/>
      <c r="FXF866" s="93"/>
      <c r="FXG866" s="93"/>
      <c r="FXH866" s="93"/>
      <c r="FXI866" s="93"/>
      <c r="FXJ866" s="93"/>
      <c r="FXK866" s="93"/>
      <c r="FXL866" s="93"/>
      <c r="FXM866" s="93"/>
      <c r="FXN866" s="93"/>
      <c r="FXO866" s="93"/>
      <c r="FXP866" s="93"/>
      <c r="FXQ866" s="93"/>
      <c r="FXR866" s="93"/>
      <c r="FXS866" s="93"/>
      <c r="FXT866" s="93"/>
      <c r="FXU866" s="93"/>
      <c r="FXV866" s="93"/>
      <c r="FXW866" s="93"/>
      <c r="FXX866" s="93"/>
      <c r="FXY866" s="93"/>
      <c r="FXZ866" s="93"/>
      <c r="FYA866" s="93"/>
      <c r="FYB866" s="93"/>
      <c r="FYC866" s="93"/>
      <c r="FYD866" s="93"/>
      <c r="FYE866" s="93"/>
      <c r="FYF866" s="93"/>
      <c r="FYG866" s="93"/>
      <c r="FYH866" s="93"/>
      <c r="FYI866" s="93"/>
      <c r="FYJ866" s="93"/>
      <c r="FYK866" s="93"/>
      <c r="FYL866" s="93"/>
      <c r="FYM866" s="93"/>
      <c r="FYN866" s="93"/>
      <c r="FYO866" s="93"/>
      <c r="FYP866" s="93"/>
      <c r="FYQ866" s="93"/>
      <c r="FYR866" s="93"/>
      <c r="FYS866" s="93"/>
      <c r="FYT866" s="93"/>
      <c r="FYU866" s="93"/>
      <c r="FYV866" s="93"/>
      <c r="FYW866" s="93"/>
      <c r="FYX866" s="93"/>
      <c r="FYY866" s="93"/>
      <c r="FYZ866" s="93"/>
      <c r="FZA866" s="93"/>
      <c r="FZB866" s="93"/>
      <c r="FZC866" s="93"/>
      <c r="FZD866" s="93"/>
      <c r="FZE866" s="93"/>
      <c r="FZF866" s="93"/>
      <c r="FZG866" s="93"/>
      <c r="FZH866" s="93"/>
      <c r="FZI866" s="93"/>
      <c r="FZJ866" s="93"/>
      <c r="FZK866" s="93"/>
      <c r="FZL866" s="93"/>
      <c r="FZM866" s="93"/>
      <c r="FZN866" s="93"/>
      <c r="FZO866" s="93"/>
      <c r="FZP866" s="93"/>
      <c r="FZQ866" s="93"/>
      <c r="FZR866" s="93"/>
      <c r="FZS866" s="93"/>
      <c r="FZT866" s="93"/>
      <c r="FZU866" s="93"/>
      <c r="FZV866" s="93"/>
      <c r="FZW866" s="93"/>
      <c r="FZX866" s="93"/>
      <c r="FZY866" s="93"/>
      <c r="FZZ866" s="93"/>
      <c r="GAA866" s="93"/>
      <c r="GAB866" s="93"/>
      <c r="GAC866" s="93"/>
      <c r="GAD866" s="93"/>
      <c r="GAE866" s="93"/>
      <c r="GAF866" s="93"/>
      <c r="GAG866" s="93"/>
      <c r="GAH866" s="93"/>
      <c r="GAI866" s="93"/>
      <c r="GAJ866" s="93"/>
      <c r="GAK866" s="93"/>
      <c r="GAL866" s="93"/>
      <c r="GAM866" s="93"/>
      <c r="GAN866" s="93"/>
      <c r="GAO866" s="93"/>
      <c r="GAP866" s="93"/>
      <c r="GAQ866" s="93"/>
      <c r="GAR866" s="93"/>
      <c r="GAS866" s="93"/>
      <c r="GAT866" s="93"/>
      <c r="GAU866" s="93"/>
      <c r="GAV866" s="93"/>
      <c r="GAW866" s="93"/>
      <c r="GAX866" s="93"/>
      <c r="GAY866" s="93"/>
      <c r="GAZ866" s="93"/>
      <c r="GBA866" s="93"/>
      <c r="GBB866" s="93"/>
      <c r="GBC866" s="93"/>
      <c r="GBD866" s="93"/>
      <c r="GBE866" s="93"/>
      <c r="GBF866" s="93"/>
      <c r="GBG866" s="93"/>
      <c r="GBH866" s="93"/>
      <c r="GBI866" s="93"/>
      <c r="GBJ866" s="93"/>
      <c r="GBK866" s="93"/>
      <c r="GBL866" s="93"/>
      <c r="GBM866" s="93"/>
      <c r="GBN866" s="93"/>
      <c r="GBO866" s="93"/>
      <c r="GBP866" s="93"/>
      <c r="GBQ866" s="93"/>
      <c r="GBR866" s="93"/>
      <c r="GBS866" s="93"/>
      <c r="GBT866" s="93"/>
      <c r="GBU866" s="93"/>
      <c r="GBV866" s="93"/>
      <c r="GBW866" s="93"/>
      <c r="GBX866" s="93"/>
      <c r="GBY866" s="93"/>
      <c r="GBZ866" s="93"/>
      <c r="GCA866" s="93"/>
      <c r="GCB866" s="93"/>
      <c r="GCC866" s="93"/>
      <c r="GCD866" s="93"/>
      <c r="GCE866" s="93"/>
      <c r="GCF866" s="93"/>
      <c r="GCG866" s="93"/>
      <c r="GCH866" s="93"/>
      <c r="GCI866" s="93"/>
      <c r="GCJ866" s="93"/>
      <c r="GCK866" s="93"/>
      <c r="GCL866" s="93"/>
      <c r="GCM866" s="93"/>
      <c r="GCN866" s="93"/>
      <c r="GCO866" s="93"/>
      <c r="GCP866" s="93"/>
      <c r="GCQ866" s="93"/>
      <c r="GCR866" s="93"/>
      <c r="GCS866" s="93"/>
      <c r="GCT866" s="93"/>
      <c r="GCU866" s="93"/>
      <c r="GCV866" s="93"/>
      <c r="GCW866" s="93"/>
      <c r="GCX866" s="93"/>
      <c r="GCY866" s="93"/>
      <c r="GCZ866" s="93"/>
      <c r="GDA866" s="93"/>
      <c r="GDB866" s="93"/>
      <c r="GDC866" s="93"/>
      <c r="GDD866" s="93"/>
      <c r="GDE866" s="93"/>
      <c r="GDF866" s="93"/>
      <c r="GDG866" s="93"/>
      <c r="GDH866" s="93"/>
      <c r="GDI866" s="93"/>
      <c r="GDJ866" s="93"/>
      <c r="GDK866" s="93"/>
      <c r="GDL866" s="93"/>
      <c r="GDM866" s="93"/>
      <c r="GDN866" s="93"/>
      <c r="GDO866" s="93"/>
      <c r="GDP866" s="93"/>
      <c r="GDQ866" s="93"/>
      <c r="GDR866" s="93"/>
      <c r="GDS866" s="93"/>
      <c r="GDT866" s="93"/>
      <c r="GDU866" s="93"/>
      <c r="GDV866" s="93"/>
      <c r="GDW866" s="93"/>
      <c r="GDX866" s="93"/>
      <c r="GDY866" s="93"/>
      <c r="GDZ866" s="93"/>
      <c r="GEA866" s="93"/>
      <c r="GEB866" s="93"/>
      <c r="GEC866" s="93"/>
      <c r="GED866" s="93"/>
      <c r="GEE866" s="93"/>
      <c r="GEF866" s="93"/>
      <c r="GEG866" s="93"/>
      <c r="GEH866" s="93"/>
      <c r="GEI866" s="93"/>
      <c r="GEJ866" s="93"/>
      <c r="GEK866" s="93"/>
      <c r="GEL866" s="93"/>
      <c r="GEM866" s="93"/>
      <c r="GEN866" s="93"/>
      <c r="GEO866" s="93"/>
      <c r="GEP866" s="93"/>
      <c r="GEQ866" s="93"/>
      <c r="GER866" s="93"/>
      <c r="GES866" s="93"/>
      <c r="GET866" s="93"/>
      <c r="GEU866" s="93"/>
      <c r="GEV866" s="93"/>
      <c r="GEW866" s="93"/>
      <c r="GEX866" s="93"/>
      <c r="GEY866" s="93"/>
      <c r="GEZ866" s="93"/>
      <c r="GFA866" s="93"/>
      <c r="GFB866" s="93"/>
      <c r="GFC866" s="93"/>
      <c r="GFD866" s="93"/>
      <c r="GFE866" s="93"/>
      <c r="GFF866" s="93"/>
      <c r="GFG866" s="93"/>
      <c r="GFH866" s="93"/>
      <c r="GFI866" s="93"/>
      <c r="GFJ866" s="93"/>
      <c r="GFK866" s="93"/>
      <c r="GFL866" s="93"/>
      <c r="GFM866" s="93"/>
      <c r="GFN866" s="93"/>
      <c r="GFO866" s="93"/>
      <c r="GFP866" s="93"/>
      <c r="GFQ866" s="93"/>
      <c r="GFR866" s="93"/>
      <c r="GFS866" s="93"/>
      <c r="GFT866" s="93"/>
      <c r="GFU866" s="93"/>
      <c r="GFV866" s="93"/>
      <c r="GFW866" s="93"/>
      <c r="GFX866" s="93"/>
      <c r="GFY866" s="93"/>
      <c r="GFZ866" s="93"/>
      <c r="GGA866" s="93"/>
      <c r="GGB866" s="93"/>
      <c r="GGC866" s="93"/>
      <c r="GGD866" s="93"/>
      <c r="GGE866" s="93"/>
      <c r="GGF866" s="93"/>
      <c r="GGG866" s="93"/>
      <c r="GGH866" s="93"/>
      <c r="GGI866" s="93"/>
      <c r="GGJ866" s="93"/>
      <c r="GGK866" s="93"/>
      <c r="GGL866" s="93"/>
      <c r="GGM866" s="93"/>
      <c r="GGN866" s="93"/>
      <c r="GGO866" s="93"/>
      <c r="GGP866" s="93"/>
      <c r="GGQ866" s="93"/>
      <c r="GGR866" s="93"/>
      <c r="GGS866" s="93"/>
      <c r="GGT866" s="93"/>
      <c r="GGU866" s="93"/>
      <c r="GGV866" s="93"/>
      <c r="GGW866" s="93"/>
      <c r="GGX866" s="93"/>
      <c r="GGY866" s="93"/>
      <c r="GGZ866" s="93"/>
      <c r="GHA866" s="93"/>
      <c r="GHB866" s="93"/>
      <c r="GHC866" s="93"/>
      <c r="GHD866" s="93"/>
      <c r="GHE866" s="93"/>
      <c r="GHF866" s="93"/>
      <c r="GHG866" s="93"/>
      <c r="GHH866" s="93"/>
      <c r="GHI866" s="93"/>
      <c r="GHJ866" s="93"/>
      <c r="GHK866" s="93"/>
      <c r="GHL866" s="93"/>
      <c r="GHM866" s="93"/>
      <c r="GHN866" s="93"/>
      <c r="GHO866" s="93"/>
      <c r="GHP866" s="93"/>
      <c r="GHQ866" s="93"/>
      <c r="GHR866" s="93"/>
      <c r="GHS866" s="93"/>
      <c r="GHT866" s="93"/>
      <c r="GHU866" s="93"/>
      <c r="GHV866" s="93"/>
      <c r="GHW866" s="93"/>
      <c r="GHX866" s="93"/>
      <c r="GHY866" s="93"/>
      <c r="GHZ866" s="93"/>
      <c r="GIA866" s="93"/>
      <c r="GIB866" s="93"/>
      <c r="GIC866" s="93"/>
      <c r="GID866" s="93"/>
      <c r="GIE866" s="93"/>
      <c r="GIF866" s="93"/>
      <c r="GIG866" s="93"/>
      <c r="GIH866" s="93"/>
      <c r="GII866" s="93"/>
      <c r="GIJ866" s="93"/>
      <c r="GIK866" s="93"/>
      <c r="GIL866" s="93"/>
      <c r="GIM866" s="93"/>
      <c r="GIN866" s="93"/>
      <c r="GIO866" s="93"/>
      <c r="GIP866" s="93"/>
      <c r="GIQ866" s="93"/>
      <c r="GIR866" s="93"/>
      <c r="GIS866" s="93"/>
      <c r="GIT866" s="93"/>
      <c r="GIU866" s="93"/>
      <c r="GIV866" s="93"/>
      <c r="GIW866" s="93"/>
      <c r="GIX866" s="93"/>
      <c r="GIY866" s="93"/>
      <c r="GIZ866" s="93"/>
      <c r="GJA866" s="93"/>
      <c r="GJB866" s="93"/>
      <c r="GJC866" s="93"/>
      <c r="GJD866" s="93"/>
      <c r="GJE866" s="93"/>
      <c r="GJF866" s="93"/>
      <c r="GJG866" s="93"/>
      <c r="GJH866" s="93"/>
      <c r="GJI866" s="93"/>
      <c r="GJJ866" s="93"/>
      <c r="GJK866" s="93"/>
      <c r="GJL866" s="93"/>
      <c r="GJM866" s="93"/>
      <c r="GJN866" s="93"/>
      <c r="GJO866" s="93"/>
      <c r="GJP866" s="93"/>
      <c r="GJQ866" s="93"/>
      <c r="GJR866" s="93"/>
      <c r="GJS866" s="93"/>
      <c r="GJT866" s="93"/>
      <c r="GJU866" s="93"/>
      <c r="GJV866" s="93"/>
      <c r="GJW866" s="93"/>
      <c r="GJX866" s="93"/>
      <c r="GJY866" s="93"/>
      <c r="GJZ866" s="93"/>
      <c r="GKA866" s="93"/>
      <c r="GKB866" s="93"/>
      <c r="GKC866" s="93"/>
      <c r="GKD866" s="93"/>
      <c r="GKE866" s="93"/>
      <c r="GKF866" s="93"/>
      <c r="GKG866" s="93"/>
      <c r="GKH866" s="93"/>
      <c r="GKI866" s="93"/>
      <c r="GKJ866" s="93"/>
      <c r="GKK866" s="93"/>
      <c r="GKL866" s="93"/>
      <c r="GKM866" s="93"/>
      <c r="GKN866" s="93"/>
      <c r="GKO866" s="93"/>
      <c r="GKP866" s="93"/>
      <c r="GKQ866" s="93"/>
      <c r="GKR866" s="93"/>
      <c r="GKS866" s="93"/>
      <c r="GKT866" s="93"/>
      <c r="GKU866" s="93"/>
      <c r="GKV866" s="93"/>
      <c r="GKW866" s="93"/>
      <c r="GKX866" s="93"/>
      <c r="GKY866" s="93"/>
      <c r="GKZ866" s="93"/>
      <c r="GLA866" s="93"/>
      <c r="GLB866" s="93"/>
      <c r="GLC866" s="93"/>
      <c r="GLD866" s="93"/>
      <c r="GLE866" s="93"/>
      <c r="GLF866" s="93"/>
      <c r="GLG866" s="93"/>
      <c r="GLH866" s="93"/>
      <c r="GLI866" s="93"/>
      <c r="GLJ866" s="93"/>
      <c r="GLK866" s="93"/>
      <c r="GLL866" s="93"/>
      <c r="GLM866" s="93"/>
      <c r="GLN866" s="93"/>
      <c r="GLO866" s="93"/>
      <c r="GLP866" s="93"/>
      <c r="GLQ866" s="93"/>
      <c r="GLR866" s="93"/>
      <c r="GLS866" s="93"/>
      <c r="GLT866" s="93"/>
      <c r="GLU866" s="93"/>
      <c r="GLV866" s="93"/>
      <c r="GLW866" s="93"/>
      <c r="GLX866" s="93"/>
      <c r="GLY866" s="93"/>
      <c r="GLZ866" s="93"/>
      <c r="GMA866" s="93"/>
      <c r="GMB866" s="93"/>
      <c r="GMC866" s="93"/>
      <c r="GMD866" s="93"/>
      <c r="GME866" s="93"/>
      <c r="GMF866" s="93"/>
      <c r="GMG866" s="93"/>
      <c r="GMH866" s="93"/>
      <c r="GMI866" s="93"/>
      <c r="GMJ866" s="93"/>
      <c r="GMK866" s="93"/>
      <c r="GML866" s="93"/>
      <c r="GMM866" s="93"/>
      <c r="GMN866" s="93"/>
      <c r="GMO866" s="93"/>
      <c r="GMP866" s="93"/>
      <c r="GMQ866" s="93"/>
      <c r="GMR866" s="93"/>
      <c r="GMS866" s="93"/>
      <c r="GMT866" s="93"/>
      <c r="GMU866" s="93"/>
      <c r="GMV866" s="93"/>
      <c r="GMW866" s="93"/>
      <c r="GMX866" s="93"/>
      <c r="GMY866" s="93"/>
      <c r="GMZ866" s="93"/>
      <c r="GNA866" s="93"/>
      <c r="GNB866" s="93"/>
      <c r="GNC866" s="93"/>
      <c r="GND866" s="93"/>
      <c r="GNE866" s="93"/>
      <c r="GNF866" s="93"/>
      <c r="GNG866" s="93"/>
      <c r="GNH866" s="93"/>
      <c r="GNI866" s="93"/>
      <c r="GNJ866" s="93"/>
      <c r="GNK866" s="93"/>
      <c r="GNL866" s="93"/>
      <c r="GNM866" s="93"/>
      <c r="GNN866" s="93"/>
      <c r="GNO866" s="93"/>
      <c r="GNP866" s="93"/>
      <c r="GNQ866" s="93"/>
      <c r="GNR866" s="93"/>
      <c r="GNS866" s="93"/>
      <c r="GNT866" s="93"/>
      <c r="GNU866" s="93"/>
      <c r="GNV866" s="93"/>
      <c r="GNW866" s="93"/>
      <c r="GNX866" s="93"/>
      <c r="GNY866" s="93"/>
      <c r="GNZ866" s="93"/>
      <c r="GOA866" s="93"/>
      <c r="GOB866" s="93"/>
      <c r="GOC866" s="93"/>
      <c r="GOD866" s="93"/>
      <c r="GOE866" s="93"/>
      <c r="GOF866" s="93"/>
      <c r="GOG866" s="93"/>
      <c r="GOH866" s="93"/>
      <c r="GOI866" s="93"/>
      <c r="GOJ866" s="93"/>
      <c r="GOK866" s="93"/>
      <c r="GOL866" s="93"/>
      <c r="GOM866" s="93"/>
      <c r="GON866" s="93"/>
      <c r="GOO866" s="93"/>
      <c r="GOP866" s="93"/>
      <c r="GOQ866" s="93"/>
      <c r="GOR866" s="93"/>
      <c r="GOS866" s="93"/>
      <c r="GOT866" s="93"/>
      <c r="GOU866" s="93"/>
      <c r="GOV866" s="93"/>
      <c r="GOW866" s="93"/>
      <c r="GOX866" s="93"/>
      <c r="GOY866" s="93"/>
      <c r="GOZ866" s="93"/>
      <c r="GPA866" s="93"/>
      <c r="GPB866" s="93"/>
      <c r="GPC866" s="93"/>
      <c r="GPD866" s="93"/>
      <c r="GPE866" s="93"/>
      <c r="GPF866" s="93"/>
      <c r="GPG866" s="93"/>
      <c r="GPH866" s="93"/>
      <c r="GPI866" s="93"/>
      <c r="GPJ866" s="93"/>
      <c r="GPK866" s="93"/>
      <c r="GPL866" s="93"/>
      <c r="GPM866" s="93"/>
      <c r="GPN866" s="93"/>
      <c r="GPO866" s="93"/>
      <c r="GPP866" s="93"/>
      <c r="GPQ866" s="93"/>
      <c r="GPR866" s="93"/>
      <c r="GPS866" s="93"/>
      <c r="GPT866" s="93"/>
      <c r="GPU866" s="93"/>
      <c r="GPV866" s="93"/>
      <c r="GPW866" s="93"/>
      <c r="GPX866" s="93"/>
      <c r="GPY866" s="93"/>
      <c r="GPZ866" s="93"/>
      <c r="GQA866" s="93"/>
      <c r="GQB866" s="93"/>
      <c r="GQC866" s="93"/>
      <c r="GQD866" s="93"/>
      <c r="GQE866" s="93"/>
      <c r="GQF866" s="93"/>
      <c r="GQG866" s="93"/>
      <c r="GQH866" s="93"/>
      <c r="GQI866" s="93"/>
      <c r="GQJ866" s="93"/>
      <c r="GQK866" s="93"/>
      <c r="GQL866" s="93"/>
      <c r="GQM866" s="93"/>
      <c r="GQN866" s="93"/>
      <c r="GQO866" s="93"/>
      <c r="GQP866" s="93"/>
      <c r="GQQ866" s="93"/>
      <c r="GQR866" s="93"/>
      <c r="GQS866" s="93"/>
      <c r="GQT866" s="93"/>
      <c r="GQU866" s="93"/>
      <c r="GQV866" s="93"/>
      <c r="GQW866" s="93"/>
      <c r="GQX866" s="93"/>
      <c r="GQY866" s="93"/>
      <c r="GQZ866" s="93"/>
      <c r="GRA866" s="93"/>
      <c r="GRB866" s="93"/>
      <c r="GRC866" s="93"/>
      <c r="GRD866" s="93"/>
      <c r="GRE866" s="93"/>
      <c r="GRF866" s="93"/>
      <c r="GRG866" s="93"/>
      <c r="GRH866" s="93"/>
      <c r="GRI866" s="93"/>
      <c r="GRJ866" s="93"/>
      <c r="GRK866" s="93"/>
      <c r="GRL866" s="93"/>
      <c r="GRM866" s="93"/>
      <c r="GRN866" s="93"/>
      <c r="GRO866" s="93"/>
      <c r="GRP866" s="93"/>
      <c r="GRQ866" s="93"/>
      <c r="GRR866" s="93"/>
      <c r="GRS866" s="93"/>
      <c r="GRT866" s="93"/>
      <c r="GRU866" s="93"/>
      <c r="GRV866" s="93"/>
      <c r="GRW866" s="93"/>
      <c r="GRX866" s="93"/>
      <c r="GRY866" s="93"/>
      <c r="GRZ866" s="93"/>
      <c r="GSA866" s="93"/>
      <c r="GSB866" s="93"/>
      <c r="GSC866" s="93"/>
      <c r="GSD866" s="93"/>
      <c r="GSE866" s="93"/>
      <c r="GSF866" s="93"/>
      <c r="GSG866" s="93"/>
      <c r="GSH866" s="93"/>
      <c r="GSI866" s="93"/>
      <c r="GSJ866" s="93"/>
      <c r="GSK866" s="93"/>
      <c r="GSL866" s="93"/>
      <c r="GSM866" s="93"/>
      <c r="GSN866" s="93"/>
      <c r="GSO866" s="93"/>
      <c r="GSP866" s="93"/>
      <c r="GSQ866" s="93"/>
      <c r="GSR866" s="93"/>
      <c r="GSS866" s="93"/>
      <c r="GST866" s="93"/>
      <c r="GSU866" s="93"/>
      <c r="GSV866" s="93"/>
      <c r="GSW866" s="93"/>
      <c r="GSX866" s="93"/>
      <c r="GSY866" s="93"/>
      <c r="GSZ866" s="93"/>
      <c r="GTA866" s="93"/>
      <c r="GTB866" s="93"/>
      <c r="GTC866" s="93"/>
      <c r="GTD866" s="93"/>
      <c r="GTE866" s="93"/>
      <c r="GTF866" s="93"/>
      <c r="GTG866" s="93"/>
      <c r="GTH866" s="93"/>
      <c r="GTI866" s="93"/>
      <c r="GTJ866" s="93"/>
      <c r="GTK866" s="93"/>
      <c r="GTL866" s="93"/>
      <c r="GTM866" s="93"/>
      <c r="GTN866" s="93"/>
      <c r="GTO866" s="93"/>
      <c r="GTP866" s="93"/>
      <c r="GTQ866" s="93"/>
      <c r="GTR866" s="93"/>
      <c r="GTS866" s="93"/>
      <c r="GTT866" s="93"/>
      <c r="GTU866" s="93"/>
      <c r="GTV866" s="93"/>
      <c r="GTW866" s="93"/>
      <c r="GTX866" s="93"/>
      <c r="GTY866" s="93"/>
      <c r="GTZ866" s="93"/>
      <c r="GUA866" s="93"/>
      <c r="GUB866" s="93"/>
      <c r="GUC866" s="93"/>
      <c r="GUD866" s="93"/>
      <c r="GUE866" s="93"/>
      <c r="GUF866" s="93"/>
      <c r="GUG866" s="93"/>
      <c r="GUH866" s="93"/>
      <c r="GUI866" s="93"/>
      <c r="GUJ866" s="93"/>
      <c r="GUK866" s="93"/>
      <c r="GUL866" s="93"/>
      <c r="GUM866" s="93"/>
      <c r="GUN866" s="93"/>
      <c r="GUO866" s="93"/>
      <c r="GUP866" s="93"/>
      <c r="GUQ866" s="93"/>
      <c r="GUR866" s="93"/>
      <c r="GUS866" s="93"/>
      <c r="GUT866" s="93"/>
      <c r="GUU866" s="93"/>
      <c r="GUV866" s="93"/>
      <c r="GUW866" s="93"/>
      <c r="GUX866" s="93"/>
      <c r="GUY866" s="93"/>
      <c r="GUZ866" s="93"/>
      <c r="GVA866" s="93"/>
      <c r="GVB866" s="93"/>
      <c r="GVC866" s="93"/>
      <c r="GVD866" s="93"/>
      <c r="GVE866" s="93"/>
      <c r="GVF866" s="93"/>
      <c r="GVG866" s="93"/>
      <c r="GVH866" s="93"/>
      <c r="GVI866" s="93"/>
      <c r="GVJ866" s="93"/>
      <c r="GVK866" s="93"/>
      <c r="GVL866" s="93"/>
      <c r="GVM866" s="93"/>
      <c r="GVN866" s="93"/>
      <c r="GVO866" s="93"/>
      <c r="GVP866" s="93"/>
      <c r="GVQ866" s="93"/>
      <c r="GVR866" s="93"/>
      <c r="GVS866" s="93"/>
      <c r="GVT866" s="93"/>
      <c r="GVU866" s="93"/>
      <c r="GVV866" s="93"/>
      <c r="GVW866" s="93"/>
      <c r="GVX866" s="93"/>
      <c r="GVY866" s="93"/>
      <c r="GVZ866" s="93"/>
      <c r="GWA866" s="93"/>
      <c r="GWB866" s="93"/>
      <c r="GWC866" s="93"/>
      <c r="GWD866" s="93"/>
      <c r="GWE866" s="93"/>
      <c r="GWF866" s="93"/>
      <c r="GWG866" s="93"/>
      <c r="GWH866" s="93"/>
      <c r="GWI866" s="93"/>
      <c r="GWJ866" s="93"/>
      <c r="GWK866" s="93"/>
      <c r="GWL866" s="93"/>
      <c r="GWM866" s="93"/>
      <c r="GWN866" s="93"/>
      <c r="GWO866" s="93"/>
      <c r="GWP866" s="93"/>
      <c r="GWQ866" s="93"/>
      <c r="GWR866" s="93"/>
      <c r="GWS866" s="93"/>
      <c r="GWT866" s="93"/>
      <c r="GWU866" s="93"/>
      <c r="GWV866" s="93"/>
      <c r="GWW866" s="93"/>
      <c r="GWX866" s="93"/>
      <c r="GWY866" s="93"/>
      <c r="GWZ866" s="93"/>
      <c r="GXA866" s="93"/>
      <c r="GXB866" s="93"/>
      <c r="GXC866" s="93"/>
      <c r="GXD866" s="93"/>
      <c r="GXE866" s="93"/>
      <c r="GXF866" s="93"/>
      <c r="GXG866" s="93"/>
      <c r="GXH866" s="93"/>
      <c r="GXI866" s="93"/>
      <c r="GXJ866" s="93"/>
      <c r="GXK866" s="93"/>
      <c r="GXL866" s="93"/>
      <c r="GXM866" s="93"/>
      <c r="GXN866" s="93"/>
      <c r="GXO866" s="93"/>
      <c r="GXP866" s="93"/>
      <c r="GXQ866" s="93"/>
      <c r="GXR866" s="93"/>
      <c r="GXS866" s="93"/>
      <c r="GXT866" s="93"/>
      <c r="GXU866" s="93"/>
      <c r="GXV866" s="93"/>
      <c r="GXW866" s="93"/>
      <c r="GXX866" s="93"/>
      <c r="GXY866" s="93"/>
      <c r="GXZ866" s="93"/>
      <c r="GYA866" s="93"/>
      <c r="GYB866" s="93"/>
      <c r="GYC866" s="93"/>
      <c r="GYD866" s="93"/>
      <c r="GYE866" s="93"/>
      <c r="GYF866" s="93"/>
      <c r="GYG866" s="93"/>
      <c r="GYH866" s="93"/>
      <c r="GYI866" s="93"/>
      <c r="GYJ866" s="93"/>
      <c r="GYK866" s="93"/>
      <c r="GYL866" s="93"/>
      <c r="GYM866" s="93"/>
      <c r="GYN866" s="93"/>
      <c r="GYO866" s="93"/>
      <c r="GYP866" s="93"/>
      <c r="GYQ866" s="93"/>
      <c r="GYR866" s="93"/>
      <c r="GYS866" s="93"/>
      <c r="GYT866" s="93"/>
      <c r="GYU866" s="93"/>
      <c r="GYV866" s="93"/>
      <c r="GYW866" s="93"/>
      <c r="GYX866" s="93"/>
      <c r="GYY866" s="93"/>
      <c r="GYZ866" s="93"/>
      <c r="GZA866" s="93"/>
      <c r="GZB866" s="93"/>
      <c r="GZC866" s="93"/>
      <c r="GZD866" s="93"/>
      <c r="GZE866" s="93"/>
      <c r="GZF866" s="93"/>
      <c r="GZG866" s="93"/>
      <c r="GZH866" s="93"/>
      <c r="GZI866" s="93"/>
      <c r="GZJ866" s="93"/>
      <c r="GZK866" s="93"/>
      <c r="GZL866" s="93"/>
      <c r="GZM866" s="93"/>
      <c r="GZN866" s="93"/>
      <c r="GZO866" s="93"/>
      <c r="GZP866" s="93"/>
      <c r="GZQ866" s="93"/>
      <c r="GZR866" s="93"/>
      <c r="GZS866" s="93"/>
      <c r="GZT866" s="93"/>
      <c r="GZU866" s="93"/>
      <c r="GZV866" s="93"/>
      <c r="GZW866" s="93"/>
      <c r="GZX866" s="93"/>
      <c r="GZY866" s="93"/>
      <c r="GZZ866" s="93"/>
      <c r="HAA866" s="93"/>
      <c r="HAB866" s="93"/>
      <c r="HAC866" s="93"/>
      <c r="HAD866" s="93"/>
      <c r="HAE866" s="93"/>
      <c r="HAF866" s="93"/>
      <c r="HAG866" s="93"/>
      <c r="HAH866" s="93"/>
      <c r="HAI866" s="93"/>
      <c r="HAJ866" s="93"/>
      <c r="HAK866" s="93"/>
      <c r="HAL866" s="93"/>
      <c r="HAM866" s="93"/>
      <c r="HAN866" s="93"/>
      <c r="HAO866" s="93"/>
      <c r="HAP866" s="93"/>
      <c r="HAQ866" s="93"/>
      <c r="HAR866" s="93"/>
      <c r="HAS866" s="93"/>
      <c r="HAT866" s="93"/>
      <c r="HAU866" s="93"/>
      <c r="HAV866" s="93"/>
      <c r="HAW866" s="93"/>
      <c r="HAX866" s="93"/>
      <c r="HAY866" s="93"/>
      <c r="HAZ866" s="93"/>
      <c r="HBA866" s="93"/>
      <c r="HBB866" s="93"/>
      <c r="HBC866" s="93"/>
      <c r="HBD866" s="93"/>
      <c r="HBE866" s="93"/>
      <c r="HBF866" s="93"/>
      <c r="HBG866" s="93"/>
      <c r="HBH866" s="93"/>
      <c r="HBI866" s="93"/>
      <c r="HBJ866" s="93"/>
      <c r="HBK866" s="93"/>
      <c r="HBL866" s="93"/>
      <c r="HBM866" s="93"/>
      <c r="HBN866" s="93"/>
      <c r="HBO866" s="93"/>
      <c r="HBP866" s="93"/>
      <c r="HBQ866" s="93"/>
      <c r="HBR866" s="93"/>
      <c r="HBS866" s="93"/>
      <c r="HBT866" s="93"/>
      <c r="HBU866" s="93"/>
      <c r="HBV866" s="93"/>
      <c r="HBW866" s="93"/>
      <c r="HBX866" s="93"/>
      <c r="HBY866" s="93"/>
      <c r="HBZ866" s="93"/>
      <c r="HCA866" s="93"/>
      <c r="HCB866" s="93"/>
      <c r="HCC866" s="93"/>
      <c r="HCD866" s="93"/>
      <c r="HCE866" s="93"/>
      <c r="HCF866" s="93"/>
      <c r="HCG866" s="93"/>
      <c r="HCH866" s="93"/>
      <c r="HCI866" s="93"/>
      <c r="HCJ866" s="93"/>
      <c r="HCK866" s="93"/>
      <c r="HCL866" s="93"/>
      <c r="HCM866" s="93"/>
      <c r="HCN866" s="93"/>
      <c r="HCO866" s="93"/>
      <c r="HCP866" s="93"/>
      <c r="HCQ866" s="93"/>
      <c r="HCR866" s="93"/>
      <c r="HCS866" s="93"/>
      <c r="HCT866" s="93"/>
      <c r="HCU866" s="93"/>
      <c r="HCV866" s="93"/>
      <c r="HCW866" s="93"/>
      <c r="HCX866" s="93"/>
      <c r="HCY866" s="93"/>
      <c r="HCZ866" s="93"/>
      <c r="HDA866" s="93"/>
      <c r="HDB866" s="93"/>
      <c r="HDC866" s="93"/>
      <c r="HDD866" s="93"/>
      <c r="HDE866" s="93"/>
      <c r="HDF866" s="93"/>
      <c r="HDG866" s="93"/>
      <c r="HDH866" s="93"/>
      <c r="HDI866" s="93"/>
      <c r="HDJ866" s="93"/>
      <c r="HDK866" s="93"/>
      <c r="HDL866" s="93"/>
      <c r="HDM866" s="93"/>
      <c r="HDN866" s="93"/>
      <c r="HDO866" s="93"/>
      <c r="HDP866" s="93"/>
      <c r="HDQ866" s="93"/>
      <c r="HDR866" s="93"/>
      <c r="HDS866" s="93"/>
      <c r="HDT866" s="93"/>
      <c r="HDU866" s="93"/>
      <c r="HDV866" s="93"/>
      <c r="HDW866" s="93"/>
      <c r="HDX866" s="93"/>
      <c r="HDY866" s="93"/>
      <c r="HDZ866" s="93"/>
      <c r="HEA866" s="93"/>
      <c r="HEB866" s="93"/>
      <c r="HEC866" s="93"/>
      <c r="HED866" s="93"/>
      <c r="HEE866" s="93"/>
      <c r="HEF866" s="93"/>
      <c r="HEG866" s="93"/>
      <c r="HEH866" s="93"/>
      <c r="HEI866" s="93"/>
      <c r="HEJ866" s="93"/>
      <c r="HEK866" s="93"/>
      <c r="HEL866" s="93"/>
      <c r="HEM866" s="93"/>
      <c r="HEN866" s="93"/>
      <c r="HEO866" s="93"/>
      <c r="HEP866" s="93"/>
      <c r="HEQ866" s="93"/>
      <c r="HER866" s="93"/>
      <c r="HES866" s="93"/>
      <c r="HET866" s="93"/>
      <c r="HEU866" s="93"/>
      <c r="HEV866" s="93"/>
      <c r="HEW866" s="93"/>
      <c r="HEX866" s="93"/>
      <c r="HEY866" s="93"/>
      <c r="HEZ866" s="93"/>
      <c r="HFA866" s="93"/>
      <c r="HFB866" s="93"/>
      <c r="HFC866" s="93"/>
      <c r="HFD866" s="93"/>
      <c r="HFE866" s="93"/>
      <c r="HFF866" s="93"/>
      <c r="HFG866" s="93"/>
      <c r="HFH866" s="93"/>
      <c r="HFI866" s="93"/>
      <c r="HFJ866" s="93"/>
      <c r="HFK866" s="93"/>
      <c r="HFL866" s="93"/>
      <c r="HFM866" s="93"/>
      <c r="HFN866" s="93"/>
      <c r="HFO866" s="93"/>
      <c r="HFP866" s="93"/>
      <c r="HFQ866" s="93"/>
      <c r="HFR866" s="93"/>
      <c r="HFS866" s="93"/>
      <c r="HFT866" s="93"/>
      <c r="HFU866" s="93"/>
      <c r="HFV866" s="93"/>
      <c r="HFW866" s="93"/>
      <c r="HFX866" s="93"/>
      <c r="HFY866" s="93"/>
      <c r="HFZ866" s="93"/>
      <c r="HGA866" s="93"/>
      <c r="HGB866" s="93"/>
      <c r="HGC866" s="93"/>
      <c r="HGD866" s="93"/>
      <c r="HGE866" s="93"/>
      <c r="HGF866" s="93"/>
      <c r="HGG866" s="93"/>
      <c r="HGH866" s="93"/>
      <c r="HGI866" s="93"/>
      <c r="HGJ866" s="93"/>
      <c r="HGK866" s="93"/>
      <c r="HGL866" s="93"/>
      <c r="HGM866" s="93"/>
      <c r="HGN866" s="93"/>
      <c r="HGO866" s="93"/>
      <c r="HGP866" s="93"/>
      <c r="HGQ866" s="93"/>
      <c r="HGR866" s="93"/>
      <c r="HGS866" s="93"/>
      <c r="HGT866" s="93"/>
      <c r="HGU866" s="93"/>
      <c r="HGV866" s="93"/>
      <c r="HGW866" s="93"/>
      <c r="HGX866" s="93"/>
      <c r="HGY866" s="93"/>
      <c r="HGZ866" s="93"/>
      <c r="HHA866" s="93"/>
      <c r="HHB866" s="93"/>
      <c r="HHC866" s="93"/>
      <c r="HHD866" s="93"/>
      <c r="HHE866" s="93"/>
      <c r="HHF866" s="93"/>
      <c r="HHG866" s="93"/>
      <c r="HHH866" s="93"/>
      <c r="HHI866" s="93"/>
      <c r="HHJ866" s="93"/>
      <c r="HHK866" s="93"/>
      <c r="HHL866" s="93"/>
      <c r="HHM866" s="93"/>
      <c r="HHN866" s="93"/>
      <c r="HHO866" s="93"/>
      <c r="HHP866" s="93"/>
      <c r="HHQ866" s="93"/>
      <c r="HHR866" s="93"/>
      <c r="HHS866" s="93"/>
      <c r="HHT866" s="93"/>
      <c r="HHU866" s="93"/>
      <c r="HHV866" s="93"/>
      <c r="HHW866" s="93"/>
      <c r="HHX866" s="93"/>
      <c r="HHY866" s="93"/>
      <c r="HHZ866" s="93"/>
      <c r="HIA866" s="93"/>
      <c r="HIB866" s="93"/>
      <c r="HIC866" s="93"/>
      <c r="HID866" s="93"/>
      <c r="HIE866" s="93"/>
      <c r="HIF866" s="93"/>
      <c r="HIG866" s="93"/>
      <c r="HIH866" s="93"/>
      <c r="HII866" s="93"/>
      <c r="HIJ866" s="93"/>
      <c r="HIK866" s="93"/>
      <c r="HIL866" s="93"/>
      <c r="HIM866" s="93"/>
      <c r="HIN866" s="93"/>
      <c r="HIO866" s="93"/>
      <c r="HIP866" s="93"/>
      <c r="HIQ866" s="93"/>
      <c r="HIR866" s="93"/>
      <c r="HIS866" s="93"/>
      <c r="HIT866" s="93"/>
      <c r="HIU866" s="93"/>
      <c r="HIV866" s="93"/>
      <c r="HIW866" s="93"/>
      <c r="HIX866" s="93"/>
      <c r="HIY866" s="93"/>
      <c r="HIZ866" s="93"/>
      <c r="HJA866" s="93"/>
      <c r="HJB866" s="93"/>
      <c r="HJC866" s="93"/>
      <c r="HJD866" s="93"/>
      <c r="HJE866" s="93"/>
      <c r="HJF866" s="93"/>
      <c r="HJG866" s="93"/>
      <c r="HJH866" s="93"/>
      <c r="HJI866" s="93"/>
      <c r="HJJ866" s="93"/>
      <c r="HJK866" s="93"/>
      <c r="HJL866" s="93"/>
      <c r="HJM866" s="93"/>
      <c r="HJN866" s="93"/>
      <c r="HJO866" s="93"/>
      <c r="HJP866" s="93"/>
      <c r="HJQ866" s="93"/>
      <c r="HJR866" s="93"/>
      <c r="HJS866" s="93"/>
      <c r="HJT866" s="93"/>
      <c r="HJU866" s="93"/>
      <c r="HJV866" s="93"/>
      <c r="HJW866" s="93"/>
      <c r="HJX866" s="93"/>
      <c r="HJY866" s="93"/>
      <c r="HJZ866" s="93"/>
      <c r="HKA866" s="93"/>
      <c r="HKB866" s="93"/>
      <c r="HKC866" s="93"/>
      <c r="HKD866" s="93"/>
      <c r="HKE866" s="93"/>
      <c r="HKF866" s="93"/>
      <c r="HKG866" s="93"/>
      <c r="HKH866" s="93"/>
      <c r="HKI866" s="93"/>
      <c r="HKJ866" s="93"/>
      <c r="HKK866" s="93"/>
      <c r="HKL866" s="93"/>
      <c r="HKM866" s="93"/>
      <c r="HKN866" s="93"/>
      <c r="HKO866" s="93"/>
      <c r="HKP866" s="93"/>
      <c r="HKQ866" s="93"/>
      <c r="HKR866" s="93"/>
      <c r="HKS866" s="93"/>
      <c r="HKT866" s="93"/>
      <c r="HKU866" s="93"/>
      <c r="HKV866" s="93"/>
      <c r="HKW866" s="93"/>
      <c r="HKX866" s="93"/>
      <c r="HKY866" s="93"/>
      <c r="HKZ866" s="93"/>
      <c r="HLA866" s="93"/>
      <c r="HLB866" s="93"/>
      <c r="HLC866" s="93"/>
      <c r="HLD866" s="93"/>
      <c r="HLE866" s="93"/>
      <c r="HLF866" s="93"/>
      <c r="HLG866" s="93"/>
      <c r="HLH866" s="93"/>
      <c r="HLI866" s="93"/>
      <c r="HLJ866" s="93"/>
      <c r="HLK866" s="93"/>
      <c r="HLL866" s="93"/>
      <c r="HLM866" s="93"/>
      <c r="HLN866" s="93"/>
      <c r="HLO866" s="93"/>
      <c r="HLP866" s="93"/>
      <c r="HLQ866" s="93"/>
      <c r="HLR866" s="93"/>
      <c r="HLS866" s="93"/>
      <c r="HLT866" s="93"/>
      <c r="HLU866" s="93"/>
      <c r="HLV866" s="93"/>
      <c r="HLW866" s="93"/>
      <c r="HLX866" s="93"/>
      <c r="HLY866" s="93"/>
      <c r="HLZ866" s="93"/>
      <c r="HMA866" s="93"/>
      <c r="HMB866" s="93"/>
      <c r="HMC866" s="93"/>
      <c r="HMD866" s="93"/>
      <c r="HME866" s="93"/>
      <c r="HMF866" s="93"/>
      <c r="HMG866" s="93"/>
      <c r="HMH866" s="93"/>
      <c r="HMI866" s="93"/>
      <c r="HMJ866" s="93"/>
      <c r="HMK866" s="93"/>
      <c r="HML866" s="93"/>
      <c r="HMM866" s="93"/>
      <c r="HMN866" s="93"/>
      <c r="HMO866" s="93"/>
      <c r="HMP866" s="93"/>
      <c r="HMQ866" s="93"/>
      <c r="HMR866" s="93"/>
      <c r="HMS866" s="93"/>
      <c r="HMT866" s="93"/>
      <c r="HMU866" s="93"/>
      <c r="HMV866" s="93"/>
      <c r="HMW866" s="93"/>
      <c r="HMX866" s="93"/>
      <c r="HMY866" s="93"/>
      <c r="HMZ866" s="93"/>
      <c r="HNA866" s="93"/>
      <c r="HNB866" s="93"/>
      <c r="HNC866" s="93"/>
      <c r="HND866" s="93"/>
      <c r="HNE866" s="93"/>
      <c r="HNF866" s="93"/>
      <c r="HNG866" s="93"/>
      <c r="HNH866" s="93"/>
      <c r="HNI866" s="93"/>
      <c r="HNJ866" s="93"/>
      <c r="HNK866" s="93"/>
      <c r="HNL866" s="93"/>
      <c r="HNM866" s="93"/>
      <c r="HNN866" s="93"/>
      <c r="HNO866" s="93"/>
      <c r="HNP866" s="93"/>
      <c r="HNQ866" s="93"/>
      <c r="HNR866" s="93"/>
      <c r="HNS866" s="93"/>
      <c r="HNT866" s="93"/>
      <c r="HNU866" s="93"/>
      <c r="HNV866" s="93"/>
      <c r="HNW866" s="93"/>
      <c r="HNX866" s="93"/>
      <c r="HNY866" s="93"/>
      <c r="HNZ866" s="93"/>
      <c r="HOA866" s="93"/>
      <c r="HOB866" s="93"/>
      <c r="HOC866" s="93"/>
      <c r="HOD866" s="93"/>
      <c r="HOE866" s="93"/>
      <c r="HOF866" s="93"/>
      <c r="HOG866" s="93"/>
      <c r="HOH866" s="93"/>
      <c r="HOI866" s="93"/>
      <c r="HOJ866" s="93"/>
      <c r="HOK866" s="93"/>
      <c r="HOL866" s="93"/>
      <c r="HOM866" s="93"/>
      <c r="HON866" s="93"/>
      <c r="HOO866" s="93"/>
      <c r="HOP866" s="93"/>
      <c r="HOQ866" s="93"/>
      <c r="HOR866" s="93"/>
      <c r="HOS866" s="93"/>
      <c r="HOT866" s="93"/>
      <c r="HOU866" s="93"/>
      <c r="HOV866" s="93"/>
      <c r="HOW866" s="93"/>
      <c r="HOX866" s="93"/>
      <c r="HOY866" s="93"/>
      <c r="HOZ866" s="93"/>
      <c r="HPA866" s="93"/>
      <c r="HPB866" s="93"/>
      <c r="HPC866" s="93"/>
      <c r="HPD866" s="93"/>
      <c r="HPE866" s="93"/>
      <c r="HPF866" s="93"/>
      <c r="HPG866" s="93"/>
      <c r="HPH866" s="93"/>
      <c r="HPI866" s="93"/>
      <c r="HPJ866" s="93"/>
      <c r="HPK866" s="93"/>
      <c r="HPL866" s="93"/>
      <c r="HPM866" s="93"/>
      <c r="HPN866" s="93"/>
      <c r="HPO866" s="93"/>
      <c r="HPP866" s="93"/>
      <c r="HPQ866" s="93"/>
      <c r="HPR866" s="93"/>
      <c r="HPS866" s="93"/>
      <c r="HPT866" s="93"/>
      <c r="HPU866" s="93"/>
      <c r="HPV866" s="93"/>
      <c r="HPW866" s="93"/>
      <c r="HPX866" s="93"/>
      <c r="HPY866" s="93"/>
      <c r="HPZ866" s="93"/>
      <c r="HQA866" s="93"/>
      <c r="HQB866" s="93"/>
      <c r="HQC866" s="93"/>
      <c r="HQD866" s="93"/>
      <c r="HQE866" s="93"/>
      <c r="HQF866" s="93"/>
      <c r="HQG866" s="93"/>
      <c r="HQH866" s="93"/>
      <c r="HQI866" s="93"/>
      <c r="HQJ866" s="93"/>
      <c r="HQK866" s="93"/>
      <c r="HQL866" s="93"/>
      <c r="HQM866" s="93"/>
      <c r="HQN866" s="93"/>
      <c r="HQO866" s="93"/>
      <c r="HQP866" s="93"/>
      <c r="HQQ866" s="93"/>
      <c r="HQR866" s="93"/>
      <c r="HQS866" s="93"/>
      <c r="HQT866" s="93"/>
      <c r="HQU866" s="93"/>
      <c r="HQV866" s="93"/>
      <c r="HQW866" s="93"/>
      <c r="HQX866" s="93"/>
      <c r="HQY866" s="93"/>
      <c r="HQZ866" s="93"/>
      <c r="HRA866" s="93"/>
      <c r="HRB866" s="93"/>
      <c r="HRC866" s="93"/>
      <c r="HRD866" s="93"/>
      <c r="HRE866" s="93"/>
      <c r="HRF866" s="93"/>
      <c r="HRG866" s="93"/>
      <c r="HRH866" s="93"/>
      <c r="HRI866" s="93"/>
      <c r="HRJ866" s="93"/>
      <c r="HRK866" s="93"/>
      <c r="HRL866" s="93"/>
      <c r="HRM866" s="93"/>
      <c r="HRN866" s="93"/>
      <c r="HRO866" s="93"/>
      <c r="HRP866" s="93"/>
      <c r="HRQ866" s="93"/>
      <c r="HRR866" s="93"/>
      <c r="HRS866" s="93"/>
      <c r="HRT866" s="93"/>
      <c r="HRU866" s="93"/>
      <c r="HRV866" s="93"/>
      <c r="HRW866" s="93"/>
      <c r="HRX866" s="93"/>
      <c r="HRY866" s="93"/>
      <c r="HRZ866" s="93"/>
      <c r="HSA866" s="93"/>
      <c r="HSB866" s="93"/>
      <c r="HSC866" s="93"/>
      <c r="HSD866" s="93"/>
      <c r="HSE866" s="93"/>
      <c r="HSF866" s="93"/>
      <c r="HSG866" s="93"/>
      <c r="HSH866" s="93"/>
      <c r="HSI866" s="93"/>
      <c r="HSJ866" s="93"/>
      <c r="HSK866" s="93"/>
      <c r="HSL866" s="93"/>
      <c r="HSM866" s="93"/>
      <c r="HSN866" s="93"/>
      <c r="HSO866" s="93"/>
      <c r="HSP866" s="93"/>
      <c r="HSQ866" s="93"/>
      <c r="HSR866" s="93"/>
      <c r="HSS866" s="93"/>
      <c r="HST866" s="93"/>
      <c r="HSU866" s="93"/>
      <c r="HSV866" s="93"/>
      <c r="HSW866" s="93"/>
      <c r="HSX866" s="93"/>
      <c r="HSY866" s="93"/>
      <c r="HSZ866" s="93"/>
      <c r="HTA866" s="93"/>
      <c r="HTB866" s="93"/>
      <c r="HTC866" s="93"/>
      <c r="HTD866" s="93"/>
      <c r="HTE866" s="93"/>
      <c r="HTF866" s="93"/>
      <c r="HTG866" s="93"/>
      <c r="HTH866" s="93"/>
      <c r="HTI866" s="93"/>
      <c r="HTJ866" s="93"/>
      <c r="HTK866" s="93"/>
      <c r="HTL866" s="93"/>
      <c r="HTM866" s="93"/>
      <c r="HTN866" s="93"/>
      <c r="HTO866" s="93"/>
      <c r="HTP866" s="93"/>
      <c r="HTQ866" s="93"/>
      <c r="HTR866" s="93"/>
      <c r="HTS866" s="93"/>
      <c r="HTT866" s="93"/>
      <c r="HTU866" s="93"/>
      <c r="HTV866" s="93"/>
      <c r="HTW866" s="93"/>
      <c r="HTX866" s="93"/>
      <c r="HTY866" s="93"/>
      <c r="HTZ866" s="93"/>
      <c r="HUA866" s="93"/>
      <c r="HUB866" s="93"/>
      <c r="HUC866" s="93"/>
      <c r="HUD866" s="93"/>
      <c r="HUE866" s="93"/>
      <c r="HUF866" s="93"/>
      <c r="HUG866" s="93"/>
      <c r="HUH866" s="93"/>
      <c r="HUI866" s="93"/>
      <c r="HUJ866" s="93"/>
      <c r="HUK866" s="93"/>
      <c r="HUL866" s="93"/>
      <c r="HUM866" s="93"/>
      <c r="HUN866" s="93"/>
      <c r="HUO866" s="93"/>
      <c r="HUP866" s="93"/>
      <c r="HUQ866" s="93"/>
      <c r="HUR866" s="93"/>
      <c r="HUS866" s="93"/>
      <c r="HUT866" s="93"/>
      <c r="HUU866" s="93"/>
      <c r="HUV866" s="93"/>
      <c r="HUW866" s="93"/>
      <c r="HUX866" s="93"/>
      <c r="HUY866" s="93"/>
      <c r="HUZ866" s="93"/>
      <c r="HVA866" s="93"/>
      <c r="HVB866" s="93"/>
      <c r="HVC866" s="93"/>
      <c r="HVD866" s="93"/>
      <c r="HVE866" s="93"/>
      <c r="HVF866" s="93"/>
      <c r="HVG866" s="93"/>
      <c r="HVH866" s="93"/>
      <c r="HVI866" s="93"/>
      <c r="HVJ866" s="93"/>
      <c r="HVK866" s="93"/>
      <c r="HVL866" s="93"/>
      <c r="HVM866" s="93"/>
      <c r="HVN866" s="93"/>
      <c r="HVO866" s="93"/>
      <c r="HVP866" s="93"/>
      <c r="HVQ866" s="93"/>
      <c r="HVR866" s="93"/>
      <c r="HVS866" s="93"/>
      <c r="HVT866" s="93"/>
      <c r="HVU866" s="93"/>
      <c r="HVV866" s="93"/>
      <c r="HVW866" s="93"/>
      <c r="HVX866" s="93"/>
      <c r="HVY866" s="93"/>
      <c r="HVZ866" s="93"/>
      <c r="HWA866" s="93"/>
      <c r="HWB866" s="93"/>
      <c r="HWC866" s="93"/>
      <c r="HWD866" s="93"/>
      <c r="HWE866" s="93"/>
      <c r="HWF866" s="93"/>
      <c r="HWG866" s="93"/>
      <c r="HWH866" s="93"/>
      <c r="HWI866" s="93"/>
      <c r="HWJ866" s="93"/>
      <c r="HWK866" s="93"/>
      <c r="HWL866" s="93"/>
      <c r="HWM866" s="93"/>
      <c r="HWN866" s="93"/>
      <c r="HWO866" s="93"/>
      <c r="HWP866" s="93"/>
      <c r="HWQ866" s="93"/>
      <c r="HWR866" s="93"/>
      <c r="HWS866" s="93"/>
      <c r="HWT866" s="93"/>
      <c r="HWU866" s="93"/>
      <c r="HWV866" s="93"/>
      <c r="HWW866" s="93"/>
      <c r="HWX866" s="93"/>
      <c r="HWY866" s="93"/>
      <c r="HWZ866" s="93"/>
      <c r="HXA866" s="93"/>
      <c r="HXB866" s="93"/>
      <c r="HXC866" s="93"/>
      <c r="HXD866" s="93"/>
      <c r="HXE866" s="93"/>
      <c r="HXF866" s="93"/>
      <c r="HXG866" s="93"/>
      <c r="HXH866" s="93"/>
      <c r="HXI866" s="93"/>
      <c r="HXJ866" s="93"/>
      <c r="HXK866" s="93"/>
      <c r="HXL866" s="93"/>
      <c r="HXM866" s="93"/>
      <c r="HXN866" s="93"/>
      <c r="HXO866" s="93"/>
      <c r="HXP866" s="93"/>
      <c r="HXQ866" s="93"/>
      <c r="HXR866" s="93"/>
      <c r="HXS866" s="93"/>
      <c r="HXT866" s="93"/>
      <c r="HXU866" s="93"/>
      <c r="HXV866" s="93"/>
      <c r="HXW866" s="93"/>
      <c r="HXX866" s="93"/>
      <c r="HXY866" s="93"/>
      <c r="HXZ866" s="93"/>
      <c r="HYA866" s="93"/>
      <c r="HYB866" s="93"/>
      <c r="HYC866" s="93"/>
      <c r="HYD866" s="93"/>
      <c r="HYE866" s="93"/>
      <c r="HYF866" s="93"/>
      <c r="HYG866" s="93"/>
      <c r="HYH866" s="93"/>
      <c r="HYI866" s="93"/>
      <c r="HYJ866" s="93"/>
      <c r="HYK866" s="93"/>
      <c r="HYL866" s="93"/>
      <c r="HYM866" s="93"/>
      <c r="HYN866" s="93"/>
      <c r="HYO866" s="93"/>
      <c r="HYP866" s="93"/>
      <c r="HYQ866" s="93"/>
      <c r="HYR866" s="93"/>
      <c r="HYS866" s="93"/>
      <c r="HYT866" s="93"/>
      <c r="HYU866" s="93"/>
      <c r="HYV866" s="93"/>
      <c r="HYW866" s="93"/>
      <c r="HYX866" s="93"/>
      <c r="HYY866" s="93"/>
      <c r="HYZ866" s="93"/>
      <c r="HZA866" s="93"/>
      <c r="HZB866" s="93"/>
      <c r="HZC866" s="93"/>
      <c r="HZD866" s="93"/>
      <c r="HZE866" s="93"/>
      <c r="HZF866" s="93"/>
      <c r="HZG866" s="93"/>
      <c r="HZH866" s="93"/>
      <c r="HZI866" s="93"/>
      <c r="HZJ866" s="93"/>
      <c r="HZK866" s="93"/>
      <c r="HZL866" s="93"/>
      <c r="HZM866" s="93"/>
      <c r="HZN866" s="93"/>
      <c r="HZO866" s="93"/>
      <c r="HZP866" s="93"/>
      <c r="HZQ866" s="93"/>
      <c r="HZR866" s="93"/>
      <c r="HZS866" s="93"/>
      <c r="HZT866" s="93"/>
      <c r="HZU866" s="93"/>
      <c r="HZV866" s="93"/>
      <c r="HZW866" s="93"/>
      <c r="HZX866" s="93"/>
      <c r="HZY866" s="93"/>
      <c r="HZZ866" s="93"/>
      <c r="IAA866" s="93"/>
      <c r="IAB866" s="93"/>
      <c r="IAC866" s="93"/>
      <c r="IAD866" s="93"/>
      <c r="IAE866" s="93"/>
      <c r="IAF866" s="93"/>
      <c r="IAG866" s="93"/>
      <c r="IAH866" s="93"/>
      <c r="IAI866" s="93"/>
      <c r="IAJ866" s="93"/>
      <c r="IAK866" s="93"/>
      <c r="IAL866" s="93"/>
      <c r="IAM866" s="93"/>
      <c r="IAN866" s="93"/>
      <c r="IAO866" s="93"/>
      <c r="IAP866" s="93"/>
      <c r="IAQ866" s="93"/>
      <c r="IAR866" s="93"/>
      <c r="IAS866" s="93"/>
      <c r="IAT866" s="93"/>
      <c r="IAU866" s="93"/>
      <c r="IAV866" s="93"/>
      <c r="IAW866" s="93"/>
      <c r="IAX866" s="93"/>
      <c r="IAY866" s="93"/>
      <c r="IAZ866" s="93"/>
      <c r="IBA866" s="93"/>
      <c r="IBB866" s="93"/>
      <c r="IBC866" s="93"/>
      <c r="IBD866" s="93"/>
      <c r="IBE866" s="93"/>
      <c r="IBF866" s="93"/>
      <c r="IBG866" s="93"/>
      <c r="IBH866" s="93"/>
      <c r="IBI866" s="93"/>
      <c r="IBJ866" s="93"/>
      <c r="IBK866" s="93"/>
      <c r="IBL866" s="93"/>
      <c r="IBM866" s="93"/>
      <c r="IBN866" s="93"/>
      <c r="IBO866" s="93"/>
      <c r="IBP866" s="93"/>
      <c r="IBQ866" s="93"/>
      <c r="IBR866" s="93"/>
      <c r="IBS866" s="93"/>
      <c r="IBT866" s="93"/>
      <c r="IBU866" s="93"/>
      <c r="IBV866" s="93"/>
      <c r="IBW866" s="93"/>
      <c r="IBX866" s="93"/>
      <c r="IBY866" s="93"/>
      <c r="IBZ866" s="93"/>
      <c r="ICA866" s="93"/>
      <c r="ICB866" s="93"/>
      <c r="ICC866" s="93"/>
      <c r="ICD866" s="93"/>
      <c r="ICE866" s="93"/>
      <c r="ICF866" s="93"/>
      <c r="ICG866" s="93"/>
      <c r="ICH866" s="93"/>
      <c r="ICI866" s="93"/>
      <c r="ICJ866" s="93"/>
      <c r="ICK866" s="93"/>
      <c r="ICL866" s="93"/>
      <c r="ICM866" s="93"/>
      <c r="ICN866" s="93"/>
      <c r="ICO866" s="93"/>
      <c r="ICP866" s="93"/>
      <c r="ICQ866" s="93"/>
      <c r="ICR866" s="93"/>
      <c r="ICS866" s="93"/>
      <c r="ICT866" s="93"/>
      <c r="ICU866" s="93"/>
      <c r="ICV866" s="93"/>
      <c r="ICW866" s="93"/>
      <c r="ICX866" s="93"/>
      <c r="ICY866" s="93"/>
      <c r="ICZ866" s="93"/>
      <c r="IDA866" s="93"/>
      <c r="IDB866" s="93"/>
      <c r="IDC866" s="93"/>
      <c r="IDD866" s="93"/>
      <c r="IDE866" s="93"/>
      <c r="IDF866" s="93"/>
      <c r="IDG866" s="93"/>
      <c r="IDH866" s="93"/>
      <c r="IDI866" s="93"/>
      <c r="IDJ866" s="93"/>
      <c r="IDK866" s="93"/>
      <c r="IDL866" s="93"/>
      <c r="IDM866" s="93"/>
      <c r="IDN866" s="93"/>
      <c r="IDO866" s="93"/>
      <c r="IDP866" s="93"/>
      <c r="IDQ866" s="93"/>
      <c r="IDR866" s="93"/>
      <c r="IDS866" s="93"/>
      <c r="IDT866" s="93"/>
      <c r="IDU866" s="93"/>
      <c r="IDV866" s="93"/>
      <c r="IDW866" s="93"/>
      <c r="IDX866" s="93"/>
      <c r="IDY866" s="93"/>
      <c r="IDZ866" s="93"/>
      <c r="IEA866" s="93"/>
      <c r="IEB866" s="93"/>
      <c r="IEC866" s="93"/>
      <c r="IED866" s="93"/>
      <c r="IEE866" s="93"/>
      <c r="IEF866" s="93"/>
      <c r="IEG866" s="93"/>
      <c r="IEH866" s="93"/>
      <c r="IEI866" s="93"/>
      <c r="IEJ866" s="93"/>
      <c r="IEK866" s="93"/>
      <c r="IEL866" s="93"/>
      <c r="IEM866" s="93"/>
      <c r="IEN866" s="93"/>
      <c r="IEO866" s="93"/>
      <c r="IEP866" s="93"/>
      <c r="IEQ866" s="93"/>
      <c r="IER866" s="93"/>
      <c r="IES866" s="93"/>
      <c r="IET866" s="93"/>
      <c r="IEU866" s="93"/>
      <c r="IEV866" s="93"/>
      <c r="IEW866" s="93"/>
      <c r="IEX866" s="93"/>
      <c r="IEY866" s="93"/>
      <c r="IEZ866" s="93"/>
      <c r="IFA866" s="93"/>
      <c r="IFB866" s="93"/>
      <c r="IFC866" s="93"/>
      <c r="IFD866" s="93"/>
      <c r="IFE866" s="93"/>
      <c r="IFF866" s="93"/>
      <c r="IFG866" s="93"/>
      <c r="IFH866" s="93"/>
      <c r="IFI866" s="93"/>
      <c r="IFJ866" s="93"/>
      <c r="IFK866" s="93"/>
      <c r="IFL866" s="93"/>
      <c r="IFM866" s="93"/>
      <c r="IFN866" s="93"/>
      <c r="IFO866" s="93"/>
      <c r="IFP866" s="93"/>
      <c r="IFQ866" s="93"/>
      <c r="IFR866" s="93"/>
      <c r="IFS866" s="93"/>
      <c r="IFT866" s="93"/>
      <c r="IFU866" s="93"/>
      <c r="IFV866" s="93"/>
      <c r="IFW866" s="93"/>
      <c r="IFX866" s="93"/>
      <c r="IFY866" s="93"/>
      <c r="IFZ866" s="93"/>
      <c r="IGA866" s="93"/>
      <c r="IGB866" s="93"/>
      <c r="IGC866" s="93"/>
      <c r="IGD866" s="93"/>
      <c r="IGE866" s="93"/>
      <c r="IGF866" s="93"/>
      <c r="IGG866" s="93"/>
      <c r="IGH866" s="93"/>
      <c r="IGI866" s="93"/>
      <c r="IGJ866" s="93"/>
      <c r="IGK866" s="93"/>
      <c r="IGL866" s="93"/>
      <c r="IGM866" s="93"/>
      <c r="IGN866" s="93"/>
      <c r="IGO866" s="93"/>
      <c r="IGP866" s="93"/>
      <c r="IGQ866" s="93"/>
      <c r="IGR866" s="93"/>
      <c r="IGS866" s="93"/>
      <c r="IGT866" s="93"/>
      <c r="IGU866" s="93"/>
      <c r="IGV866" s="93"/>
      <c r="IGW866" s="93"/>
      <c r="IGX866" s="93"/>
      <c r="IGY866" s="93"/>
      <c r="IGZ866" s="93"/>
      <c r="IHA866" s="93"/>
      <c r="IHB866" s="93"/>
      <c r="IHC866" s="93"/>
      <c r="IHD866" s="93"/>
      <c r="IHE866" s="93"/>
      <c r="IHF866" s="93"/>
      <c r="IHG866" s="93"/>
      <c r="IHH866" s="93"/>
      <c r="IHI866" s="93"/>
      <c r="IHJ866" s="93"/>
      <c r="IHK866" s="93"/>
      <c r="IHL866" s="93"/>
      <c r="IHM866" s="93"/>
      <c r="IHN866" s="93"/>
      <c r="IHO866" s="93"/>
      <c r="IHP866" s="93"/>
      <c r="IHQ866" s="93"/>
      <c r="IHR866" s="93"/>
      <c r="IHS866" s="93"/>
      <c r="IHT866" s="93"/>
      <c r="IHU866" s="93"/>
      <c r="IHV866" s="93"/>
      <c r="IHW866" s="93"/>
      <c r="IHX866" s="93"/>
      <c r="IHY866" s="93"/>
      <c r="IHZ866" s="93"/>
      <c r="IIA866" s="93"/>
      <c r="IIB866" s="93"/>
      <c r="IIC866" s="93"/>
      <c r="IID866" s="93"/>
      <c r="IIE866" s="93"/>
      <c r="IIF866" s="93"/>
      <c r="IIG866" s="93"/>
      <c r="IIH866" s="93"/>
      <c r="III866" s="93"/>
      <c r="IIJ866" s="93"/>
      <c r="IIK866" s="93"/>
      <c r="IIL866" s="93"/>
      <c r="IIM866" s="93"/>
      <c r="IIN866" s="93"/>
      <c r="IIO866" s="93"/>
      <c r="IIP866" s="93"/>
      <c r="IIQ866" s="93"/>
      <c r="IIR866" s="93"/>
      <c r="IIS866" s="93"/>
      <c r="IIT866" s="93"/>
      <c r="IIU866" s="93"/>
      <c r="IIV866" s="93"/>
      <c r="IIW866" s="93"/>
      <c r="IIX866" s="93"/>
      <c r="IIY866" s="93"/>
      <c r="IIZ866" s="93"/>
      <c r="IJA866" s="93"/>
      <c r="IJB866" s="93"/>
      <c r="IJC866" s="93"/>
      <c r="IJD866" s="93"/>
      <c r="IJE866" s="93"/>
      <c r="IJF866" s="93"/>
      <c r="IJG866" s="93"/>
      <c r="IJH866" s="93"/>
      <c r="IJI866" s="93"/>
      <c r="IJJ866" s="93"/>
      <c r="IJK866" s="93"/>
      <c r="IJL866" s="93"/>
      <c r="IJM866" s="93"/>
      <c r="IJN866" s="93"/>
      <c r="IJO866" s="93"/>
      <c r="IJP866" s="93"/>
      <c r="IJQ866" s="93"/>
      <c r="IJR866" s="93"/>
      <c r="IJS866" s="93"/>
      <c r="IJT866" s="93"/>
      <c r="IJU866" s="93"/>
      <c r="IJV866" s="93"/>
      <c r="IJW866" s="93"/>
      <c r="IJX866" s="93"/>
      <c r="IJY866" s="93"/>
      <c r="IJZ866" s="93"/>
      <c r="IKA866" s="93"/>
      <c r="IKB866" s="93"/>
      <c r="IKC866" s="93"/>
      <c r="IKD866" s="93"/>
      <c r="IKE866" s="93"/>
      <c r="IKF866" s="93"/>
      <c r="IKG866" s="93"/>
      <c r="IKH866" s="93"/>
      <c r="IKI866" s="93"/>
      <c r="IKJ866" s="93"/>
      <c r="IKK866" s="93"/>
      <c r="IKL866" s="93"/>
      <c r="IKM866" s="93"/>
      <c r="IKN866" s="93"/>
      <c r="IKO866" s="93"/>
      <c r="IKP866" s="93"/>
      <c r="IKQ866" s="93"/>
      <c r="IKR866" s="93"/>
      <c r="IKS866" s="93"/>
      <c r="IKT866" s="93"/>
      <c r="IKU866" s="93"/>
      <c r="IKV866" s="93"/>
      <c r="IKW866" s="93"/>
      <c r="IKX866" s="93"/>
      <c r="IKY866" s="93"/>
      <c r="IKZ866" s="93"/>
      <c r="ILA866" s="93"/>
      <c r="ILB866" s="93"/>
      <c r="ILC866" s="93"/>
      <c r="ILD866" s="93"/>
      <c r="ILE866" s="93"/>
      <c r="ILF866" s="93"/>
      <c r="ILG866" s="93"/>
      <c r="ILH866" s="93"/>
      <c r="ILI866" s="93"/>
      <c r="ILJ866" s="93"/>
      <c r="ILK866" s="93"/>
      <c r="ILL866" s="93"/>
      <c r="ILM866" s="93"/>
      <c r="ILN866" s="93"/>
      <c r="ILO866" s="93"/>
      <c r="ILP866" s="93"/>
      <c r="ILQ866" s="93"/>
      <c r="ILR866" s="93"/>
      <c r="ILS866" s="93"/>
      <c r="ILT866" s="93"/>
      <c r="ILU866" s="93"/>
      <c r="ILV866" s="93"/>
      <c r="ILW866" s="93"/>
      <c r="ILX866" s="93"/>
      <c r="ILY866" s="93"/>
      <c r="ILZ866" s="93"/>
      <c r="IMA866" s="93"/>
      <c r="IMB866" s="93"/>
      <c r="IMC866" s="93"/>
      <c r="IMD866" s="93"/>
      <c r="IME866" s="93"/>
      <c r="IMF866" s="93"/>
      <c r="IMG866" s="93"/>
      <c r="IMH866" s="93"/>
      <c r="IMI866" s="93"/>
      <c r="IMJ866" s="93"/>
      <c r="IMK866" s="93"/>
      <c r="IML866" s="93"/>
      <c r="IMM866" s="93"/>
      <c r="IMN866" s="93"/>
      <c r="IMO866" s="93"/>
      <c r="IMP866" s="93"/>
      <c r="IMQ866" s="93"/>
      <c r="IMR866" s="93"/>
      <c r="IMS866" s="93"/>
      <c r="IMT866" s="93"/>
      <c r="IMU866" s="93"/>
      <c r="IMV866" s="93"/>
      <c r="IMW866" s="93"/>
      <c r="IMX866" s="93"/>
      <c r="IMY866" s="93"/>
      <c r="IMZ866" s="93"/>
      <c r="INA866" s="93"/>
      <c r="INB866" s="93"/>
      <c r="INC866" s="93"/>
      <c r="IND866" s="93"/>
      <c r="INE866" s="93"/>
      <c r="INF866" s="93"/>
      <c r="ING866" s="93"/>
      <c r="INH866" s="93"/>
      <c r="INI866" s="93"/>
      <c r="INJ866" s="93"/>
      <c r="INK866" s="93"/>
      <c r="INL866" s="93"/>
      <c r="INM866" s="93"/>
      <c r="INN866" s="93"/>
      <c r="INO866" s="93"/>
      <c r="INP866" s="93"/>
      <c r="INQ866" s="93"/>
      <c r="INR866" s="93"/>
      <c r="INS866" s="93"/>
      <c r="INT866" s="93"/>
      <c r="INU866" s="93"/>
      <c r="INV866" s="93"/>
      <c r="INW866" s="93"/>
      <c r="INX866" s="93"/>
      <c r="INY866" s="93"/>
      <c r="INZ866" s="93"/>
      <c r="IOA866" s="93"/>
      <c r="IOB866" s="93"/>
      <c r="IOC866" s="93"/>
      <c r="IOD866" s="93"/>
      <c r="IOE866" s="93"/>
      <c r="IOF866" s="93"/>
      <c r="IOG866" s="93"/>
      <c r="IOH866" s="93"/>
      <c r="IOI866" s="93"/>
      <c r="IOJ866" s="93"/>
      <c r="IOK866" s="93"/>
      <c r="IOL866" s="93"/>
      <c r="IOM866" s="93"/>
      <c r="ION866" s="93"/>
      <c r="IOO866" s="93"/>
      <c r="IOP866" s="93"/>
      <c r="IOQ866" s="93"/>
      <c r="IOR866" s="93"/>
      <c r="IOS866" s="93"/>
      <c r="IOT866" s="93"/>
      <c r="IOU866" s="93"/>
      <c r="IOV866" s="93"/>
      <c r="IOW866" s="93"/>
      <c r="IOX866" s="93"/>
      <c r="IOY866" s="93"/>
      <c r="IOZ866" s="93"/>
      <c r="IPA866" s="93"/>
      <c r="IPB866" s="93"/>
      <c r="IPC866" s="93"/>
      <c r="IPD866" s="93"/>
      <c r="IPE866" s="93"/>
      <c r="IPF866" s="93"/>
      <c r="IPG866" s="93"/>
      <c r="IPH866" s="93"/>
      <c r="IPI866" s="93"/>
      <c r="IPJ866" s="93"/>
      <c r="IPK866" s="93"/>
      <c r="IPL866" s="93"/>
      <c r="IPM866" s="93"/>
      <c r="IPN866" s="93"/>
      <c r="IPO866" s="93"/>
      <c r="IPP866" s="93"/>
      <c r="IPQ866" s="93"/>
      <c r="IPR866" s="93"/>
      <c r="IPS866" s="93"/>
      <c r="IPT866" s="93"/>
      <c r="IPU866" s="93"/>
      <c r="IPV866" s="93"/>
      <c r="IPW866" s="93"/>
      <c r="IPX866" s="93"/>
      <c r="IPY866" s="93"/>
      <c r="IPZ866" s="93"/>
      <c r="IQA866" s="93"/>
      <c r="IQB866" s="93"/>
      <c r="IQC866" s="93"/>
      <c r="IQD866" s="93"/>
      <c r="IQE866" s="93"/>
      <c r="IQF866" s="93"/>
      <c r="IQG866" s="93"/>
      <c r="IQH866" s="93"/>
      <c r="IQI866" s="93"/>
      <c r="IQJ866" s="93"/>
      <c r="IQK866" s="93"/>
      <c r="IQL866" s="93"/>
      <c r="IQM866" s="93"/>
      <c r="IQN866" s="93"/>
      <c r="IQO866" s="93"/>
      <c r="IQP866" s="93"/>
      <c r="IQQ866" s="93"/>
      <c r="IQR866" s="93"/>
      <c r="IQS866" s="93"/>
      <c r="IQT866" s="93"/>
      <c r="IQU866" s="93"/>
      <c r="IQV866" s="93"/>
      <c r="IQW866" s="93"/>
      <c r="IQX866" s="93"/>
      <c r="IQY866" s="93"/>
      <c r="IQZ866" s="93"/>
      <c r="IRA866" s="93"/>
      <c r="IRB866" s="93"/>
      <c r="IRC866" s="93"/>
      <c r="IRD866" s="93"/>
      <c r="IRE866" s="93"/>
      <c r="IRF866" s="93"/>
      <c r="IRG866" s="93"/>
      <c r="IRH866" s="93"/>
      <c r="IRI866" s="93"/>
      <c r="IRJ866" s="93"/>
      <c r="IRK866" s="93"/>
      <c r="IRL866" s="93"/>
      <c r="IRM866" s="93"/>
      <c r="IRN866" s="93"/>
      <c r="IRO866" s="93"/>
      <c r="IRP866" s="93"/>
      <c r="IRQ866" s="93"/>
      <c r="IRR866" s="93"/>
      <c r="IRS866" s="93"/>
      <c r="IRT866" s="93"/>
      <c r="IRU866" s="93"/>
      <c r="IRV866" s="93"/>
      <c r="IRW866" s="93"/>
      <c r="IRX866" s="93"/>
      <c r="IRY866" s="93"/>
      <c r="IRZ866" s="93"/>
      <c r="ISA866" s="93"/>
      <c r="ISB866" s="93"/>
      <c r="ISC866" s="93"/>
      <c r="ISD866" s="93"/>
      <c r="ISE866" s="93"/>
      <c r="ISF866" s="93"/>
      <c r="ISG866" s="93"/>
      <c r="ISH866" s="93"/>
      <c r="ISI866" s="93"/>
      <c r="ISJ866" s="93"/>
      <c r="ISK866" s="93"/>
      <c r="ISL866" s="93"/>
      <c r="ISM866" s="93"/>
      <c r="ISN866" s="93"/>
      <c r="ISO866" s="93"/>
      <c r="ISP866" s="93"/>
      <c r="ISQ866" s="93"/>
      <c r="ISR866" s="93"/>
      <c r="ISS866" s="93"/>
      <c r="IST866" s="93"/>
      <c r="ISU866" s="93"/>
      <c r="ISV866" s="93"/>
      <c r="ISW866" s="93"/>
      <c r="ISX866" s="93"/>
      <c r="ISY866" s="93"/>
      <c r="ISZ866" s="93"/>
      <c r="ITA866" s="93"/>
      <c r="ITB866" s="93"/>
      <c r="ITC866" s="93"/>
      <c r="ITD866" s="93"/>
      <c r="ITE866" s="93"/>
      <c r="ITF866" s="93"/>
      <c r="ITG866" s="93"/>
      <c r="ITH866" s="93"/>
      <c r="ITI866" s="93"/>
      <c r="ITJ866" s="93"/>
      <c r="ITK866" s="93"/>
      <c r="ITL866" s="93"/>
      <c r="ITM866" s="93"/>
      <c r="ITN866" s="93"/>
      <c r="ITO866" s="93"/>
      <c r="ITP866" s="93"/>
      <c r="ITQ866" s="93"/>
      <c r="ITR866" s="93"/>
      <c r="ITS866" s="93"/>
      <c r="ITT866" s="93"/>
      <c r="ITU866" s="93"/>
      <c r="ITV866" s="93"/>
      <c r="ITW866" s="93"/>
      <c r="ITX866" s="93"/>
      <c r="ITY866" s="93"/>
      <c r="ITZ866" s="93"/>
      <c r="IUA866" s="93"/>
      <c r="IUB866" s="93"/>
      <c r="IUC866" s="93"/>
      <c r="IUD866" s="93"/>
      <c r="IUE866" s="93"/>
      <c r="IUF866" s="93"/>
      <c r="IUG866" s="93"/>
      <c r="IUH866" s="93"/>
      <c r="IUI866" s="93"/>
      <c r="IUJ866" s="93"/>
      <c r="IUK866" s="93"/>
      <c r="IUL866" s="93"/>
      <c r="IUM866" s="93"/>
      <c r="IUN866" s="93"/>
      <c r="IUO866" s="93"/>
      <c r="IUP866" s="93"/>
      <c r="IUQ866" s="93"/>
      <c r="IUR866" s="93"/>
      <c r="IUS866" s="93"/>
      <c r="IUT866" s="93"/>
      <c r="IUU866" s="93"/>
      <c r="IUV866" s="93"/>
      <c r="IUW866" s="93"/>
      <c r="IUX866" s="93"/>
      <c r="IUY866" s="93"/>
      <c r="IUZ866" s="93"/>
      <c r="IVA866" s="93"/>
      <c r="IVB866" s="93"/>
      <c r="IVC866" s="93"/>
      <c r="IVD866" s="93"/>
      <c r="IVE866" s="93"/>
      <c r="IVF866" s="93"/>
      <c r="IVG866" s="93"/>
      <c r="IVH866" s="93"/>
      <c r="IVI866" s="93"/>
      <c r="IVJ866" s="93"/>
      <c r="IVK866" s="93"/>
      <c r="IVL866" s="93"/>
      <c r="IVM866" s="93"/>
      <c r="IVN866" s="93"/>
      <c r="IVO866" s="93"/>
      <c r="IVP866" s="93"/>
      <c r="IVQ866" s="93"/>
      <c r="IVR866" s="93"/>
      <c r="IVS866" s="93"/>
      <c r="IVT866" s="93"/>
      <c r="IVU866" s="93"/>
      <c r="IVV866" s="93"/>
      <c r="IVW866" s="93"/>
      <c r="IVX866" s="93"/>
      <c r="IVY866" s="93"/>
      <c r="IVZ866" s="93"/>
      <c r="IWA866" s="93"/>
      <c r="IWB866" s="93"/>
      <c r="IWC866" s="93"/>
      <c r="IWD866" s="93"/>
      <c r="IWE866" s="93"/>
      <c r="IWF866" s="93"/>
      <c r="IWG866" s="93"/>
      <c r="IWH866" s="93"/>
      <c r="IWI866" s="93"/>
      <c r="IWJ866" s="93"/>
      <c r="IWK866" s="93"/>
      <c r="IWL866" s="93"/>
      <c r="IWM866" s="93"/>
      <c r="IWN866" s="93"/>
      <c r="IWO866" s="93"/>
      <c r="IWP866" s="93"/>
      <c r="IWQ866" s="93"/>
      <c r="IWR866" s="93"/>
      <c r="IWS866" s="93"/>
      <c r="IWT866" s="93"/>
      <c r="IWU866" s="93"/>
      <c r="IWV866" s="93"/>
      <c r="IWW866" s="93"/>
      <c r="IWX866" s="93"/>
      <c r="IWY866" s="93"/>
      <c r="IWZ866" s="93"/>
      <c r="IXA866" s="93"/>
      <c r="IXB866" s="93"/>
      <c r="IXC866" s="93"/>
      <c r="IXD866" s="93"/>
      <c r="IXE866" s="93"/>
      <c r="IXF866" s="93"/>
      <c r="IXG866" s="93"/>
      <c r="IXH866" s="93"/>
      <c r="IXI866" s="93"/>
      <c r="IXJ866" s="93"/>
      <c r="IXK866" s="93"/>
      <c r="IXL866" s="93"/>
      <c r="IXM866" s="93"/>
      <c r="IXN866" s="93"/>
      <c r="IXO866" s="93"/>
      <c r="IXP866" s="93"/>
      <c r="IXQ866" s="93"/>
      <c r="IXR866" s="93"/>
      <c r="IXS866" s="93"/>
      <c r="IXT866" s="93"/>
      <c r="IXU866" s="93"/>
      <c r="IXV866" s="93"/>
      <c r="IXW866" s="93"/>
      <c r="IXX866" s="93"/>
      <c r="IXY866" s="93"/>
      <c r="IXZ866" s="93"/>
      <c r="IYA866" s="93"/>
      <c r="IYB866" s="93"/>
      <c r="IYC866" s="93"/>
      <c r="IYD866" s="93"/>
      <c r="IYE866" s="93"/>
      <c r="IYF866" s="93"/>
      <c r="IYG866" s="93"/>
      <c r="IYH866" s="93"/>
      <c r="IYI866" s="93"/>
      <c r="IYJ866" s="93"/>
      <c r="IYK866" s="93"/>
      <c r="IYL866" s="93"/>
      <c r="IYM866" s="93"/>
      <c r="IYN866" s="93"/>
      <c r="IYO866" s="93"/>
      <c r="IYP866" s="93"/>
      <c r="IYQ866" s="93"/>
      <c r="IYR866" s="93"/>
      <c r="IYS866" s="93"/>
      <c r="IYT866" s="93"/>
      <c r="IYU866" s="93"/>
      <c r="IYV866" s="93"/>
      <c r="IYW866" s="93"/>
      <c r="IYX866" s="93"/>
      <c r="IYY866" s="93"/>
      <c r="IYZ866" s="93"/>
      <c r="IZA866" s="93"/>
      <c r="IZB866" s="93"/>
      <c r="IZC866" s="93"/>
      <c r="IZD866" s="93"/>
      <c r="IZE866" s="93"/>
      <c r="IZF866" s="93"/>
      <c r="IZG866" s="93"/>
      <c r="IZH866" s="93"/>
      <c r="IZI866" s="93"/>
      <c r="IZJ866" s="93"/>
      <c r="IZK866" s="93"/>
      <c r="IZL866" s="93"/>
      <c r="IZM866" s="93"/>
      <c r="IZN866" s="93"/>
      <c r="IZO866" s="93"/>
      <c r="IZP866" s="93"/>
      <c r="IZQ866" s="93"/>
      <c r="IZR866" s="93"/>
      <c r="IZS866" s="93"/>
      <c r="IZT866" s="93"/>
      <c r="IZU866" s="93"/>
      <c r="IZV866" s="93"/>
      <c r="IZW866" s="93"/>
      <c r="IZX866" s="93"/>
      <c r="IZY866" s="93"/>
      <c r="IZZ866" s="93"/>
      <c r="JAA866" s="93"/>
      <c r="JAB866" s="93"/>
      <c r="JAC866" s="93"/>
      <c r="JAD866" s="93"/>
      <c r="JAE866" s="93"/>
      <c r="JAF866" s="93"/>
      <c r="JAG866" s="93"/>
      <c r="JAH866" s="93"/>
      <c r="JAI866" s="93"/>
      <c r="JAJ866" s="93"/>
      <c r="JAK866" s="93"/>
      <c r="JAL866" s="93"/>
      <c r="JAM866" s="93"/>
      <c r="JAN866" s="93"/>
      <c r="JAO866" s="93"/>
      <c r="JAP866" s="93"/>
      <c r="JAQ866" s="93"/>
      <c r="JAR866" s="93"/>
      <c r="JAS866" s="93"/>
      <c r="JAT866" s="93"/>
      <c r="JAU866" s="93"/>
      <c r="JAV866" s="93"/>
      <c r="JAW866" s="93"/>
      <c r="JAX866" s="93"/>
      <c r="JAY866" s="93"/>
      <c r="JAZ866" s="93"/>
      <c r="JBA866" s="93"/>
      <c r="JBB866" s="93"/>
      <c r="JBC866" s="93"/>
      <c r="JBD866" s="93"/>
      <c r="JBE866" s="93"/>
      <c r="JBF866" s="93"/>
      <c r="JBG866" s="93"/>
      <c r="JBH866" s="93"/>
      <c r="JBI866" s="93"/>
      <c r="JBJ866" s="93"/>
      <c r="JBK866" s="93"/>
      <c r="JBL866" s="93"/>
      <c r="JBM866" s="93"/>
      <c r="JBN866" s="93"/>
      <c r="JBO866" s="93"/>
      <c r="JBP866" s="93"/>
      <c r="JBQ866" s="93"/>
      <c r="JBR866" s="93"/>
      <c r="JBS866" s="93"/>
      <c r="JBT866" s="93"/>
      <c r="JBU866" s="93"/>
      <c r="JBV866" s="93"/>
      <c r="JBW866" s="93"/>
      <c r="JBX866" s="93"/>
      <c r="JBY866" s="93"/>
      <c r="JBZ866" s="93"/>
      <c r="JCA866" s="93"/>
      <c r="JCB866" s="93"/>
      <c r="JCC866" s="93"/>
      <c r="JCD866" s="93"/>
      <c r="JCE866" s="93"/>
      <c r="JCF866" s="93"/>
      <c r="JCG866" s="93"/>
      <c r="JCH866" s="93"/>
      <c r="JCI866" s="93"/>
      <c r="JCJ866" s="93"/>
      <c r="JCK866" s="93"/>
      <c r="JCL866" s="93"/>
      <c r="JCM866" s="93"/>
      <c r="JCN866" s="93"/>
      <c r="JCO866" s="93"/>
      <c r="JCP866" s="93"/>
      <c r="JCQ866" s="93"/>
      <c r="JCR866" s="93"/>
      <c r="JCS866" s="93"/>
      <c r="JCT866" s="93"/>
      <c r="JCU866" s="93"/>
      <c r="JCV866" s="93"/>
      <c r="JCW866" s="93"/>
      <c r="JCX866" s="93"/>
      <c r="JCY866" s="93"/>
      <c r="JCZ866" s="93"/>
      <c r="JDA866" s="93"/>
      <c r="JDB866" s="93"/>
      <c r="JDC866" s="93"/>
      <c r="JDD866" s="93"/>
      <c r="JDE866" s="93"/>
      <c r="JDF866" s="93"/>
      <c r="JDG866" s="93"/>
      <c r="JDH866" s="93"/>
      <c r="JDI866" s="93"/>
      <c r="JDJ866" s="93"/>
      <c r="JDK866" s="93"/>
      <c r="JDL866" s="93"/>
      <c r="JDM866" s="93"/>
      <c r="JDN866" s="93"/>
      <c r="JDO866" s="93"/>
      <c r="JDP866" s="93"/>
      <c r="JDQ866" s="93"/>
      <c r="JDR866" s="93"/>
      <c r="JDS866" s="93"/>
      <c r="JDT866" s="93"/>
      <c r="JDU866" s="93"/>
      <c r="JDV866" s="93"/>
      <c r="JDW866" s="93"/>
      <c r="JDX866" s="93"/>
      <c r="JDY866" s="93"/>
      <c r="JDZ866" s="93"/>
      <c r="JEA866" s="93"/>
      <c r="JEB866" s="93"/>
      <c r="JEC866" s="93"/>
      <c r="JED866" s="93"/>
      <c r="JEE866" s="93"/>
      <c r="JEF866" s="93"/>
      <c r="JEG866" s="93"/>
      <c r="JEH866" s="93"/>
      <c r="JEI866" s="93"/>
      <c r="JEJ866" s="93"/>
      <c r="JEK866" s="93"/>
      <c r="JEL866" s="93"/>
      <c r="JEM866" s="93"/>
      <c r="JEN866" s="93"/>
      <c r="JEO866" s="93"/>
      <c r="JEP866" s="93"/>
      <c r="JEQ866" s="93"/>
      <c r="JER866" s="93"/>
      <c r="JES866" s="93"/>
      <c r="JET866" s="93"/>
      <c r="JEU866" s="93"/>
      <c r="JEV866" s="93"/>
      <c r="JEW866" s="93"/>
      <c r="JEX866" s="93"/>
      <c r="JEY866" s="93"/>
      <c r="JEZ866" s="93"/>
      <c r="JFA866" s="93"/>
      <c r="JFB866" s="93"/>
      <c r="JFC866" s="93"/>
      <c r="JFD866" s="93"/>
      <c r="JFE866" s="93"/>
      <c r="JFF866" s="93"/>
      <c r="JFG866" s="93"/>
      <c r="JFH866" s="93"/>
      <c r="JFI866" s="93"/>
      <c r="JFJ866" s="93"/>
      <c r="JFK866" s="93"/>
      <c r="JFL866" s="93"/>
      <c r="JFM866" s="93"/>
      <c r="JFN866" s="93"/>
      <c r="JFO866" s="93"/>
      <c r="JFP866" s="93"/>
      <c r="JFQ866" s="93"/>
      <c r="JFR866" s="93"/>
      <c r="JFS866" s="93"/>
      <c r="JFT866" s="93"/>
      <c r="JFU866" s="93"/>
      <c r="JFV866" s="93"/>
      <c r="JFW866" s="93"/>
      <c r="JFX866" s="93"/>
      <c r="JFY866" s="93"/>
      <c r="JFZ866" s="93"/>
      <c r="JGA866" s="93"/>
      <c r="JGB866" s="93"/>
      <c r="JGC866" s="93"/>
      <c r="JGD866" s="93"/>
      <c r="JGE866" s="93"/>
      <c r="JGF866" s="93"/>
      <c r="JGG866" s="93"/>
      <c r="JGH866" s="93"/>
      <c r="JGI866" s="93"/>
      <c r="JGJ866" s="93"/>
      <c r="JGK866" s="93"/>
      <c r="JGL866" s="93"/>
      <c r="JGM866" s="93"/>
      <c r="JGN866" s="93"/>
      <c r="JGO866" s="93"/>
      <c r="JGP866" s="93"/>
      <c r="JGQ866" s="93"/>
      <c r="JGR866" s="93"/>
      <c r="JGS866" s="93"/>
      <c r="JGT866" s="93"/>
      <c r="JGU866" s="93"/>
      <c r="JGV866" s="93"/>
      <c r="JGW866" s="93"/>
      <c r="JGX866" s="93"/>
      <c r="JGY866" s="93"/>
      <c r="JGZ866" s="93"/>
      <c r="JHA866" s="93"/>
      <c r="JHB866" s="93"/>
      <c r="JHC866" s="93"/>
      <c r="JHD866" s="93"/>
      <c r="JHE866" s="93"/>
      <c r="JHF866" s="93"/>
      <c r="JHG866" s="93"/>
      <c r="JHH866" s="93"/>
      <c r="JHI866" s="93"/>
      <c r="JHJ866" s="93"/>
      <c r="JHK866" s="93"/>
      <c r="JHL866" s="93"/>
      <c r="JHM866" s="93"/>
      <c r="JHN866" s="93"/>
      <c r="JHO866" s="93"/>
      <c r="JHP866" s="93"/>
      <c r="JHQ866" s="93"/>
      <c r="JHR866" s="93"/>
      <c r="JHS866" s="93"/>
      <c r="JHT866" s="93"/>
      <c r="JHU866" s="93"/>
      <c r="JHV866" s="93"/>
      <c r="JHW866" s="93"/>
      <c r="JHX866" s="93"/>
      <c r="JHY866" s="93"/>
      <c r="JHZ866" s="93"/>
      <c r="JIA866" s="93"/>
      <c r="JIB866" s="93"/>
      <c r="JIC866" s="93"/>
      <c r="JID866" s="93"/>
      <c r="JIE866" s="93"/>
      <c r="JIF866" s="93"/>
      <c r="JIG866" s="93"/>
      <c r="JIH866" s="93"/>
      <c r="JII866" s="93"/>
      <c r="JIJ866" s="93"/>
      <c r="JIK866" s="93"/>
      <c r="JIL866" s="93"/>
      <c r="JIM866" s="93"/>
      <c r="JIN866" s="93"/>
      <c r="JIO866" s="93"/>
      <c r="JIP866" s="93"/>
      <c r="JIQ866" s="93"/>
      <c r="JIR866" s="93"/>
      <c r="JIS866" s="93"/>
      <c r="JIT866" s="93"/>
      <c r="JIU866" s="93"/>
      <c r="JIV866" s="93"/>
      <c r="JIW866" s="93"/>
      <c r="JIX866" s="93"/>
      <c r="JIY866" s="93"/>
      <c r="JIZ866" s="93"/>
      <c r="JJA866" s="93"/>
      <c r="JJB866" s="93"/>
      <c r="JJC866" s="93"/>
      <c r="JJD866" s="93"/>
      <c r="JJE866" s="93"/>
      <c r="JJF866" s="93"/>
      <c r="JJG866" s="93"/>
      <c r="JJH866" s="93"/>
      <c r="JJI866" s="93"/>
      <c r="JJJ866" s="93"/>
      <c r="JJK866" s="93"/>
      <c r="JJL866" s="93"/>
      <c r="JJM866" s="93"/>
      <c r="JJN866" s="93"/>
      <c r="JJO866" s="93"/>
      <c r="JJP866" s="93"/>
      <c r="JJQ866" s="93"/>
      <c r="JJR866" s="93"/>
      <c r="JJS866" s="93"/>
      <c r="JJT866" s="93"/>
      <c r="JJU866" s="93"/>
      <c r="JJV866" s="93"/>
      <c r="JJW866" s="93"/>
      <c r="JJX866" s="93"/>
      <c r="JJY866" s="93"/>
      <c r="JJZ866" s="93"/>
      <c r="JKA866" s="93"/>
      <c r="JKB866" s="93"/>
      <c r="JKC866" s="93"/>
      <c r="JKD866" s="93"/>
      <c r="JKE866" s="93"/>
      <c r="JKF866" s="93"/>
      <c r="JKG866" s="93"/>
      <c r="JKH866" s="93"/>
      <c r="JKI866" s="93"/>
      <c r="JKJ866" s="93"/>
      <c r="JKK866" s="93"/>
      <c r="JKL866" s="93"/>
      <c r="JKM866" s="93"/>
      <c r="JKN866" s="93"/>
      <c r="JKO866" s="93"/>
      <c r="JKP866" s="93"/>
      <c r="JKQ866" s="93"/>
      <c r="JKR866" s="93"/>
      <c r="JKS866" s="93"/>
      <c r="JKT866" s="93"/>
      <c r="JKU866" s="93"/>
      <c r="JKV866" s="93"/>
      <c r="JKW866" s="93"/>
      <c r="JKX866" s="93"/>
      <c r="JKY866" s="93"/>
      <c r="JKZ866" s="93"/>
      <c r="JLA866" s="93"/>
      <c r="JLB866" s="93"/>
      <c r="JLC866" s="93"/>
      <c r="JLD866" s="93"/>
      <c r="JLE866" s="93"/>
      <c r="JLF866" s="93"/>
      <c r="JLG866" s="93"/>
      <c r="JLH866" s="93"/>
      <c r="JLI866" s="93"/>
      <c r="JLJ866" s="93"/>
      <c r="JLK866" s="93"/>
      <c r="JLL866" s="93"/>
      <c r="JLM866" s="93"/>
      <c r="JLN866" s="93"/>
      <c r="JLO866" s="93"/>
      <c r="JLP866" s="93"/>
      <c r="JLQ866" s="93"/>
      <c r="JLR866" s="93"/>
      <c r="JLS866" s="93"/>
      <c r="JLT866" s="93"/>
      <c r="JLU866" s="93"/>
      <c r="JLV866" s="93"/>
      <c r="JLW866" s="93"/>
      <c r="JLX866" s="93"/>
      <c r="JLY866" s="93"/>
      <c r="JLZ866" s="93"/>
      <c r="JMA866" s="93"/>
      <c r="JMB866" s="93"/>
      <c r="JMC866" s="93"/>
      <c r="JMD866" s="93"/>
      <c r="JME866" s="93"/>
      <c r="JMF866" s="93"/>
      <c r="JMG866" s="93"/>
      <c r="JMH866" s="93"/>
      <c r="JMI866" s="93"/>
      <c r="JMJ866" s="93"/>
      <c r="JMK866" s="93"/>
      <c r="JML866" s="93"/>
      <c r="JMM866" s="93"/>
      <c r="JMN866" s="93"/>
      <c r="JMO866" s="93"/>
      <c r="JMP866" s="93"/>
      <c r="JMQ866" s="93"/>
      <c r="JMR866" s="93"/>
      <c r="JMS866" s="93"/>
      <c r="JMT866" s="93"/>
      <c r="JMU866" s="93"/>
      <c r="JMV866" s="93"/>
      <c r="JMW866" s="93"/>
      <c r="JMX866" s="93"/>
      <c r="JMY866" s="93"/>
      <c r="JMZ866" s="93"/>
      <c r="JNA866" s="93"/>
      <c r="JNB866" s="93"/>
      <c r="JNC866" s="93"/>
      <c r="JND866" s="93"/>
      <c r="JNE866" s="93"/>
      <c r="JNF866" s="93"/>
      <c r="JNG866" s="93"/>
      <c r="JNH866" s="93"/>
      <c r="JNI866" s="93"/>
      <c r="JNJ866" s="93"/>
      <c r="JNK866" s="93"/>
      <c r="JNL866" s="93"/>
      <c r="JNM866" s="93"/>
      <c r="JNN866" s="93"/>
      <c r="JNO866" s="93"/>
      <c r="JNP866" s="93"/>
      <c r="JNQ866" s="93"/>
      <c r="JNR866" s="93"/>
      <c r="JNS866" s="93"/>
      <c r="JNT866" s="93"/>
      <c r="JNU866" s="93"/>
      <c r="JNV866" s="93"/>
      <c r="JNW866" s="93"/>
      <c r="JNX866" s="93"/>
      <c r="JNY866" s="93"/>
      <c r="JNZ866" s="93"/>
      <c r="JOA866" s="93"/>
      <c r="JOB866" s="93"/>
      <c r="JOC866" s="93"/>
      <c r="JOD866" s="93"/>
      <c r="JOE866" s="93"/>
      <c r="JOF866" s="93"/>
      <c r="JOG866" s="93"/>
      <c r="JOH866" s="93"/>
      <c r="JOI866" s="93"/>
      <c r="JOJ866" s="93"/>
      <c r="JOK866" s="93"/>
      <c r="JOL866" s="93"/>
      <c r="JOM866" s="93"/>
      <c r="JON866" s="93"/>
      <c r="JOO866" s="93"/>
      <c r="JOP866" s="93"/>
      <c r="JOQ866" s="93"/>
      <c r="JOR866" s="93"/>
      <c r="JOS866" s="93"/>
      <c r="JOT866" s="93"/>
      <c r="JOU866" s="93"/>
      <c r="JOV866" s="93"/>
      <c r="JOW866" s="93"/>
      <c r="JOX866" s="93"/>
      <c r="JOY866" s="93"/>
      <c r="JOZ866" s="93"/>
      <c r="JPA866" s="93"/>
      <c r="JPB866" s="93"/>
      <c r="JPC866" s="93"/>
      <c r="JPD866" s="93"/>
      <c r="JPE866" s="93"/>
      <c r="JPF866" s="93"/>
      <c r="JPG866" s="93"/>
      <c r="JPH866" s="93"/>
      <c r="JPI866" s="93"/>
      <c r="JPJ866" s="93"/>
      <c r="JPK866" s="93"/>
      <c r="JPL866" s="93"/>
      <c r="JPM866" s="93"/>
      <c r="JPN866" s="93"/>
      <c r="JPO866" s="93"/>
      <c r="JPP866" s="93"/>
      <c r="JPQ866" s="93"/>
      <c r="JPR866" s="93"/>
      <c r="JPS866" s="93"/>
      <c r="JPT866" s="93"/>
      <c r="JPU866" s="93"/>
      <c r="JPV866" s="93"/>
      <c r="JPW866" s="93"/>
      <c r="JPX866" s="93"/>
      <c r="JPY866" s="93"/>
      <c r="JPZ866" s="93"/>
      <c r="JQA866" s="93"/>
      <c r="JQB866" s="93"/>
      <c r="JQC866" s="93"/>
      <c r="JQD866" s="93"/>
      <c r="JQE866" s="93"/>
      <c r="JQF866" s="93"/>
      <c r="JQG866" s="93"/>
      <c r="JQH866" s="93"/>
      <c r="JQI866" s="93"/>
      <c r="JQJ866" s="93"/>
      <c r="JQK866" s="93"/>
      <c r="JQL866" s="93"/>
      <c r="JQM866" s="93"/>
      <c r="JQN866" s="93"/>
      <c r="JQO866" s="93"/>
      <c r="JQP866" s="93"/>
      <c r="JQQ866" s="93"/>
      <c r="JQR866" s="93"/>
      <c r="JQS866" s="93"/>
      <c r="JQT866" s="93"/>
      <c r="JQU866" s="93"/>
      <c r="JQV866" s="93"/>
      <c r="JQW866" s="93"/>
      <c r="JQX866" s="93"/>
      <c r="JQY866" s="93"/>
      <c r="JQZ866" s="93"/>
      <c r="JRA866" s="93"/>
      <c r="JRB866" s="93"/>
      <c r="JRC866" s="93"/>
      <c r="JRD866" s="93"/>
      <c r="JRE866" s="93"/>
      <c r="JRF866" s="93"/>
      <c r="JRG866" s="93"/>
      <c r="JRH866" s="93"/>
      <c r="JRI866" s="93"/>
      <c r="JRJ866" s="93"/>
      <c r="JRK866" s="93"/>
      <c r="JRL866" s="93"/>
      <c r="JRM866" s="93"/>
      <c r="JRN866" s="93"/>
      <c r="JRO866" s="93"/>
      <c r="JRP866" s="93"/>
      <c r="JRQ866" s="93"/>
      <c r="JRR866" s="93"/>
      <c r="JRS866" s="93"/>
      <c r="JRT866" s="93"/>
      <c r="JRU866" s="93"/>
      <c r="JRV866" s="93"/>
      <c r="JRW866" s="93"/>
      <c r="JRX866" s="93"/>
      <c r="JRY866" s="93"/>
      <c r="JRZ866" s="93"/>
      <c r="JSA866" s="93"/>
      <c r="JSB866" s="93"/>
      <c r="JSC866" s="93"/>
      <c r="JSD866" s="93"/>
      <c r="JSE866" s="93"/>
      <c r="JSF866" s="93"/>
      <c r="JSG866" s="93"/>
      <c r="JSH866" s="93"/>
      <c r="JSI866" s="93"/>
      <c r="JSJ866" s="93"/>
      <c r="JSK866" s="93"/>
      <c r="JSL866" s="93"/>
      <c r="JSM866" s="93"/>
      <c r="JSN866" s="93"/>
      <c r="JSO866" s="93"/>
      <c r="JSP866" s="93"/>
      <c r="JSQ866" s="93"/>
      <c r="JSR866" s="93"/>
      <c r="JSS866" s="93"/>
      <c r="JST866" s="93"/>
      <c r="JSU866" s="93"/>
      <c r="JSV866" s="93"/>
      <c r="JSW866" s="93"/>
      <c r="JSX866" s="93"/>
      <c r="JSY866" s="93"/>
      <c r="JSZ866" s="93"/>
      <c r="JTA866" s="93"/>
      <c r="JTB866" s="93"/>
      <c r="JTC866" s="93"/>
      <c r="JTD866" s="93"/>
      <c r="JTE866" s="93"/>
      <c r="JTF866" s="93"/>
      <c r="JTG866" s="93"/>
      <c r="JTH866" s="93"/>
      <c r="JTI866" s="93"/>
      <c r="JTJ866" s="93"/>
      <c r="JTK866" s="93"/>
      <c r="JTL866" s="93"/>
      <c r="JTM866" s="93"/>
      <c r="JTN866" s="93"/>
      <c r="JTO866" s="93"/>
      <c r="JTP866" s="93"/>
      <c r="JTQ866" s="93"/>
      <c r="JTR866" s="93"/>
      <c r="JTS866" s="93"/>
      <c r="JTT866" s="93"/>
      <c r="JTU866" s="93"/>
      <c r="JTV866" s="93"/>
      <c r="JTW866" s="93"/>
      <c r="JTX866" s="93"/>
      <c r="JTY866" s="93"/>
      <c r="JTZ866" s="93"/>
      <c r="JUA866" s="93"/>
      <c r="JUB866" s="93"/>
      <c r="JUC866" s="93"/>
      <c r="JUD866" s="93"/>
      <c r="JUE866" s="93"/>
      <c r="JUF866" s="93"/>
      <c r="JUG866" s="93"/>
      <c r="JUH866" s="93"/>
      <c r="JUI866" s="93"/>
      <c r="JUJ866" s="93"/>
      <c r="JUK866" s="93"/>
      <c r="JUL866" s="93"/>
      <c r="JUM866" s="93"/>
      <c r="JUN866" s="93"/>
      <c r="JUO866" s="93"/>
      <c r="JUP866" s="93"/>
      <c r="JUQ866" s="93"/>
      <c r="JUR866" s="93"/>
      <c r="JUS866" s="93"/>
      <c r="JUT866" s="93"/>
      <c r="JUU866" s="93"/>
      <c r="JUV866" s="93"/>
      <c r="JUW866" s="93"/>
      <c r="JUX866" s="93"/>
      <c r="JUY866" s="93"/>
      <c r="JUZ866" s="93"/>
      <c r="JVA866" s="93"/>
      <c r="JVB866" s="93"/>
      <c r="JVC866" s="93"/>
      <c r="JVD866" s="93"/>
      <c r="JVE866" s="93"/>
      <c r="JVF866" s="93"/>
      <c r="JVG866" s="93"/>
      <c r="JVH866" s="93"/>
      <c r="JVI866" s="93"/>
      <c r="JVJ866" s="93"/>
      <c r="JVK866" s="93"/>
      <c r="JVL866" s="93"/>
      <c r="JVM866" s="93"/>
      <c r="JVN866" s="93"/>
      <c r="JVO866" s="93"/>
      <c r="JVP866" s="93"/>
      <c r="JVQ866" s="93"/>
      <c r="JVR866" s="93"/>
      <c r="JVS866" s="93"/>
      <c r="JVT866" s="93"/>
      <c r="JVU866" s="93"/>
      <c r="JVV866" s="93"/>
      <c r="JVW866" s="93"/>
      <c r="JVX866" s="93"/>
      <c r="JVY866" s="93"/>
      <c r="JVZ866" s="93"/>
      <c r="JWA866" s="93"/>
      <c r="JWB866" s="93"/>
      <c r="JWC866" s="93"/>
      <c r="JWD866" s="93"/>
      <c r="JWE866" s="93"/>
      <c r="JWF866" s="93"/>
      <c r="JWG866" s="93"/>
      <c r="JWH866" s="93"/>
      <c r="JWI866" s="93"/>
      <c r="JWJ866" s="93"/>
      <c r="JWK866" s="93"/>
      <c r="JWL866" s="93"/>
      <c r="JWM866" s="93"/>
      <c r="JWN866" s="93"/>
      <c r="JWO866" s="93"/>
      <c r="JWP866" s="93"/>
      <c r="JWQ866" s="93"/>
      <c r="JWR866" s="93"/>
      <c r="JWS866" s="93"/>
      <c r="JWT866" s="93"/>
      <c r="JWU866" s="93"/>
      <c r="JWV866" s="93"/>
      <c r="JWW866" s="93"/>
      <c r="JWX866" s="93"/>
      <c r="JWY866" s="93"/>
      <c r="JWZ866" s="93"/>
      <c r="JXA866" s="93"/>
      <c r="JXB866" s="93"/>
      <c r="JXC866" s="93"/>
      <c r="JXD866" s="93"/>
      <c r="JXE866" s="93"/>
      <c r="JXF866" s="93"/>
      <c r="JXG866" s="93"/>
      <c r="JXH866" s="93"/>
      <c r="JXI866" s="93"/>
      <c r="JXJ866" s="93"/>
      <c r="JXK866" s="93"/>
      <c r="JXL866" s="93"/>
      <c r="JXM866" s="93"/>
      <c r="JXN866" s="93"/>
      <c r="JXO866" s="93"/>
      <c r="JXP866" s="93"/>
      <c r="JXQ866" s="93"/>
      <c r="JXR866" s="93"/>
      <c r="JXS866" s="93"/>
      <c r="JXT866" s="93"/>
      <c r="JXU866" s="93"/>
      <c r="JXV866" s="93"/>
      <c r="JXW866" s="93"/>
      <c r="JXX866" s="93"/>
      <c r="JXY866" s="93"/>
      <c r="JXZ866" s="93"/>
      <c r="JYA866" s="93"/>
      <c r="JYB866" s="93"/>
      <c r="JYC866" s="93"/>
      <c r="JYD866" s="93"/>
      <c r="JYE866" s="93"/>
      <c r="JYF866" s="93"/>
      <c r="JYG866" s="93"/>
      <c r="JYH866" s="93"/>
      <c r="JYI866" s="93"/>
      <c r="JYJ866" s="93"/>
      <c r="JYK866" s="93"/>
      <c r="JYL866" s="93"/>
      <c r="JYM866" s="93"/>
      <c r="JYN866" s="93"/>
      <c r="JYO866" s="93"/>
      <c r="JYP866" s="93"/>
      <c r="JYQ866" s="93"/>
      <c r="JYR866" s="93"/>
      <c r="JYS866" s="93"/>
      <c r="JYT866" s="93"/>
      <c r="JYU866" s="93"/>
      <c r="JYV866" s="93"/>
      <c r="JYW866" s="93"/>
      <c r="JYX866" s="93"/>
      <c r="JYY866" s="93"/>
      <c r="JYZ866" s="93"/>
      <c r="JZA866" s="93"/>
      <c r="JZB866" s="93"/>
      <c r="JZC866" s="93"/>
      <c r="JZD866" s="93"/>
      <c r="JZE866" s="93"/>
      <c r="JZF866" s="93"/>
      <c r="JZG866" s="93"/>
      <c r="JZH866" s="93"/>
      <c r="JZI866" s="93"/>
      <c r="JZJ866" s="93"/>
      <c r="JZK866" s="93"/>
      <c r="JZL866" s="93"/>
      <c r="JZM866" s="93"/>
      <c r="JZN866" s="93"/>
      <c r="JZO866" s="93"/>
      <c r="JZP866" s="93"/>
      <c r="JZQ866" s="93"/>
      <c r="JZR866" s="93"/>
      <c r="JZS866" s="93"/>
      <c r="JZT866" s="93"/>
      <c r="JZU866" s="93"/>
      <c r="JZV866" s="93"/>
      <c r="JZW866" s="93"/>
      <c r="JZX866" s="93"/>
      <c r="JZY866" s="93"/>
      <c r="JZZ866" s="93"/>
      <c r="KAA866" s="93"/>
      <c r="KAB866" s="93"/>
      <c r="KAC866" s="93"/>
      <c r="KAD866" s="93"/>
      <c r="KAE866" s="93"/>
      <c r="KAF866" s="93"/>
      <c r="KAG866" s="93"/>
      <c r="KAH866" s="93"/>
      <c r="KAI866" s="93"/>
      <c r="KAJ866" s="93"/>
      <c r="KAK866" s="93"/>
      <c r="KAL866" s="93"/>
      <c r="KAM866" s="93"/>
      <c r="KAN866" s="93"/>
      <c r="KAO866" s="93"/>
      <c r="KAP866" s="93"/>
      <c r="KAQ866" s="93"/>
      <c r="KAR866" s="93"/>
      <c r="KAS866" s="93"/>
      <c r="KAT866" s="93"/>
      <c r="KAU866" s="93"/>
      <c r="KAV866" s="93"/>
      <c r="KAW866" s="93"/>
      <c r="KAX866" s="93"/>
      <c r="KAY866" s="93"/>
      <c r="KAZ866" s="93"/>
      <c r="KBA866" s="93"/>
      <c r="KBB866" s="93"/>
      <c r="KBC866" s="93"/>
      <c r="KBD866" s="93"/>
      <c r="KBE866" s="93"/>
      <c r="KBF866" s="93"/>
      <c r="KBG866" s="93"/>
      <c r="KBH866" s="93"/>
      <c r="KBI866" s="93"/>
      <c r="KBJ866" s="93"/>
      <c r="KBK866" s="93"/>
      <c r="KBL866" s="93"/>
      <c r="KBM866" s="93"/>
      <c r="KBN866" s="93"/>
      <c r="KBO866" s="93"/>
      <c r="KBP866" s="93"/>
      <c r="KBQ866" s="93"/>
      <c r="KBR866" s="93"/>
      <c r="KBS866" s="93"/>
      <c r="KBT866" s="93"/>
      <c r="KBU866" s="93"/>
      <c r="KBV866" s="93"/>
      <c r="KBW866" s="93"/>
      <c r="KBX866" s="93"/>
      <c r="KBY866" s="93"/>
      <c r="KBZ866" s="93"/>
      <c r="KCA866" s="93"/>
      <c r="KCB866" s="93"/>
      <c r="KCC866" s="93"/>
      <c r="KCD866" s="93"/>
      <c r="KCE866" s="93"/>
      <c r="KCF866" s="93"/>
      <c r="KCG866" s="93"/>
      <c r="KCH866" s="93"/>
      <c r="KCI866" s="93"/>
      <c r="KCJ866" s="93"/>
      <c r="KCK866" s="93"/>
      <c r="KCL866" s="93"/>
      <c r="KCM866" s="93"/>
      <c r="KCN866" s="93"/>
      <c r="KCO866" s="93"/>
      <c r="KCP866" s="93"/>
      <c r="KCQ866" s="93"/>
      <c r="KCR866" s="93"/>
      <c r="KCS866" s="93"/>
      <c r="KCT866" s="93"/>
      <c r="KCU866" s="93"/>
      <c r="KCV866" s="93"/>
      <c r="KCW866" s="93"/>
      <c r="KCX866" s="93"/>
      <c r="KCY866" s="93"/>
      <c r="KCZ866" s="93"/>
      <c r="KDA866" s="93"/>
      <c r="KDB866" s="93"/>
      <c r="KDC866" s="93"/>
      <c r="KDD866" s="93"/>
      <c r="KDE866" s="93"/>
      <c r="KDF866" s="93"/>
      <c r="KDG866" s="93"/>
      <c r="KDH866" s="93"/>
      <c r="KDI866" s="93"/>
      <c r="KDJ866" s="93"/>
      <c r="KDK866" s="93"/>
      <c r="KDL866" s="93"/>
      <c r="KDM866" s="93"/>
      <c r="KDN866" s="93"/>
      <c r="KDO866" s="93"/>
      <c r="KDP866" s="93"/>
      <c r="KDQ866" s="93"/>
      <c r="KDR866" s="93"/>
      <c r="KDS866" s="93"/>
      <c r="KDT866" s="93"/>
      <c r="KDU866" s="93"/>
      <c r="KDV866" s="93"/>
      <c r="KDW866" s="93"/>
      <c r="KDX866" s="93"/>
      <c r="KDY866" s="93"/>
      <c r="KDZ866" s="93"/>
      <c r="KEA866" s="93"/>
      <c r="KEB866" s="93"/>
      <c r="KEC866" s="93"/>
      <c r="KED866" s="93"/>
      <c r="KEE866" s="93"/>
      <c r="KEF866" s="93"/>
      <c r="KEG866" s="93"/>
      <c r="KEH866" s="93"/>
      <c r="KEI866" s="93"/>
      <c r="KEJ866" s="93"/>
      <c r="KEK866" s="93"/>
      <c r="KEL866" s="93"/>
      <c r="KEM866" s="93"/>
      <c r="KEN866" s="93"/>
      <c r="KEO866" s="93"/>
      <c r="KEP866" s="93"/>
      <c r="KEQ866" s="93"/>
      <c r="KER866" s="93"/>
      <c r="KES866" s="93"/>
      <c r="KET866" s="93"/>
      <c r="KEU866" s="93"/>
      <c r="KEV866" s="93"/>
      <c r="KEW866" s="93"/>
      <c r="KEX866" s="93"/>
      <c r="KEY866" s="93"/>
      <c r="KEZ866" s="93"/>
      <c r="KFA866" s="93"/>
      <c r="KFB866" s="93"/>
      <c r="KFC866" s="93"/>
      <c r="KFD866" s="93"/>
      <c r="KFE866" s="93"/>
      <c r="KFF866" s="93"/>
      <c r="KFG866" s="93"/>
      <c r="KFH866" s="93"/>
      <c r="KFI866" s="93"/>
      <c r="KFJ866" s="93"/>
      <c r="KFK866" s="93"/>
      <c r="KFL866" s="93"/>
      <c r="KFM866" s="93"/>
      <c r="KFN866" s="93"/>
      <c r="KFO866" s="93"/>
      <c r="KFP866" s="93"/>
      <c r="KFQ866" s="93"/>
      <c r="KFR866" s="93"/>
      <c r="KFS866" s="93"/>
      <c r="KFT866" s="93"/>
      <c r="KFU866" s="93"/>
      <c r="KFV866" s="93"/>
      <c r="KFW866" s="93"/>
      <c r="KFX866" s="93"/>
      <c r="KFY866" s="93"/>
      <c r="KFZ866" s="93"/>
      <c r="KGA866" s="93"/>
      <c r="KGB866" s="93"/>
      <c r="KGC866" s="93"/>
      <c r="KGD866" s="93"/>
      <c r="KGE866" s="93"/>
      <c r="KGF866" s="93"/>
      <c r="KGG866" s="93"/>
      <c r="KGH866" s="93"/>
      <c r="KGI866" s="93"/>
      <c r="KGJ866" s="93"/>
      <c r="KGK866" s="93"/>
      <c r="KGL866" s="93"/>
      <c r="KGM866" s="93"/>
      <c r="KGN866" s="93"/>
      <c r="KGO866" s="93"/>
      <c r="KGP866" s="93"/>
      <c r="KGQ866" s="93"/>
      <c r="KGR866" s="93"/>
      <c r="KGS866" s="93"/>
      <c r="KGT866" s="93"/>
      <c r="KGU866" s="93"/>
      <c r="KGV866" s="93"/>
      <c r="KGW866" s="93"/>
      <c r="KGX866" s="93"/>
      <c r="KGY866" s="93"/>
      <c r="KGZ866" s="93"/>
      <c r="KHA866" s="93"/>
      <c r="KHB866" s="93"/>
      <c r="KHC866" s="93"/>
      <c r="KHD866" s="93"/>
      <c r="KHE866" s="93"/>
      <c r="KHF866" s="93"/>
      <c r="KHG866" s="93"/>
      <c r="KHH866" s="93"/>
      <c r="KHI866" s="93"/>
      <c r="KHJ866" s="93"/>
      <c r="KHK866" s="93"/>
      <c r="KHL866" s="93"/>
      <c r="KHM866" s="93"/>
      <c r="KHN866" s="93"/>
      <c r="KHO866" s="93"/>
      <c r="KHP866" s="93"/>
      <c r="KHQ866" s="93"/>
      <c r="KHR866" s="93"/>
      <c r="KHS866" s="93"/>
      <c r="KHT866" s="93"/>
      <c r="KHU866" s="93"/>
      <c r="KHV866" s="93"/>
      <c r="KHW866" s="93"/>
      <c r="KHX866" s="93"/>
      <c r="KHY866" s="93"/>
      <c r="KHZ866" s="93"/>
      <c r="KIA866" s="93"/>
      <c r="KIB866" s="93"/>
      <c r="KIC866" s="93"/>
      <c r="KID866" s="93"/>
      <c r="KIE866" s="93"/>
      <c r="KIF866" s="93"/>
      <c r="KIG866" s="93"/>
      <c r="KIH866" s="93"/>
      <c r="KII866" s="93"/>
      <c r="KIJ866" s="93"/>
      <c r="KIK866" s="93"/>
      <c r="KIL866" s="93"/>
      <c r="KIM866" s="93"/>
      <c r="KIN866" s="93"/>
      <c r="KIO866" s="93"/>
      <c r="KIP866" s="93"/>
      <c r="KIQ866" s="93"/>
      <c r="KIR866" s="93"/>
      <c r="KIS866" s="93"/>
      <c r="KIT866" s="93"/>
      <c r="KIU866" s="93"/>
      <c r="KIV866" s="93"/>
      <c r="KIW866" s="93"/>
      <c r="KIX866" s="93"/>
      <c r="KIY866" s="93"/>
      <c r="KIZ866" s="93"/>
      <c r="KJA866" s="93"/>
      <c r="KJB866" s="93"/>
      <c r="KJC866" s="93"/>
      <c r="KJD866" s="93"/>
      <c r="KJE866" s="93"/>
      <c r="KJF866" s="93"/>
      <c r="KJG866" s="93"/>
      <c r="KJH866" s="93"/>
      <c r="KJI866" s="93"/>
      <c r="KJJ866" s="93"/>
      <c r="KJK866" s="93"/>
      <c r="KJL866" s="93"/>
      <c r="KJM866" s="93"/>
      <c r="KJN866" s="93"/>
      <c r="KJO866" s="93"/>
      <c r="KJP866" s="93"/>
      <c r="KJQ866" s="93"/>
      <c r="KJR866" s="93"/>
      <c r="KJS866" s="93"/>
      <c r="KJT866" s="93"/>
      <c r="KJU866" s="93"/>
      <c r="KJV866" s="93"/>
      <c r="KJW866" s="93"/>
      <c r="KJX866" s="93"/>
      <c r="KJY866" s="93"/>
      <c r="KJZ866" s="93"/>
      <c r="KKA866" s="93"/>
      <c r="KKB866" s="93"/>
      <c r="KKC866" s="93"/>
      <c r="KKD866" s="93"/>
      <c r="KKE866" s="93"/>
      <c r="KKF866" s="93"/>
      <c r="KKG866" s="93"/>
      <c r="KKH866" s="93"/>
      <c r="KKI866" s="93"/>
      <c r="KKJ866" s="93"/>
      <c r="KKK866" s="93"/>
      <c r="KKL866" s="93"/>
      <c r="KKM866" s="93"/>
      <c r="KKN866" s="93"/>
      <c r="KKO866" s="93"/>
      <c r="KKP866" s="93"/>
      <c r="KKQ866" s="93"/>
      <c r="KKR866" s="93"/>
      <c r="KKS866" s="93"/>
      <c r="KKT866" s="93"/>
      <c r="KKU866" s="93"/>
      <c r="KKV866" s="93"/>
      <c r="KKW866" s="93"/>
      <c r="KKX866" s="93"/>
      <c r="KKY866" s="93"/>
      <c r="KKZ866" s="93"/>
      <c r="KLA866" s="93"/>
      <c r="KLB866" s="93"/>
      <c r="KLC866" s="93"/>
      <c r="KLD866" s="93"/>
      <c r="KLE866" s="93"/>
      <c r="KLF866" s="93"/>
      <c r="KLG866" s="93"/>
      <c r="KLH866" s="93"/>
      <c r="KLI866" s="93"/>
      <c r="KLJ866" s="93"/>
      <c r="KLK866" s="93"/>
      <c r="KLL866" s="93"/>
      <c r="KLM866" s="93"/>
      <c r="KLN866" s="93"/>
      <c r="KLO866" s="93"/>
      <c r="KLP866" s="93"/>
      <c r="KLQ866" s="93"/>
      <c r="KLR866" s="93"/>
      <c r="KLS866" s="93"/>
      <c r="KLT866" s="93"/>
      <c r="KLU866" s="93"/>
      <c r="KLV866" s="93"/>
      <c r="KLW866" s="93"/>
      <c r="KLX866" s="93"/>
      <c r="KLY866" s="93"/>
      <c r="KLZ866" s="93"/>
      <c r="KMA866" s="93"/>
      <c r="KMB866" s="93"/>
      <c r="KMC866" s="93"/>
      <c r="KMD866" s="93"/>
      <c r="KME866" s="93"/>
      <c r="KMF866" s="93"/>
      <c r="KMG866" s="93"/>
      <c r="KMH866" s="93"/>
      <c r="KMI866" s="93"/>
      <c r="KMJ866" s="93"/>
      <c r="KMK866" s="93"/>
      <c r="KML866" s="93"/>
      <c r="KMM866" s="93"/>
      <c r="KMN866" s="93"/>
      <c r="KMO866" s="93"/>
      <c r="KMP866" s="93"/>
      <c r="KMQ866" s="93"/>
      <c r="KMR866" s="93"/>
      <c r="KMS866" s="93"/>
      <c r="KMT866" s="93"/>
      <c r="KMU866" s="93"/>
      <c r="KMV866" s="93"/>
      <c r="KMW866" s="93"/>
      <c r="KMX866" s="93"/>
      <c r="KMY866" s="93"/>
      <c r="KMZ866" s="93"/>
      <c r="KNA866" s="93"/>
      <c r="KNB866" s="93"/>
      <c r="KNC866" s="93"/>
      <c r="KND866" s="93"/>
      <c r="KNE866" s="93"/>
      <c r="KNF866" s="93"/>
      <c r="KNG866" s="93"/>
      <c r="KNH866" s="93"/>
      <c r="KNI866" s="93"/>
      <c r="KNJ866" s="93"/>
      <c r="KNK866" s="93"/>
      <c r="KNL866" s="93"/>
      <c r="KNM866" s="93"/>
      <c r="KNN866" s="93"/>
      <c r="KNO866" s="93"/>
      <c r="KNP866" s="93"/>
      <c r="KNQ866" s="93"/>
      <c r="KNR866" s="93"/>
      <c r="KNS866" s="93"/>
      <c r="KNT866" s="93"/>
      <c r="KNU866" s="93"/>
      <c r="KNV866" s="93"/>
      <c r="KNW866" s="93"/>
      <c r="KNX866" s="93"/>
      <c r="KNY866" s="93"/>
      <c r="KNZ866" s="93"/>
      <c r="KOA866" s="93"/>
      <c r="KOB866" s="93"/>
      <c r="KOC866" s="93"/>
      <c r="KOD866" s="93"/>
      <c r="KOE866" s="93"/>
      <c r="KOF866" s="93"/>
      <c r="KOG866" s="93"/>
      <c r="KOH866" s="93"/>
      <c r="KOI866" s="93"/>
      <c r="KOJ866" s="93"/>
      <c r="KOK866" s="93"/>
      <c r="KOL866" s="93"/>
      <c r="KOM866" s="93"/>
      <c r="KON866" s="93"/>
      <c r="KOO866" s="93"/>
      <c r="KOP866" s="93"/>
      <c r="KOQ866" s="93"/>
      <c r="KOR866" s="93"/>
      <c r="KOS866" s="93"/>
      <c r="KOT866" s="93"/>
      <c r="KOU866" s="93"/>
      <c r="KOV866" s="93"/>
      <c r="KOW866" s="93"/>
      <c r="KOX866" s="93"/>
      <c r="KOY866" s="93"/>
      <c r="KOZ866" s="93"/>
      <c r="KPA866" s="93"/>
      <c r="KPB866" s="93"/>
      <c r="KPC866" s="93"/>
      <c r="KPD866" s="93"/>
      <c r="KPE866" s="93"/>
      <c r="KPF866" s="93"/>
      <c r="KPG866" s="93"/>
      <c r="KPH866" s="93"/>
      <c r="KPI866" s="93"/>
      <c r="KPJ866" s="93"/>
      <c r="KPK866" s="93"/>
      <c r="KPL866" s="93"/>
      <c r="KPM866" s="93"/>
      <c r="KPN866" s="93"/>
      <c r="KPO866" s="93"/>
      <c r="KPP866" s="93"/>
      <c r="KPQ866" s="93"/>
      <c r="KPR866" s="93"/>
      <c r="KPS866" s="93"/>
      <c r="KPT866" s="93"/>
      <c r="KPU866" s="93"/>
      <c r="KPV866" s="93"/>
      <c r="KPW866" s="93"/>
      <c r="KPX866" s="93"/>
      <c r="KPY866" s="93"/>
      <c r="KPZ866" s="93"/>
      <c r="KQA866" s="93"/>
      <c r="KQB866" s="93"/>
      <c r="KQC866" s="93"/>
      <c r="KQD866" s="93"/>
      <c r="KQE866" s="93"/>
      <c r="KQF866" s="93"/>
      <c r="KQG866" s="93"/>
      <c r="KQH866" s="93"/>
      <c r="KQI866" s="93"/>
      <c r="KQJ866" s="93"/>
      <c r="KQK866" s="93"/>
      <c r="KQL866" s="93"/>
      <c r="KQM866" s="93"/>
      <c r="KQN866" s="93"/>
      <c r="KQO866" s="93"/>
      <c r="KQP866" s="93"/>
      <c r="KQQ866" s="93"/>
      <c r="KQR866" s="93"/>
      <c r="KQS866" s="93"/>
      <c r="KQT866" s="93"/>
      <c r="KQU866" s="93"/>
      <c r="KQV866" s="93"/>
      <c r="KQW866" s="93"/>
      <c r="KQX866" s="93"/>
      <c r="KQY866" s="93"/>
      <c r="KQZ866" s="93"/>
      <c r="KRA866" s="93"/>
      <c r="KRB866" s="93"/>
      <c r="KRC866" s="93"/>
      <c r="KRD866" s="93"/>
      <c r="KRE866" s="93"/>
      <c r="KRF866" s="93"/>
      <c r="KRG866" s="93"/>
      <c r="KRH866" s="93"/>
      <c r="KRI866" s="93"/>
      <c r="KRJ866" s="93"/>
      <c r="KRK866" s="93"/>
      <c r="KRL866" s="93"/>
      <c r="KRM866" s="93"/>
      <c r="KRN866" s="93"/>
      <c r="KRO866" s="93"/>
      <c r="KRP866" s="93"/>
      <c r="KRQ866" s="93"/>
      <c r="KRR866" s="93"/>
      <c r="KRS866" s="93"/>
      <c r="KRT866" s="93"/>
      <c r="KRU866" s="93"/>
      <c r="KRV866" s="93"/>
      <c r="KRW866" s="93"/>
      <c r="KRX866" s="93"/>
      <c r="KRY866" s="93"/>
      <c r="KRZ866" s="93"/>
      <c r="KSA866" s="93"/>
      <c r="KSB866" s="93"/>
      <c r="KSC866" s="93"/>
      <c r="KSD866" s="93"/>
      <c r="KSE866" s="93"/>
      <c r="KSF866" s="93"/>
      <c r="KSG866" s="93"/>
      <c r="KSH866" s="93"/>
      <c r="KSI866" s="93"/>
      <c r="KSJ866" s="93"/>
      <c r="KSK866" s="93"/>
      <c r="KSL866" s="93"/>
      <c r="KSM866" s="93"/>
      <c r="KSN866" s="93"/>
      <c r="KSO866" s="93"/>
      <c r="KSP866" s="93"/>
      <c r="KSQ866" s="93"/>
      <c r="KSR866" s="93"/>
      <c r="KSS866" s="93"/>
      <c r="KST866" s="93"/>
      <c r="KSU866" s="93"/>
      <c r="KSV866" s="93"/>
      <c r="KSW866" s="93"/>
      <c r="KSX866" s="93"/>
      <c r="KSY866" s="93"/>
      <c r="KSZ866" s="93"/>
      <c r="KTA866" s="93"/>
      <c r="KTB866" s="93"/>
      <c r="KTC866" s="93"/>
      <c r="KTD866" s="93"/>
      <c r="KTE866" s="93"/>
      <c r="KTF866" s="93"/>
      <c r="KTG866" s="93"/>
      <c r="KTH866" s="93"/>
      <c r="KTI866" s="93"/>
      <c r="KTJ866" s="93"/>
      <c r="KTK866" s="93"/>
      <c r="KTL866" s="93"/>
      <c r="KTM866" s="93"/>
      <c r="KTN866" s="93"/>
      <c r="KTO866" s="93"/>
      <c r="KTP866" s="93"/>
      <c r="KTQ866" s="93"/>
      <c r="KTR866" s="93"/>
      <c r="KTS866" s="93"/>
      <c r="KTT866" s="93"/>
      <c r="KTU866" s="93"/>
      <c r="KTV866" s="93"/>
      <c r="KTW866" s="93"/>
      <c r="KTX866" s="93"/>
      <c r="KTY866" s="93"/>
      <c r="KTZ866" s="93"/>
      <c r="KUA866" s="93"/>
      <c r="KUB866" s="93"/>
      <c r="KUC866" s="93"/>
      <c r="KUD866" s="93"/>
      <c r="KUE866" s="93"/>
      <c r="KUF866" s="93"/>
      <c r="KUG866" s="93"/>
      <c r="KUH866" s="93"/>
      <c r="KUI866" s="93"/>
      <c r="KUJ866" s="93"/>
      <c r="KUK866" s="93"/>
      <c r="KUL866" s="93"/>
      <c r="KUM866" s="93"/>
      <c r="KUN866" s="93"/>
      <c r="KUO866" s="93"/>
      <c r="KUP866" s="93"/>
      <c r="KUQ866" s="93"/>
      <c r="KUR866" s="93"/>
      <c r="KUS866" s="93"/>
      <c r="KUT866" s="93"/>
      <c r="KUU866" s="93"/>
      <c r="KUV866" s="93"/>
      <c r="KUW866" s="93"/>
      <c r="KUX866" s="93"/>
      <c r="KUY866" s="93"/>
      <c r="KUZ866" s="93"/>
      <c r="KVA866" s="93"/>
      <c r="KVB866" s="93"/>
      <c r="KVC866" s="93"/>
      <c r="KVD866" s="93"/>
      <c r="KVE866" s="93"/>
      <c r="KVF866" s="93"/>
      <c r="KVG866" s="93"/>
      <c r="KVH866" s="93"/>
      <c r="KVI866" s="93"/>
      <c r="KVJ866" s="93"/>
      <c r="KVK866" s="93"/>
      <c r="KVL866" s="93"/>
      <c r="KVM866" s="93"/>
      <c r="KVN866" s="93"/>
      <c r="KVO866" s="93"/>
      <c r="KVP866" s="93"/>
      <c r="KVQ866" s="93"/>
      <c r="KVR866" s="93"/>
      <c r="KVS866" s="93"/>
      <c r="KVT866" s="93"/>
      <c r="KVU866" s="93"/>
      <c r="KVV866" s="93"/>
      <c r="KVW866" s="93"/>
      <c r="KVX866" s="93"/>
      <c r="KVY866" s="93"/>
      <c r="KVZ866" s="93"/>
      <c r="KWA866" s="93"/>
      <c r="KWB866" s="93"/>
      <c r="KWC866" s="93"/>
      <c r="KWD866" s="93"/>
      <c r="KWE866" s="93"/>
      <c r="KWF866" s="93"/>
      <c r="KWG866" s="93"/>
      <c r="KWH866" s="93"/>
      <c r="KWI866" s="93"/>
      <c r="KWJ866" s="93"/>
      <c r="KWK866" s="93"/>
      <c r="KWL866" s="93"/>
      <c r="KWM866" s="93"/>
      <c r="KWN866" s="93"/>
      <c r="KWO866" s="93"/>
      <c r="KWP866" s="93"/>
      <c r="KWQ866" s="93"/>
      <c r="KWR866" s="93"/>
      <c r="KWS866" s="93"/>
      <c r="KWT866" s="93"/>
      <c r="KWU866" s="93"/>
      <c r="KWV866" s="93"/>
      <c r="KWW866" s="93"/>
      <c r="KWX866" s="93"/>
      <c r="KWY866" s="93"/>
      <c r="KWZ866" s="93"/>
      <c r="KXA866" s="93"/>
      <c r="KXB866" s="93"/>
      <c r="KXC866" s="93"/>
      <c r="KXD866" s="93"/>
      <c r="KXE866" s="93"/>
      <c r="KXF866" s="93"/>
      <c r="KXG866" s="93"/>
      <c r="KXH866" s="93"/>
      <c r="KXI866" s="93"/>
      <c r="KXJ866" s="93"/>
      <c r="KXK866" s="93"/>
      <c r="KXL866" s="93"/>
      <c r="KXM866" s="93"/>
      <c r="KXN866" s="93"/>
      <c r="KXO866" s="93"/>
      <c r="KXP866" s="93"/>
      <c r="KXQ866" s="93"/>
      <c r="KXR866" s="93"/>
      <c r="KXS866" s="93"/>
      <c r="KXT866" s="93"/>
      <c r="KXU866" s="93"/>
      <c r="KXV866" s="93"/>
      <c r="KXW866" s="93"/>
      <c r="KXX866" s="93"/>
      <c r="KXY866" s="93"/>
      <c r="KXZ866" s="93"/>
      <c r="KYA866" s="93"/>
      <c r="KYB866" s="93"/>
      <c r="KYC866" s="93"/>
      <c r="KYD866" s="93"/>
      <c r="KYE866" s="93"/>
      <c r="KYF866" s="93"/>
      <c r="KYG866" s="93"/>
      <c r="KYH866" s="93"/>
      <c r="KYI866" s="93"/>
      <c r="KYJ866" s="93"/>
      <c r="KYK866" s="93"/>
      <c r="KYL866" s="93"/>
      <c r="KYM866" s="93"/>
      <c r="KYN866" s="93"/>
      <c r="KYO866" s="93"/>
      <c r="KYP866" s="93"/>
      <c r="KYQ866" s="93"/>
      <c r="KYR866" s="93"/>
      <c r="KYS866" s="93"/>
      <c r="KYT866" s="93"/>
      <c r="KYU866" s="93"/>
      <c r="KYV866" s="93"/>
      <c r="KYW866" s="93"/>
      <c r="KYX866" s="93"/>
      <c r="KYY866" s="93"/>
      <c r="KYZ866" s="93"/>
      <c r="KZA866" s="93"/>
      <c r="KZB866" s="93"/>
      <c r="KZC866" s="93"/>
      <c r="KZD866" s="93"/>
      <c r="KZE866" s="93"/>
      <c r="KZF866" s="93"/>
      <c r="KZG866" s="93"/>
      <c r="KZH866" s="93"/>
      <c r="KZI866" s="93"/>
      <c r="KZJ866" s="93"/>
      <c r="KZK866" s="93"/>
      <c r="KZL866" s="93"/>
      <c r="KZM866" s="93"/>
      <c r="KZN866" s="93"/>
      <c r="KZO866" s="93"/>
      <c r="KZP866" s="93"/>
      <c r="KZQ866" s="93"/>
      <c r="KZR866" s="93"/>
      <c r="KZS866" s="93"/>
      <c r="KZT866" s="93"/>
      <c r="KZU866" s="93"/>
      <c r="KZV866" s="93"/>
      <c r="KZW866" s="93"/>
      <c r="KZX866" s="93"/>
      <c r="KZY866" s="93"/>
      <c r="KZZ866" s="93"/>
      <c r="LAA866" s="93"/>
      <c r="LAB866" s="93"/>
      <c r="LAC866" s="93"/>
      <c r="LAD866" s="93"/>
      <c r="LAE866" s="93"/>
      <c r="LAF866" s="93"/>
      <c r="LAG866" s="93"/>
      <c r="LAH866" s="93"/>
      <c r="LAI866" s="93"/>
      <c r="LAJ866" s="93"/>
      <c r="LAK866" s="93"/>
      <c r="LAL866" s="93"/>
      <c r="LAM866" s="93"/>
      <c r="LAN866" s="93"/>
      <c r="LAO866" s="93"/>
      <c r="LAP866" s="93"/>
      <c r="LAQ866" s="93"/>
      <c r="LAR866" s="93"/>
      <c r="LAS866" s="93"/>
      <c r="LAT866" s="93"/>
      <c r="LAU866" s="93"/>
      <c r="LAV866" s="93"/>
      <c r="LAW866" s="93"/>
      <c r="LAX866" s="93"/>
      <c r="LAY866" s="93"/>
      <c r="LAZ866" s="93"/>
      <c r="LBA866" s="93"/>
      <c r="LBB866" s="93"/>
      <c r="LBC866" s="93"/>
      <c r="LBD866" s="93"/>
      <c r="LBE866" s="93"/>
      <c r="LBF866" s="93"/>
      <c r="LBG866" s="93"/>
      <c r="LBH866" s="93"/>
      <c r="LBI866" s="93"/>
      <c r="LBJ866" s="93"/>
      <c r="LBK866" s="93"/>
      <c r="LBL866" s="93"/>
      <c r="LBM866" s="93"/>
      <c r="LBN866" s="93"/>
      <c r="LBO866" s="93"/>
      <c r="LBP866" s="93"/>
      <c r="LBQ866" s="93"/>
      <c r="LBR866" s="93"/>
      <c r="LBS866" s="93"/>
      <c r="LBT866" s="93"/>
      <c r="LBU866" s="93"/>
      <c r="LBV866" s="93"/>
      <c r="LBW866" s="93"/>
      <c r="LBX866" s="93"/>
      <c r="LBY866" s="93"/>
      <c r="LBZ866" s="93"/>
      <c r="LCA866" s="93"/>
      <c r="LCB866" s="93"/>
      <c r="LCC866" s="93"/>
      <c r="LCD866" s="93"/>
      <c r="LCE866" s="93"/>
      <c r="LCF866" s="93"/>
      <c r="LCG866" s="93"/>
      <c r="LCH866" s="93"/>
      <c r="LCI866" s="93"/>
      <c r="LCJ866" s="93"/>
      <c r="LCK866" s="93"/>
      <c r="LCL866" s="93"/>
      <c r="LCM866" s="93"/>
      <c r="LCN866" s="93"/>
      <c r="LCO866" s="93"/>
      <c r="LCP866" s="93"/>
      <c r="LCQ866" s="93"/>
      <c r="LCR866" s="93"/>
      <c r="LCS866" s="93"/>
      <c r="LCT866" s="93"/>
      <c r="LCU866" s="93"/>
      <c r="LCV866" s="93"/>
      <c r="LCW866" s="93"/>
      <c r="LCX866" s="93"/>
      <c r="LCY866" s="93"/>
      <c r="LCZ866" s="93"/>
      <c r="LDA866" s="93"/>
      <c r="LDB866" s="93"/>
      <c r="LDC866" s="93"/>
      <c r="LDD866" s="93"/>
      <c r="LDE866" s="93"/>
      <c r="LDF866" s="93"/>
      <c r="LDG866" s="93"/>
      <c r="LDH866" s="93"/>
      <c r="LDI866" s="93"/>
      <c r="LDJ866" s="93"/>
      <c r="LDK866" s="93"/>
      <c r="LDL866" s="93"/>
      <c r="LDM866" s="93"/>
      <c r="LDN866" s="93"/>
      <c r="LDO866" s="93"/>
      <c r="LDP866" s="93"/>
      <c r="LDQ866" s="93"/>
      <c r="LDR866" s="93"/>
      <c r="LDS866" s="93"/>
      <c r="LDT866" s="93"/>
      <c r="LDU866" s="93"/>
      <c r="LDV866" s="93"/>
      <c r="LDW866" s="93"/>
      <c r="LDX866" s="93"/>
      <c r="LDY866" s="93"/>
      <c r="LDZ866" s="93"/>
      <c r="LEA866" s="93"/>
      <c r="LEB866" s="93"/>
      <c r="LEC866" s="93"/>
      <c r="LED866" s="93"/>
      <c r="LEE866" s="93"/>
      <c r="LEF866" s="93"/>
      <c r="LEG866" s="93"/>
      <c r="LEH866" s="93"/>
      <c r="LEI866" s="93"/>
      <c r="LEJ866" s="93"/>
      <c r="LEK866" s="93"/>
      <c r="LEL866" s="93"/>
      <c r="LEM866" s="93"/>
      <c r="LEN866" s="93"/>
      <c r="LEO866" s="93"/>
      <c r="LEP866" s="93"/>
      <c r="LEQ866" s="93"/>
      <c r="LER866" s="93"/>
      <c r="LES866" s="93"/>
      <c r="LET866" s="93"/>
      <c r="LEU866" s="93"/>
      <c r="LEV866" s="93"/>
      <c r="LEW866" s="93"/>
      <c r="LEX866" s="93"/>
      <c r="LEY866" s="93"/>
      <c r="LEZ866" s="93"/>
      <c r="LFA866" s="93"/>
      <c r="LFB866" s="93"/>
      <c r="LFC866" s="93"/>
      <c r="LFD866" s="93"/>
      <c r="LFE866" s="93"/>
      <c r="LFF866" s="93"/>
      <c r="LFG866" s="93"/>
      <c r="LFH866" s="93"/>
      <c r="LFI866" s="93"/>
      <c r="LFJ866" s="93"/>
      <c r="LFK866" s="93"/>
      <c r="LFL866" s="93"/>
      <c r="LFM866" s="93"/>
      <c r="LFN866" s="93"/>
      <c r="LFO866" s="93"/>
      <c r="LFP866" s="93"/>
      <c r="LFQ866" s="93"/>
      <c r="LFR866" s="93"/>
      <c r="LFS866" s="93"/>
      <c r="LFT866" s="93"/>
      <c r="LFU866" s="93"/>
      <c r="LFV866" s="93"/>
      <c r="LFW866" s="93"/>
      <c r="LFX866" s="93"/>
      <c r="LFY866" s="93"/>
      <c r="LFZ866" s="93"/>
      <c r="LGA866" s="93"/>
      <c r="LGB866" s="93"/>
      <c r="LGC866" s="93"/>
      <c r="LGD866" s="93"/>
      <c r="LGE866" s="93"/>
      <c r="LGF866" s="93"/>
      <c r="LGG866" s="93"/>
      <c r="LGH866" s="93"/>
      <c r="LGI866" s="93"/>
      <c r="LGJ866" s="93"/>
      <c r="LGK866" s="93"/>
      <c r="LGL866" s="93"/>
      <c r="LGM866" s="93"/>
      <c r="LGN866" s="93"/>
      <c r="LGO866" s="93"/>
      <c r="LGP866" s="93"/>
      <c r="LGQ866" s="93"/>
      <c r="LGR866" s="93"/>
      <c r="LGS866" s="93"/>
      <c r="LGT866" s="93"/>
      <c r="LGU866" s="93"/>
      <c r="LGV866" s="93"/>
      <c r="LGW866" s="93"/>
      <c r="LGX866" s="93"/>
      <c r="LGY866" s="93"/>
      <c r="LGZ866" s="93"/>
      <c r="LHA866" s="93"/>
      <c r="LHB866" s="93"/>
      <c r="LHC866" s="93"/>
      <c r="LHD866" s="93"/>
      <c r="LHE866" s="93"/>
      <c r="LHF866" s="93"/>
      <c r="LHG866" s="93"/>
      <c r="LHH866" s="93"/>
      <c r="LHI866" s="93"/>
      <c r="LHJ866" s="93"/>
      <c r="LHK866" s="93"/>
      <c r="LHL866" s="93"/>
      <c r="LHM866" s="93"/>
      <c r="LHN866" s="93"/>
      <c r="LHO866" s="93"/>
      <c r="LHP866" s="93"/>
      <c r="LHQ866" s="93"/>
      <c r="LHR866" s="93"/>
      <c r="LHS866" s="93"/>
      <c r="LHT866" s="93"/>
      <c r="LHU866" s="93"/>
      <c r="LHV866" s="93"/>
      <c r="LHW866" s="93"/>
      <c r="LHX866" s="93"/>
      <c r="LHY866" s="93"/>
      <c r="LHZ866" s="93"/>
      <c r="LIA866" s="93"/>
      <c r="LIB866" s="93"/>
      <c r="LIC866" s="93"/>
      <c r="LID866" s="93"/>
      <c r="LIE866" s="93"/>
      <c r="LIF866" s="93"/>
      <c r="LIG866" s="93"/>
      <c r="LIH866" s="93"/>
      <c r="LII866" s="93"/>
      <c r="LIJ866" s="93"/>
      <c r="LIK866" s="93"/>
      <c r="LIL866" s="93"/>
      <c r="LIM866" s="93"/>
      <c r="LIN866" s="93"/>
      <c r="LIO866" s="93"/>
      <c r="LIP866" s="93"/>
      <c r="LIQ866" s="93"/>
      <c r="LIR866" s="93"/>
      <c r="LIS866" s="93"/>
      <c r="LIT866" s="93"/>
      <c r="LIU866" s="93"/>
      <c r="LIV866" s="93"/>
      <c r="LIW866" s="93"/>
      <c r="LIX866" s="93"/>
      <c r="LIY866" s="93"/>
      <c r="LIZ866" s="93"/>
      <c r="LJA866" s="93"/>
      <c r="LJB866" s="93"/>
      <c r="LJC866" s="93"/>
      <c r="LJD866" s="93"/>
      <c r="LJE866" s="93"/>
      <c r="LJF866" s="93"/>
      <c r="LJG866" s="93"/>
      <c r="LJH866" s="93"/>
      <c r="LJI866" s="93"/>
      <c r="LJJ866" s="93"/>
      <c r="LJK866" s="93"/>
      <c r="LJL866" s="93"/>
      <c r="LJM866" s="93"/>
      <c r="LJN866" s="93"/>
      <c r="LJO866" s="93"/>
      <c r="LJP866" s="93"/>
      <c r="LJQ866" s="93"/>
      <c r="LJR866" s="93"/>
      <c r="LJS866" s="93"/>
      <c r="LJT866" s="93"/>
      <c r="LJU866" s="93"/>
      <c r="LJV866" s="93"/>
      <c r="LJW866" s="93"/>
      <c r="LJX866" s="93"/>
      <c r="LJY866" s="93"/>
      <c r="LJZ866" s="93"/>
      <c r="LKA866" s="93"/>
      <c r="LKB866" s="93"/>
      <c r="LKC866" s="93"/>
      <c r="LKD866" s="93"/>
      <c r="LKE866" s="93"/>
      <c r="LKF866" s="93"/>
      <c r="LKG866" s="93"/>
      <c r="LKH866" s="93"/>
      <c r="LKI866" s="93"/>
      <c r="LKJ866" s="93"/>
      <c r="LKK866" s="93"/>
      <c r="LKL866" s="93"/>
      <c r="LKM866" s="93"/>
      <c r="LKN866" s="93"/>
      <c r="LKO866" s="93"/>
      <c r="LKP866" s="93"/>
      <c r="LKQ866" s="93"/>
      <c r="LKR866" s="93"/>
      <c r="LKS866" s="93"/>
      <c r="LKT866" s="93"/>
      <c r="LKU866" s="93"/>
      <c r="LKV866" s="93"/>
      <c r="LKW866" s="93"/>
      <c r="LKX866" s="93"/>
      <c r="LKY866" s="93"/>
      <c r="LKZ866" s="93"/>
      <c r="LLA866" s="93"/>
      <c r="LLB866" s="93"/>
      <c r="LLC866" s="93"/>
      <c r="LLD866" s="93"/>
      <c r="LLE866" s="93"/>
      <c r="LLF866" s="93"/>
      <c r="LLG866" s="93"/>
      <c r="LLH866" s="93"/>
      <c r="LLI866" s="93"/>
      <c r="LLJ866" s="93"/>
      <c r="LLK866" s="93"/>
      <c r="LLL866" s="93"/>
      <c r="LLM866" s="93"/>
      <c r="LLN866" s="93"/>
      <c r="LLO866" s="93"/>
      <c r="LLP866" s="93"/>
      <c r="LLQ866" s="93"/>
      <c r="LLR866" s="93"/>
      <c r="LLS866" s="93"/>
      <c r="LLT866" s="93"/>
      <c r="LLU866" s="93"/>
      <c r="LLV866" s="93"/>
      <c r="LLW866" s="93"/>
      <c r="LLX866" s="93"/>
      <c r="LLY866" s="93"/>
      <c r="LLZ866" s="93"/>
      <c r="LMA866" s="93"/>
      <c r="LMB866" s="93"/>
      <c r="LMC866" s="93"/>
      <c r="LMD866" s="93"/>
      <c r="LME866" s="93"/>
      <c r="LMF866" s="93"/>
      <c r="LMG866" s="93"/>
      <c r="LMH866" s="93"/>
      <c r="LMI866" s="93"/>
      <c r="LMJ866" s="93"/>
      <c r="LMK866" s="93"/>
      <c r="LML866" s="93"/>
      <c r="LMM866" s="93"/>
      <c r="LMN866" s="93"/>
      <c r="LMO866" s="93"/>
      <c r="LMP866" s="93"/>
      <c r="LMQ866" s="93"/>
      <c r="LMR866" s="93"/>
      <c r="LMS866" s="93"/>
      <c r="LMT866" s="93"/>
      <c r="LMU866" s="93"/>
      <c r="LMV866" s="93"/>
      <c r="LMW866" s="93"/>
      <c r="LMX866" s="93"/>
      <c r="LMY866" s="93"/>
      <c r="LMZ866" s="93"/>
      <c r="LNA866" s="93"/>
      <c r="LNB866" s="93"/>
      <c r="LNC866" s="93"/>
      <c r="LND866" s="93"/>
      <c r="LNE866" s="93"/>
      <c r="LNF866" s="93"/>
      <c r="LNG866" s="93"/>
      <c r="LNH866" s="93"/>
      <c r="LNI866" s="93"/>
      <c r="LNJ866" s="93"/>
      <c r="LNK866" s="93"/>
      <c r="LNL866" s="93"/>
      <c r="LNM866" s="93"/>
      <c r="LNN866" s="93"/>
      <c r="LNO866" s="93"/>
      <c r="LNP866" s="93"/>
      <c r="LNQ866" s="93"/>
      <c r="LNR866" s="93"/>
      <c r="LNS866" s="93"/>
      <c r="LNT866" s="93"/>
      <c r="LNU866" s="93"/>
      <c r="LNV866" s="93"/>
      <c r="LNW866" s="93"/>
      <c r="LNX866" s="93"/>
      <c r="LNY866" s="93"/>
      <c r="LNZ866" s="93"/>
      <c r="LOA866" s="93"/>
      <c r="LOB866" s="93"/>
      <c r="LOC866" s="93"/>
      <c r="LOD866" s="93"/>
      <c r="LOE866" s="93"/>
      <c r="LOF866" s="93"/>
      <c r="LOG866" s="93"/>
      <c r="LOH866" s="93"/>
      <c r="LOI866" s="93"/>
      <c r="LOJ866" s="93"/>
      <c r="LOK866" s="93"/>
      <c r="LOL866" s="93"/>
      <c r="LOM866" s="93"/>
      <c r="LON866" s="93"/>
      <c r="LOO866" s="93"/>
      <c r="LOP866" s="93"/>
      <c r="LOQ866" s="93"/>
      <c r="LOR866" s="93"/>
      <c r="LOS866" s="93"/>
      <c r="LOT866" s="93"/>
      <c r="LOU866" s="93"/>
      <c r="LOV866" s="93"/>
      <c r="LOW866" s="93"/>
      <c r="LOX866" s="93"/>
      <c r="LOY866" s="93"/>
      <c r="LOZ866" s="93"/>
      <c r="LPA866" s="93"/>
      <c r="LPB866" s="93"/>
      <c r="LPC866" s="93"/>
      <c r="LPD866" s="93"/>
      <c r="LPE866" s="93"/>
      <c r="LPF866" s="93"/>
      <c r="LPG866" s="93"/>
      <c r="LPH866" s="93"/>
      <c r="LPI866" s="93"/>
      <c r="LPJ866" s="93"/>
      <c r="LPK866" s="93"/>
      <c r="LPL866" s="93"/>
      <c r="LPM866" s="93"/>
      <c r="LPN866" s="93"/>
      <c r="LPO866" s="93"/>
      <c r="LPP866" s="93"/>
      <c r="LPQ866" s="93"/>
      <c r="LPR866" s="93"/>
      <c r="LPS866" s="93"/>
      <c r="LPT866" s="93"/>
      <c r="LPU866" s="93"/>
      <c r="LPV866" s="93"/>
      <c r="LPW866" s="93"/>
      <c r="LPX866" s="93"/>
      <c r="LPY866" s="93"/>
      <c r="LPZ866" s="93"/>
      <c r="LQA866" s="93"/>
      <c r="LQB866" s="93"/>
      <c r="LQC866" s="93"/>
      <c r="LQD866" s="93"/>
      <c r="LQE866" s="93"/>
      <c r="LQF866" s="93"/>
      <c r="LQG866" s="93"/>
      <c r="LQH866" s="93"/>
      <c r="LQI866" s="93"/>
      <c r="LQJ866" s="93"/>
      <c r="LQK866" s="93"/>
      <c r="LQL866" s="93"/>
      <c r="LQM866" s="93"/>
      <c r="LQN866" s="93"/>
      <c r="LQO866" s="93"/>
      <c r="LQP866" s="93"/>
      <c r="LQQ866" s="93"/>
      <c r="LQR866" s="93"/>
      <c r="LQS866" s="93"/>
      <c r="LQT866" s="93"/>
      <c r="LQU866" s="93"/>
      <c r="LQV866" s="93"/>
      <c r="LQW866" s="93"/>
      <c r="LQX866" s="93"/>
      <c r="LQY866" s="93"/>
      <c r="LQZ866" s="93"/>
      <c r="LRA866" s="93"/>
      <c r="LRB866" s="93"/>
      <c r="LRC866" s="93"/>
      <c r="LRD866" s="93"/>
      <c r="LRE866" s="93"/>
      <c r="LRF866" s="93"/>
      <c r="LRG866" s="93"/>
      <c r="LRH866" s="93"/>
      <c r="LRI866" s="93"/>
      <c r="LRJ866" s="93"/>
      <c r="LRK866" s="93"/>
      <c r="LRL866" s="93"/>
      <c r="LRM866" s="93"/>
      <c r="LRN866" s="93"/>
      <c r="LRO866" s="93"/>
      <c r="LRP866" s="93"/>
      <c r="LRQ866" s="93"/>
      <c r="LRR866" s="93"/>
      <c r="LRS866" s="93"/>
      <c r="LRT866" s="93"/>
      <c r="LRU866" s="93"/>
      <c r="LRV866" s="93"/>
      <c r="LRW866" s="93"/>
      <c r="LRX866" s="93"/>
      <c r="LRY866" s="93"/>
      <c r="LRZ866" s="93"/>
      <c r="LSA866" s="93"/>
      <c r="LSB866" s="93"/>
      <c r="LSC866" s="93"/>
      <c r="LSD866" s="93"/>
      <c r="LSE866" s="93"/>
      <c r="LSF866" s="93"/>
      <c r="LSG866" s="93"/>
      <c r="LSH866" s="93"/>
      <c r="LSI866" s="93"/>
      <c r="LSJ866" s="93"/>
      <c r="LSK866" s="93"/>
      <c r="LSL866" s="93"/>
      <c r="LSM866" s="93"/>
      <c r="LSN866" s="93"/>
      <c r="LSO866" s="93"/>
      <c r="LSP866" s="93"/>
      <c r="LSQ866" s="93"/>
      <c r="LSR866" s="93"/>
      <c r="LSS866" s="93"/>
      <c r="LST866" s="93"/>
      <c r="LSU866" s="93"/>
      <c r="LSV866" s="93"/>
      <c r="LSW866" s="93"/>
      <c r="LSX866" s="93"/>
      <c r="LSY866" s="93"/>
      <c r="LSZ866" s="93"/>
      <c r="LTA866" s="93"/>
      <c r="LTB866" s="93"/>
      <c r="LTC866" s="93"/>
      <c r="LTD866" s="93"/>
      <c r="LTE866" s="93"/>
      <c r="LTF866" s="93"/>
      <c r="LTG866" s="93"/>
      <c r="LTH866" s="93"/>
      <c r="LTI866" s="93"/>
      <c r="LTJ866" s="93"/>
      <c r="LTK866" s="93"/>
      <c r="LTL866" s="93"/>
      <c r="LTM866" s="93"/>
      <c r="LTN866" s="93"/>
      <c r="LTO866" s="93"/>
      <c r="LTP866" s="93"/>
      <c r="LTQ866" s="93"/>
      <c r="LTR866" s="93"/>
      <c r="LTS866" s="93"/>
      <c r="LTT866" s="93"/>
      <c r="LTU866" s="93"/>
      <c r="LTV866" s="93"/>
      <c r="LTW866" s="93"/>
      <c r="LTX866" s="93"/>
      <c r="LTY866" s="93"/>
      <c r="LTZ866" s="93"/>
      <c r="LUA866" s="93"/>
      <c r="LUB866" s="93"/>
      <c r="LUC866" s="93"/>
      <c r="LUD866" s="93"/>
      <c r="LUE866" s="93"/>
      <c r="LUF866" s="93"/>
      <c r="LUG866" s="93"/>
      <c r="LUH866" s="93"/>
      <c r="LUI866" s="93"/>
      <c r="LUJ866" s="93"/>
      <c r="LUK866" s="93"/>
      <c r="LUL866" s="93"/>
      <c r="LUM866" s="93"/>
      <c r="LUN866" s="93"/>
      <c r="LUO866" s="93"/>
      <c r="LUP866" s="93"/>
      <c r="LUQ866" s="93"/>
      <c r="LUR866" s="93"/>
      <c r="LUS866" s="93"/>
      <c r="LUT866" s="93"/>
      <c r="LUU866" s="93"/>
      <c r="LUV866" s="93"/>
      <c r="LUW866" s="93"/>
      <c r="LUX866" s="93"/>
      <c r="LUY866" s="93"/>
      <c r="LUZ866" s="93"/>
      <c r="LVA866" s="93"/>
      <c r="LVB866" s="93"/>
      <c r="LVC866" s="93"/>
      <c r="LVD866" s="93"/>
      <c r="LVE866" s="93"/>
      <c r="LVF866" s="93"/>
      <c r="LVG866" s="93"/>
      <c r="LVH866" s="93"/>
      <c r="LVI866" s="93"/>
      <c r="LVJ866" s="93"/>
      <c r="LVK866" s="93"/>
      <c r="LVL866" s="93"/>
      <c r="LVM866" s="93"/>
      <c r="LVN866" s="93"/>
      <c r="LVO866" s="93"/>
      <c r="LVP866" s="93"/>
      <c r="LVQ866" s="93"/>
      <c r="LVR866" s="93"/>
      <c r="LVS866" s="93"/>
      <c r="LVT866" s="93"/>
      <c r="LVU866" s="93"/>
      <c r="LVV866" s="93"/>
      <c r="LVW866" s="93"/>
      <c r="LVX866" s="93"/>
      <c r="LVY866" s="93"/>
      <c r="LVZ866" s="93"/>
      <c r="LWA866" s="93"/>
      <c r="LWB866" s="93"/>
      <c r="LWC866" s="93"/>
      <c r="LWD866" s="93"/>
      <c r="LWE866" s="93"/>
      <c r="LWF866" s="93"/>
      <c r="LWG866" s="93"/>
      <c r="LWH866" s="93"/>
      <c r="LWI866" s="93"/>
      <c r="LWJ866" s="93"/>
      <c r="LWK866" s="93"/>
      <c r="LWL866" s="93"/>
      <c r="LWM866" s="93"/>
      <c r="LWN866" s="93"/>
      <c r="LWO866" s="93"/>
      <c r="LWP866" s="93"/>
      <c r="LWQ866" s="93"/>
      <c r="LWR866" s="93"/>
      <c r="LWS866" s="93"/>
      <c r="LWT866" s="93"/>
      <c r="LWU866" s="93"/>
      <c r="LWV866" s="93"/>
      <c r="LWW866" s="93"/>
      <c r="LWX866" s="93"/>
      <c r="LWY866" s="93"/>
      <c r="LWZ866" s="93"/>
      <c r="LXA866" s="93"/>
      <c r="LXB866" s="93"/>
      <c r="LXC866" s="93"/>
      <c r="LXD866" s="93"/>
      <c r="LXE866" s="93"/>
      <c r="LXF866" s="93"/>
      <c r="LXG866" s="93"/>
      <c r="LXH866" s="93"/>
      <c r="LXI866" s="93"/>
      <c r="LXJ866" s="93"/>
      <c r="LXK866" s="93"/>
      <c r="LXL866" s="93"/>
      <c r="LXM866" s="93"/>
      <c r="LXN866" s="93"/>
      <c r="LXO866" s="93"/>
      <c r="LXP866" s="93"/>
      <c r="LXQ866" s="93"/>
      <c r="LXR866" s="93"/>
      <c r="LXS866" s="93"/>
      <c r="LXT866" s="93"/>
      <c r="LXU866" s="93"/>
      <c r="LXV866" s="93"/>
      <c r="LXW866" s="93"/>
      <c r="LXX866" s="93"/>
      <c r="LXY866" s="93"/>
      <c r="LXZ866" s="93"/>
      <c r="LYA866" s="93"/>
      <c r="LYB866" s="93"/>
      <c r="LYC866" s="93"/>
      <c r="LYD866" s="93"/>
      <c r="LYE866" s="93"/>
      <c r="LYF866" s="93"/>
      <c r="LYG866" s="93"/>
      <c r="LYH866" s="93"/>
      <c r="LYI866" s="93"/>
      <c r="LYJ866" s="93"/>
      <c r="LYK866" s="93"/>
      <c r="LYL866" s="93"/>
      <c r="LYM866" s="93"/>
      <c r="LYN866" s="93"/>
      <c r="LYO866" s="93"/>
      <c r="LYP866" s="93"/>
      <c r="LYQ866" s="93"/>
      <c r="LYR866" s="93"/>
      <c r="LYS866" s="93"/>
      <c r="LYT866" s="93"/>
      <c r="LYU866" s="93"/>
      <c r="LYV866" s="93"/>
      <c r="LYW866" s="93"/>
      <c r="LYX866" s="93"/>
      <c r="LYY866" s="93"/>
      <c r="LYZ866" s="93"/>
      <c r="LZA866" s="93"/>
      <c r="LZB866" s="93"/>
      <c r="LZC866" s="93"/>
      <c r="LZD866" s="93"/>
      <c r="LZE866" s="93"/>
      <c r="LZF866" s="93"/>
      <c r="LZG866" s="93"/>
      <c r="LZH866" s="93"/>
      <c r="LZI866" s="93"/>
      <c r="LZJ866" s="93"/>
      <c r="LZK866" s="93"/>
      <c r="LZL866" s="93"/>
      <c r="LZM866" s="93"/>
      <c r="LZN866" s="93"/>
      <c r="LZO866" s="93"/>
      <c r="LZP866" s="93"/>
      <c r="LZQ866" s="93"/>
      <c r="LZR866" s="93"/>
      <c r="LZS866" s="93"/>
      <c r="LZT866" s="93"/>
      <c r="LZU866" s="93"/>
      <c r="LZV866" s="93"/>
      <c r="LZW866" s="93"/>
      <c r="LZX866" s="93"/>
      <c r="LZY866" s="93"/>
      <c r="LZZ866" s="93"/>
      <c r="MAA866" s="93"/>
      <c r="MAB866" s="93"/>
      <c r="MAC866" s="93"/>
      <c r="MAD866" s="93"/>
      <c r="MAE866" s="93"/>
      <c r="MAF866" s="93"/>
      <c r="MAG866" s="93"/>
      <c r="MAH866" s="93"/>
      <c r="MAI866" s="93"/>
      <c r="MAJ866" s="93"/>
      <c r="MAK866" s="93"/>
      <c r="MAL866" s="93"/>
      <c r="MAM866" s="93"/>
      <c r="MAN866" s="93"/>
      <c r="MAO866" s="93"/>
      <c r="MAP866" s="93"/>
      <c r="MAQ866" s="93"/>
      <c r="MAR866" s="93"/>
      <c r="MAS866" s="93"/>
      <c r="MAT866" s="93"/>
      <c r="MAU866" s="93"/>
      <c r="MAV866" s="93"/>
      <c r="MAW866" s="93"/>
      <c r="MAX866" s="93"/>
      <c r="MAY866" s="93"/>
      <c r="MAZ866" s="93"/>
      <c r="MBA866" s="93"/>
      <c r="MBB866" s="93"/>
      <c r="MBC866" s="93"/>
      <c r="MBD866" s="93"/>
      <c r="MBE866" s="93"/>
      <c r="MBF866" s="93"/>
      <c r="MBG866" s="93"/>
      <c r="MBH866" s="93"/>
      <c r="MBI866" s="93"/>
      <c r="MBJ866" s="93"/>
      <c r="MBK866" s="93"/>
      <c r="MBL866" s="93"/>
      <c r="MBM866" s="93"/>
      <c r="MBN866" s="93"/>
      <c r="MBO866" s="93"/>
      <c r="MBP866" s="93"/>
      <c r="MBQ866" s="93"/>
      <c r="MBR866" s="93"/>
      <c r="MBS866" s="93"/>
      <c r="MBT866" s="93"/>
      <c r="MBU866" s="93"/>
      <c r="MBV866" s="93"/>
      <c r="MBW866" s="93"/>
      <c r="MBX866" s="93"/>
      <c r="MBY866" s="93"/>
      <c r="MBZ866" s="93"/>
      <c r="MCA866" s="93"/>
      <c r="MCB866" s="93"/>
      <c r="MCC866" s="93"/>
      <c r="MCD866" s="93"/>
      <c r="MCE866" s="93"/>
      <c r="MCF866" s="93"/>
      <c r="MCG866" s="93"/>
      <c r="MCH866" s="93"/>
      <c r="MCI866" s="93"/>
      <c r="MCJ866" s="93"/>
      <c r="MCK866" s="93"/>
      <c r="MCL866" s="93"/>
      <c r="MCM866" s="93"/>
      <c r="MCN866" s="93"/>
      <c r="MCO866" s="93"/>
      <c r="MCP866" s="93"/>
      <c r="MCQ866" s="93"/>
      <c r="MCR866" s="93"/>
      <c r="MCS866" s="93"/>
      <c r="MCT866" s="93"/>
      <c r="MCU866" s="93"/>
      <c r="MCV866" s="93"/>
      <c r="MCW866" s="93"/>
      <c r="MCX866" s="93"/>
      <c r="MCY866" s="93"/>
      <c r="MCZ866" s="93"/>
      <c r="MDA866" s="93"/>
      <c r="MDB866" s="93"/>
      <c r="MDC866" s="93"/>
      <c r="MDD866" s="93"/>
      <c r="MDE866" s="93"/>
      <c r="MDF866" s="93"/>
      <c r="MDG866" s="93"/>
      <c r="MDH866" s="93"/>
      <c r="MDI866" s="93"/>
      <c r="MDJ866" s="93"/>
      <c r="MDK866" s="93"/>
      <c r="MDL866" s="93"/>
      <c r="MDM866" s="93"/>
      <c r="MDN866" s="93"/>
      <c r="MDO866" s="93"/>
      <c r="MDP866" s="93"/>
      <c r="MDQ866" s="93"/>
      <c r="MDR866" s="93"/>
      <c r="MDS866" s="93"/>
      <c r="MDT866" s="93"/>
      <c r="MDU866" s="93"/>
      <c r="MDV866" s="93"/>
      <c r="MDW866" s="93"/>
      <c r="MDX866" s="93"/>
      <c r="MDY866" s="93"/>
      <c r="MDZ866" s="93"/>
      <c r="MEA866" s="93"/>
      <c r="MEB866" s="93"/>
      <c r="MEC866" s="93"/>
      <c r="MED866" s="93"/>
      <c r="MEE866" s="93"/>
      <c r="MEF866" s="93"/>
      <c r="MEG866" s="93"/>
      <c r="MEH866" s="93"/>
      <c r="MEI866" s="93"/>
      <c r="MEJ866" s="93"/>
      <c r="MEK866" s="93"/>
      <c r="MEL866" s="93"/>
      <c r="MEM866" s="93"/>
      <c r="MEN866" s="93"/>
      <c r="MEO866" s="93"/>
      <c r="MEP866" s="93"/>
      <c r="MEQ866" s="93"/>
      <c r="MER866" s="93"/>
      <c r="MES866" s="93"/>
      <c r="MET866" s="93"/>
      <c r="MEU866" s="93"/>
      <c r="MEV866" s="93"/>
      <c r="MEW866" s="93"/>
      <c r="MEX866" s="93"/>
      <c r="MEY866" s="93"/>
      <c r="MEZ866" s="93"/>
      <c r="MFA866" s="93"/>
      <c r="MFB866" s="93"/>
      <c r="MFC866" s="93"/>
      <c r="MFD866" s="93"/>
      <c r="MFE866" s="93"/>
      <c r="MFF866" s="93"/>
      <c r="MFG866" s="93"/>
      <c r="MFH866" s="93"/>
      <c r="MFI866" s="93"/>
      <c r="MFJ866" s="93"/>
      <c r="MFK866" s="93"/>
      <c r="MFL866" s="93"/>
      <c r="MFM866" s="93"/>
      <c r="MFN866" s="93"/>
      <c r="MFO866" s="93"/>
      <c r="MFP866" s="93"/>
      <c r="MFQ866" s="93"/>
      <c r="MFR866" s="93"/>
      <c r="MFS866" s="93"/>
      <c r="MFT866" s="93"/>
      <c r="MFU866" s="93"/>
      <c r="MFV866" s="93"/>
      <c r="MFW866" s="93"/>
      <c r="MFX866" s="93"/>
      <c r="MFY866" s="93"/>
      <c r="MFZ866" s="93"/>
      <c r="MGA866" s="93"/>
      <c r="MGB866" s="93"/>
      <c r="MGC866" s="93"/>
      <c r="MGD866" s="93"/>
      <c r="MGE866" s="93"/>
      <c r="MGF866" s="93"/>
      <c r="MGG866" s="93"/>
      <c r="MGH866" s="93"/>
      <c r="MGI866" s="93"/>
      <c r="MGJ866" s="93"/>
      <c r="MGK866" s="93"/>
      <c r="MGL866" s="93"/>
      <c r="MGM866" s="93"/>
      <c r="MGN866" s="93"/>
      <c r="MGO866" s="93"/>
      <c r="MGP866" s="93"/>
      <c r="MGQ866" s="93"/>
      <c r="MGR866" s="93"/>
      <c r="MGS866" s="93"/>
      <c r="MGT866" s="93"/>
      <c r="MGU866" s="93"/>
      <c r="MGV866" s="93"/>
      <c r="MGW866" s="93"/>
      <c r="MGX866" s="93"/>
      <c r="MGY866" s="93"/>
      <c r="MGZ866" s="93"/>
      <c r="MHA866" s="93"/>
      <c r="MHB866" s="93"/>
      <c r="MHC866" s="93"/>
      <c r="MHD866" s="93"/>
      <c r="MHE866" s="93"/>
      <c r="MHF866" s="93"/>
      <c r="MHG866" s="93"/>
      <c r="MHH866" s="93"/>
      <c r="MHI866" s="93"/>
      <c r="MHJ866" s="93"/>
      <c r="MHK866" s="93"/>
      <c r="MHL866" s="93"/>
      <c r="MHM866" s="93"/>
      <c r="MHN866" s="93"/>
      <c r="MHO866" s="93"/>
      <c r="MHP866" s="93"/>
      <c r="MHQ866" s="93"/>
      <c r="MHR866" s="93"/>
      <c r="MHS866" s="93"/>
      <c r="MHT866" s="93"/>
      <c r="MHU866" s="93"/>
      <c r="MHV866" s="93"/>
      <c r="MHW866" s="93"/>
      <c r="MHX866" s="93"/>
      <c r="MHY866" s="93"/>
      <c r="MHZ866" s="93"/>
      <c r="MIA866" s="93"/>
      <c r="MIB866" s="93"/>
      <c r="MIC866" s="93"/>
      <c r="MID866" s="93"/>
      <c r="MIE866" s="93"/>
      <c r="MIF866" s="93"/>
      <c r="MIG866" s="93"/>
      <c r="MIH866" s="93"/>
      <c r="MII866" s="93"/>
      <c r="MIJ866" s="93"/>
      <c r="MIK866" s="93"/>
      <c r="MIL866" s="93"/>
      <c r="MIM866" s="93"/>
      <c r="MIN866" s="93"/>
      <c r="MIO866" s="93"/>
      <c r="MIP866" s="93"/>
      <c r="MIQ866" s="93"/>
      <c r="MIR866" s="93"/>
      <c r="MIS866" s="93"/>
      <c r="MIT866" s="93"/>
      <c r="MIU866" s="93"/>
      <c r="MIV866" s="93"/>
      <c r="MIW866" s="93"/>
      <c r="MIX866" s="93"/>
      <c r="MIY866" s="93"/>
      <c r="MIZ866" s="93"/>
      <c r="MJA866" s="93"/>
      <c r="MJB866" s="93"/>
      <c r="MJC866" s="93"/>
      <c r="MJD866" s="93"/>
      <c r="MJE866" s="93"/>
      <c r="MJF866" s="93"/>
      <c r="MJG866" s="93"/>
      <c r="MJH866" s="93"/>
      <c r="MJI866" s="93"/>
      <c r="MJJ866" s="93"/>
      <c r="MJK866" s="93"/>
      <c r="MJL866" s="93"/>
      <c r="MJM866" s="93"/>
      <c r="MJN866" s="93"/>
      <c r="MJO866" s="93"/>
      <c r="MJP866" s="93"/>
      <c r="MJQ866" s="93"/>
      <c r="MJR866" s="93"/>
      <c r="MJS866" s="93"/>
      <c r="MJT866" s="93"/>
      <c r="MJU866" s="93"/>
      <c r="MJV866" s="93"/>
      <c r="MJW866" s="93"/>
      <c r="MJX866" s="93"/>
      <c r="MJY866" s="93"/>
      <c r="MJZ866" s="93"/>
      <c r="MKA866" s="93"/>
      <c r="MKB866" s="93"/>
      <c r="MKC866" s="93"/>
      <c r="MKD866" s="93"/>
      <c r="MKE866" s="93"/>
      <c r="MKF866" s="93"/>
      <c r="MKG866" s="93"/>
      <c r="MKH866" s="93"/>
      <c r="MKI866" s="93"/>
      <c r="MKJ866" s="93"/>
      <c r="MKK866" s="93"/>
      <c r="MKL866" s="93"/>
      <c r="MKM866" s="93"/>
      <c r="MKN866" s="93"/>
      <c r="MKO866" s="93"/>
      <c r="MKP866" s="93"/>
      <c r="MKQ866" s="93"/>
      <c r="MKR866" s="93"/>
      <c r="MKS866" s="93"/>
      <c r="MKT866" s="93"/>
      <c r="MKU866" s="93"/>
      <c r="MKV866" s="93"/>
      <c r="MKW866" s="93"/>
      <c r="MKX866" s="93"/>
      <c r="MKY866" s="93"/>
      <c r="MKZ866" s="93"/>
      <c r="MLA866" s="93"/>
      <c r="MLB866" s="93"/>
      <c r="MLC866" s="93"/>
      <c r="MLD866" s="93"/>
      <c r="MLE866" s="93"/>
      <c r="MLF866" s="93"/>
      <c r="MLG866" s="93"/>
      <c r="MLH866" s="93"/>
      <c r="MLI866" s="93"/>
      <c r="MLJ866" s="93"/>
      <c r="MLK866" s="93"/>
      <c r="MLL866" s="93"/>
      <c r="MLM866" s="93"/>
      <c r="MLN866" s="93"/>
      <c r="MLO866" s="93"/>
      <c r="MLP866" s="93"/>
      <c r="MLQ866" s="93"/>
      <c r="MLR866" s="93"/>
      <c r="MLS866" s="93"/>
      <c r="MLT866" s="93"/>
      <c r="MLU866" s="93"/>
      <c r="MLV866" s="93"/>
      <c r="MLW866" s="93"/>
      <c r="MLX866" s="93"/>
      <c r="MLY866" s="93"/>
      <c r="MLZ866" s="93"/>
      <c r="MMA866" s="93"/>
      <c r="MMB866" s="93"/>
      <c r="MMC866" s="93"/>
      <c r="MMD866" s="93"/>
      <c r="MME866" s="93"/>
      <c r="MMF866" s="93"/>
      <c r="MMG866" s="93"/>
      <c r="MMH866" s="93"/>
      <c r="MMI866" s="93"/>
      <c r="MMJ866" s="93"/>
      <c r="MMK866" s="93"/>
      <c r="MML866" s="93"/>
      <c r="MMM866" s="93"/>
      <c r="MMN866" s="93"/>
      <c r="MMO866" s="93"/>
      <c r="MMP866" s="93"/>
      <c r="MMQ866" s="93"/>
      <c r="MMR866" s="93"/>
      <c r="MMS866" s="93"/>
      <c r="MMT866" s="93"/>
      <c r="MMU866" s="93"/>
      <c r="MMV866" s="93"/>
      <c r="MMW866" s="93"/>
      <c r="MMX866" s="93"/>
      <c r="MMY866" s="93"/>
      <c r="MMZ866" s="93"/>
      <c r="MNA866" s="93"/>
      <c r="MNB866" s="93"/>
      <c r="MNC866" s="93"/>
      <c r="MND866" s="93"/>
      <c r="MNE866" s="93"/>
      <c r="MNF866" s="93"/>
      <c r="MNG866" s="93"/>
      <c r="MNH866" s="93"/>
      <c r="MNI866" s="93"/>
      <c r="MNJ866" s="93"/>
      <c r="MNK866" s="93"/>
      <c r="MNL866" s="93"/>
      <c r="MNM866" s="93"/>
      <c r="MNN866" s="93"/>
      <c r="MNO866" s="93"/>
      <c r="MNP866" s="93"/>
      <c r="MNQ866" s="93"/>
      <c r="MNR866" s="93"/>
      <c r="MNS866" s="93"/>
      <c r="MNT866" s="93"/>
      <c r="MNU866" s="93"/>
      <c r="MNV866" s="93"/>
      <c r="MNW866" s="93"/>
      <c r="MNX866" s="93"/>
      <c r="MNY866" s="93"/>
      <c r="MNZ866" s="93"/>
      <c r="MOA866" s="93"/>
      <c r="MOB866" s="93"/>
      <c r="MOC866" s="93"/>
      <c r="MOD866" s="93"/>
      <c r="MOE866" s="93"/>
      <c r="MOF866" s="93"/>
      <c r="MOG866" s="93"/>
      <c r="MOH866" s="93"/>
      <c r="MOI866" s="93"/>
      <c r="MOJ866" s="93"/>
      <c r="MOK866" s="93"/>
      <c r="MOL866" s="93"/>
      <c r="MOM866" s="93"/>
      <c r="MON866" s="93"/>
      <c r="MOO866" s="93"/>
      <c r="MOP866" s="93"/>
      <c r="MOQ866" s="93"/>
      <c r="MOR866" s="93"/>
      <c r="MOS866" s="93"/>
      <c r="MOT866" s="93"/>
      <c r="MOU866" s="93"/>
      <c r="MOV866" s="93"/>
      <c r="MOW866" s="93"/>
      <c r="MOX866" s="93"/>
      <c r="MOY866" s="93"/>
      <c r="MOZ866" s="93"/>
      <c r="MPA866" s="93"/>
      <c r="MPB866" s="93"/>
      <c r="MPC866" s="93"/>
      <c r="MPD866" s="93"/>
      <c r="MPE866" s="93"/>
      <c r="MPF866" s="93"/>
      <c r="MPG866" s="93"/>
      <c r="MPH866" s="93"/>
      <c r="MPI866" s="93"/>
      <c r="MPJ866" s="93"/>
      <c r="MPK866" s="93"/>
      <c r="MPL866" s="93"/>
      <c r="MPM866" s="93"/>
      <c r="MPN866" s="93"/>
      <c r="MPO866" s="93"/>
      <c r="MPP866" s="93"/>
      <c r="MPQ866" s="93"/>
      <c r="MPR866" s="93"/>
      <c r="MPS866" s="93"/>
      <c r="MPT866" s="93"/>
      <c r="MPU866" s="93"/>
      <c r="MPV866" s="93"/>
      <c r="MPW866" s="93"/>
      <c r="MPX866" s="93"/>
      <c r="MPY866" s="93"/>
      <c r="MPZ866" s="93"/>
      <c r="MQA866" s="93"/>
      <c r="MQB866" s="93"/>
      <c r="MQC866" s="93"/>
      <c r="MQD866" s="93"/>
      <c r="MQE866" s="93"/>
      <c r="MQF866" s="93"/>
      <c r="MQG866" s="93"/>
      <c r="MQH866" s="93"/>
      <c r="MQI866" s="93"/>
      <c r="MQJ866" s="93"/>
      <c r="MQK866" s="93"/>
      <c r="MQL866" s="93"/>
      <c r="MQM866" s="93"/>
      <c r="MQN866" s="93"/>
      <c r="MQO866" s="93"/>
      <c r="MQP866" s="93"/>
      <c r="MQQ866" s="93"/>
      <c r="MQR866" s="93"/>
      <c r="MQS866" s="93"/>
      <c r="MQT866" s="93"/>
      <c r="MQU866" s="93"/>
      <c r="MQV866" s="93"/>
      <c r="MQW866" s="93"/>
      <c r="MQX866" s="93"/>
      <c r="MQY866" s="93"/>
      <c r="MQZ866" s="93"/>
      <c r="MRA866" s="93"/>
      <c r="MRB866" s="93"/>
      <c r="MRC866" s="93"/>
      <c r="MRD866" s="93"/>
      <c r="MRE866" s="93"/>
      <c r="MRF866" s="93"/>
      <c r="MRG866" s="93"/>
      <c r="MRH866" s="93"/>
      <c r="MRI866" s="93"/>
      <c r="MRJ866" s="93"/>
      <c r="MRK866" s="93"/>
      <c r="MRL866" s="93"/>
      <c r="MRM866" s="93"/>
      <c r="MRN866" s="93"/>
      <c r="MRO866" s="93"/>
      <c r="MRP866" s="93"/>
      <c r="MRQ866" s="93"/>
      <c r="MRR866" s="93"/>
      <c r="MRS866" s="93"/>
      <c r="MRT866" s="93"/>
      <c r="MRU866" s="93"/>
      <c r="MRV866" s="93"/>
      <c r="MRW866" s="93"/>
      <c r="MRX866" s="93"/>
      <c r="MRY866" s="93"/>
      <c r="MRZ866" s="93"/>
      <c r="MSA866" s="93"/>
      <c r="MSB866" s="93"/>
      <c r="MSC866" s="93"/>
      <c r="MSD866" s="93"/>
      <c r="MSE866" s="93"/>
      <c r="MSF866" s="93"/>
      <c r="MSG866" s="93"/>
      <c r="MSH866" s="93"/>
      <c r="MSI866" s="93"/>
      <c r="MSJ866" s="93"/>
      <c r="MSK866" s="93"/>
      <c r="MSL866" s="93"/>
      <c r="MSM866" s="93"/>
      <c r="MSN866" s="93"/>
      <c r="MSO866" s="93"/>
      <c r="MSP866" s="93"/>
      <c r="MSQ866" s="93"/>
      <c r="MSR866" s="93"/>
      <c r="MSS866" s="93"/>
      <c r="MST866" s="93"/>
      <c r="MSU866" s="93"/>
      <c r="MSV866" s="93"/>
      <c r="MSW866" s="93"/>
      <c r="MSX866" s="93"/>
      <c r="MSY866" s="93"/>
      <c r="MSZ866" s="93"/>
      <c r="MTA866" s="93"/>
      <c r="MTB866" s="93"/>
      <c r="MTC866" s="93"/>
      <c r="MTD866" s="93"/>
      <c r="MTE866" s="93"/>
      <c r="MTF866" s="93"/>
      <c r="MTG866" s="93"/>
      <c r="MTH866" s="93"/>
      <c r="MTI866" s="93"/>
      <c r="MTJ866" s="93"/>
      <c r="MTK866" s="93"/>
      <c r="MTL866" s="93"/>
      <c r="MTM866" s="93"/>
      <c r="MTN866" s="93"/>
      <c r="MTO866" s="93"/>
      <c r="MTP866" s="93"/>
      <c r="MTQ866" s="93"/>
      <c r="MTR866" s="93"/>
      <c r="MTS866" s="93"/>
      <c r="MTT866" s="93"/>
      <c r="MTU866" s="93"/>
      <c r="MTV866" s="93"/>
      <c r="MTW866" s="93"/>
      <c r="MTX866" s="93"/>
      <c r="MTY866" s="93"/>
      <c r="MTZ866" s="93"/>
      <c r="MUA866" s="93"/>
      <c r="MUB866" s="93"/>
      <c r="MUC866" s="93"/>
      <c r="MUD866" s="93"/>
      <c r="MUE866" s="93"/>
      <c r="MUF866" s="93"/>
      <c r="MUG866" s="93"/>
      <c r="MUH866" s="93"/>
      <c r="MUI866" s="93"/>
      <c r="MUJ866" s="93"/>
      <c r="MUK866" s="93"/>
      <c r="MUL866" s="93"/>
      <c r="MUM866" s="93"/>
      <c r="MUN866" s="93"/>
      <c r="MUO866" s="93"/>
      <c r="MUP866" s="93"/>
      <c r="MUQ866" s="93"/>
      <c r="MUR866" s="93"/>
      <c r="MUS866" s="93"/>
      <c r="MUT866" s="93"/>
      <c r="MUU866" s="93"/>
      <c r="MUV866" s="93"/>
      <c r="MUW866" s="93"/>
      <c r="MUX866" s="93"/>
      <c r="MUY866" s="93"/>
      <c r="MUZ866" s="93"/>
      <c r="MVA866" s="93"/>
      <c r="MVB866" s="93"/>
      <c r="MVC866" s="93"/>
      <c r="MVD866" s="93"/>
      <c r="MVE866" s="93"/>
      <c r="MVF866" s="93"/>
      <c r="MVG866" s="93"/>
      <c r="MVH866" s="93"/>
      <c r="MVI866" s="93"/>
      <c r="MVJ866" s="93"/>
      <c r="MVK866" s="93"/>
      <c r="MVL866" s="93"/>
      <c r="MVM866" s="93"/>
      <c r="MVN866" s="93"/>
      <c r="MVO866" s="93"/>
      <c r="MVP866" s="93"/>
      <c r="MVQ866" s="93"/>
      <c r="MVR866" s="93"/>
      <c r="MVS866" s="93"/>
      <c r="MVT866" s="93"/>
      <c r="MVU866" s="93"/>
      <c r="MVV866" s="93"/>
      <c r="MVW866" s="93"/>
      <c r="MVX866" s="93"/>
      <c r="MVY866" s="93"/>
      <c r="MVZ866" s="93"/>
      <c r="MWA866" s="93"/>
      <c r="MWB866" s="93"/>
      <c r="MWC866" s="93"/>
      <c r="MWD866" s="93"/>
      <c r="MWE866" s="93"/>
      <c r="MWF866" s="93"/>
      <c r="MWG866" s="93"/>
      <c r="MWH866" s="93"/>
      <c r="MWI866" s="93"/>
      <c r="MWJ866" s="93"/>
      <c r="MWK866" s="93"/>
      <c r="MWL866" s="93"/>
      <c r="MWM866" s="93"/>
      <c r="MWN866" s="93"/>
      <c r="MWO866" s="93"/>
      <c r="MWP866" s="93"/>
      <c r="MWQ866" s="93"/>
      <c r="MWR866" s="93"/>
      <c r="MWS866" s="93"/>
      <c r="MWT866" s="93"/>
      <c r="MWU866" s="93"/>
      <c r="MWV866" s="93"/>
      <c r="MWW866" s="93"/>
      <c r="MWX866" s="93"/>
      <c r="MWY866" s="93"/>
      <c r="MWZ866" s="93"/>
      <c r="MXA866" s="93"/>
      <c r="MXB866" s="93"/>
      <c r="MXC866" s="93"/>
      <c r="MXD866" s="93"/>
      <c r="MXE866" s="93"/>
      <c r="MXF866" s="93"/>
      <c r="MXG866" s="93"/>
      <c r="MXH866" s="93"/>
      <c r="MXI866" s="93"/>
      <c r="MXJ866" s="93"/>
      <c r="MXK866" s="93"/>
      <c r="MXL866" s="93"/>
      <c r="MXM866" s="93"/>
      <c r="MXN866" s="93"/>
      <c r="MXO866" s="93"/>
      <c r="MXP866" s="93"/>
      <c r="MXQ866" s="93"/>
      <c r="MXR866" s="93"/>
      <c r="MXS866" s="93"/>
      <c r="MXT866" s="93"/>
      <c r="MXU866" s="93"/>
      <c r="MXV866" s="93"/>
      <c r="MXW866" s="93"/>
      <c r="MXX866" s="93"/>
      <c r="MXY866" s="93"/>
      <c r="MXZ866" s="93"/>
      <c r="MYA866" s="93"/>
      <c r="MYB866" s="93"/>
      <c r="MYC866" s="93"/>
      <c r="MYD866" s="93"/>
      <c r="MYE866" s="93"/>
      <c r="MYF866" s="93"/>
      <c r="MYG866" s="93"/>
      <c r="MYH866" s="93"/>
      <c r="MYI866" s="93"/>
      <c r="MYJ866" s="93"/>
      <c r="MYK866" s="93"/>
      <c r="MYL866" s="93"/>
      <c r="MYM866" s="93"/>
      <c r="MYN866" s="93"/>
      <c r="MYO866" s="93"/>
      <c r="MYP866" s="93"/>
      <c r="MYQ866" s="93"/>
      <c r="MYR866" s="93"/>
      <c r="MYS866" s="93"/>
      <c r="MYT866" s="93"/>
      <c r="MYU866" s="93"/>
      <c r="MYV866" s="93"/>
      <c r="MYW866" s="93"/>
      <c r="MYX866" s="93"/>
      <c r="MYY866" s="93"/>
      <c r="MYZ866" s="93"/>
      <c r="MZA866" s="93"/>
      <c r="MZB866" s="93"/>
      <c r="MZC866" s="93"/>
      <c r="MZD866" s="93"/>
      <c r="MZE866" s="93"/>
      <c r="MZF866" s="93"/>
      <c r="MZG866" s="93"/>
      <c r="MZH866" s="93"/>
      <c r="MZI866" s="93"/>
      <c r="MZJ866" s="93"/>
      <c r="MZK866" s="93"/>
      <c r="MZL866" s="93"/>
      <c r="MZM866" s="93"/>
      <c r="MZN866" s="93"/>
      <c r="MZO866" s="93"/>
      <c r="MZP866" s="93"/>
      <c r="MZQ866" s="93"/>
      <c r="MZR866" s="93"/>
      <c r="MZS866" s="93"/>
      <c r="MZT866" s="93"/>
      <c r="MZU866" s="93"/>
      <c r="MZV866" s="93"/>
      <c r="MZW866" s="93"/>
      <c r="MZX866" s="93"/>
      <c r="MZY866" s="93"/>
      <c r="MZZ866" s="93"/>
      <c r="NAA866" s="93"/>
      <c r="NAB866" s="93"/>
      <c r="NAC866" s="93"/>
      <c r="NAD866" s="93"/>
      <c r="NAE866" s="93"/>
      <c r="NAF866" s="93"/>
      <c r="NAG866" s="93"/>
      <c r="NAH866" s="93"/>
      <c r="NAI866" s="93"/>
      <c r="NAJ866" s="93"/>
      <c r="NAK866" s="93"/>
      <c r="NAL866" s="93"/>
      <c r="NAM866" s="93"/>
      <c r="NAN866" s="93"/>
      <c r="NAO866" s="93"/>
      <c r="NAP866" s="93"/>
      <c r="NAQ866" s="93"/>
      <c r="NAR866" s="93"/>
      <c r="NAS866" s="93"/>
      <c r="NAT866" s="93"/>
      <c r="NAU866" s="93"/>
      <c r="NAV866" s="93"/>
      <c r="NAW866" s="93"/>
      <c r="NAX866" s="93"/>
      <c r="NAY866" s="93"/>
      <c r="NAZ866" s="93"/>
      <c r="NBA866" s="93"/>
      <c r="NBB866" s="93"/>
      <c r="NBC866" s="93"/>
      <c r="NBD866" s="93"/>
      <c r="NBE866" s="93"/>
      <c r="NBF866" s="93"/>
      <c r="NBG866" s="93"/>
      <c r="NBH866" s="93"/>
      <c r="NBI866" s="93"/>
      <c r="NBJ866" s="93"/>
      <c r="NBK866" s="93"/>
      <c r="NBL866" s="93"/>
      <c r="NBM866" s="93"/>
      <c r="NBN866" s="93"/>
      <c r="NBO866" s="93"/>
      <c r="NBP866" s="93"/>
      <c r="NBQ866" s="93"/>
      <c r="NBR866" s="93"/>
      <c r="NBS866" s="93"/>
      <c r="NBT866" s="93"/>
      <c r="NBU866" s="93"/>
      <c r="NBV866" s="93"/>
      <c r="NBW866" s="93"/>
      <c r="NBX866" s="93"/>
      <c r="NBY866" s="93"/>
      <c r="NBZ866" s="93"/>
      <c r="NCA866" s="93"/>
      <c r="NCB866" s="93"/>
      <c r="NCC866" s="93"/>
      <c r="NCD866" s="93"/>
      <c r="NCE866" s="93"/>
      <c r="NCF866" s="93"/>
      <c r="NCG866" s="93"/>
      <c r="NCH866" s="93"/>
      <c r="NCI866" s="93"/>
      <c r="NCJ866" s="93"/>
      <c r="NCK866" s="93"/>
      <c r="NCL866" s="93"/>
      <c r="NCM866" s="93"/>
      <c r="NCN866" s="93"/>
      <c r="NCO866" s="93"/>
      <c r="NCP866" s="93"/>
      <c r="NCQ866" s="93"/>
      <c r="NCR866" s="93"/>
      <c r="NCS866" s="93"/>
      <c r="NCT866" s="93"/>
      <c r="NCU866" s="93"/>
      <c r="NCV866" s="93"/>
      <c r="NCW866" s="93"/>
      <c r="NCX866" s="93"/>
      <c r="NCY866" s="93"/>
      <c r="NCZ866" s="93"/>
      <c r="NDA866" s="93"/>
      <c r="NDB866" s="93"/>
      <c r="NDC866" s="93"/>
      <c r="NDD866" s="93"/>
      <c r="NDE866" s="93"/>
      <c r="NDF866" s="93"/>
      <c r="NDG866" s="93"/>
      <c r="NDH866" s="93"/>
      <c r="NDI866" s="93"/>
      <c r="NDJ866" s="93"/>
      <c r="NDK866" s="93"/>
      <c r="NDL866" s="93"/>
      <c r="NDM866" s="93"/>
      <c r="NDN866" s="93"/>
      <c r="NDO866" s="93"/>
      <c r="NDP866" s="93"/>
      <c r="NDQ866" s="93"/>
      <c r="NDR866" s="93"/>
      <c r="NDS866" s="93"/>
      <c r="NDT866" s="93"/>
      <c r="NDU866" s="93"/>
      <c r="NDV866" s="93"/>
      <c r="NDW866" s="93"/>
      <c r="NDX866" s="93"/>
      <c r="NDY866" s="93"/>
      <c r="NDZ866" s="93"/>
      <c r="NEA866" s="93"/>
      <c r="NEB866" s="93"/>
      <c r="NEC866" s="93"/>
      <c r="NED866" s="93"/>
      <c r="NEE866" s="93"/>
      <c r="NEF866" s="93"/>
      <c r="NEG866" s="93"/>
      <c r="NEH866" s="93"/>
      <c r="NEI866" s="93"/>
      <c r="NEJ866" s="93"/>
      <c r="NEK866" s="93"/>
      <c r="NEL866" s="93"/>
      <c r="NEM866" s="93"/>
      <c r="NEN866" s="93"/>
      <c r="NEO866" s="93"/>
      <c r="NEP866" s="93"/>
      <c r="NEQ866" s="93"/>
      <c r="NER866" s="93"/>
      <c r="NES866" s="93"/>
      <c r="NET866" s="93"/>
      <c r="NEU866" s="93"/>
      <c r="NEV866" s="93"/>
      <c r="NEW866" s="93"/>
      <c r="NEX866" s="93"/>
      <c r="NEY866" s="93"/>
      <c r="NEZ866" s="93"/>
      <c r="NFA866" s="93"/>
      <c r="NFB866" s="93"/>
      <c r="NFC866" s="93"/>
      <c r="NFD866" s="93"/>
      <c r="NFE866" s="93"/>
      <c r="NFF866" s="93"/>
      <c r="NFG866" s="93"/>
      <c r="NFH866" s="93"/>
      <c r="NFI866" s="93"/>
      <c r="NFJ866" s="93"/>
      <c r="NFK866" s="93"/>
      <c r="NFL866" s="93"/>
      <c r="NFM866" s="93"/>
      <c r="NFN866" s="93"/>
      <c r="NFO866" s="93"/>
      <c r="NFP866" s="93"/>
      <c r="NFQ866" s="93"/>
      <c r="NFR866" s="93"/>
      <c r="NFS866" s="93"/>
      <c r="NFT866" s="93"/>
      <c r="NFU866" s="93"/>
      <c r="NFV866" s="93"/>
      <c r="NFW866" s="93"/>
      <c r="NFX866" s="93"/>
      <c r="NFY866" s="93"/>
      <c r="NFZ866" s="93"/>
      <c r="NGA866" s="93"/>
      <c r="NGB866" s="93"/>
      <c r="NGC866" s="93"/>
      <c r="NGD866" s="93"/>
      <c r="NGE866" s="93"/>
      <c r="NGF866" s="93"/>
      <c r="NGG866" s="93"/>
      <c r="NGH866" s="93"/>
      <c r="NGI866" s="93"/>
      <c r="NGJ866" s="93"/>
      <c r="NGK866" s="93"/>
      <c r="NGL866" s="93"/>
      <c r="NGM866" s="93"/>
      <c r="NGN866" s="93"/>
      <c r="NGO866" s="93"/>
      <c r="NGP866" s="93"/>
      <c r="NGQ866" s="93"/>
      <c r="NGR866" s="93"/>
      <c r="NGS866" s="93"/>
      <c r="NGT866" s="93"/>
      <c r="NGU866" s="93"/>
      <c r="NGV866" s="93"/>
      <c r="NGW866" s="93"/>
      <c r="NGX866" s="93"/>
      <c r="NGY866" s="93"/>
      <c r="NGZ866" s="93"/>
      <c r="NHA866" s="93"/>
      <c r="NHB866" s="93"/>
      <c r="NHC866" s="93"/>
      <c r="NHD866" s="93"/>
      <c r="NHE866" s="93"/>
      <c r="NHF866" s="93"/>
      <c r="NHG866" s="93"/>
      <c r="NHH866" s="93"/>
      <c r="NHI866" s="93"/>
      <c r="NHJ866" s="93"/>
      <c r="NHK866" s="93"/>
      <c r="NHL866" s="93"/>
      <c r="NHM866" s="93"/>
      <c r="NHN866" s="93"/>
      <c r="NHO866" s="93"/>
      <c r="NHP866" s="93"/>
      <c r="NHQ866" s="93"/>
      <c r="NHR866" s="93"/>
      <c r="NHS866" s="93"/>
      <c r="NHT866" s="93"/>
      <c r="NHU866" s="93"/>
      <c r="NHV866" s="93"/>
      <c r="NHW866" s="93"/>
      <c r="NHX866" s="93"/>
      <c r="NHY866" s="93"/>
      <c r="NHZ866" s="93"/>
      <c r="NIA866" s="93"/>
      <c r="NIB866" s="93"/>
      <c r="NIC866" s="93"/>
      <c r="NID866" s="93"/>
      <c r="NIE866" s="93"/>
      <c r="NIF866" s="93"/>
      <c r="NIG866" s="93"/>
      <c r="NIH866" s="93"/>
      <c r="NII866" s="93"/>
      <c r="NIJ866" s="93"/>
      <c r="NIK866" s="93"/>
      <c r="NIL866" s="93"/>
      <c r="NIM866" s="93"/>
      <c r="NIN866" s="93"/>
      <c r="NIO866" s="93"/>
      <c r="NIP866" s="93"/>
      <c r="NIQ866" s="93"/>
      <c r="NIR866" s="93"/>
      <c r="NIS866" s="93"/>
      <c r="NIT866" s="93"/>
      <c r="NIU866" s="93"/>
      <c r="NIV866" s="93"/>
      <c r="NIW866" s="93"/>
      <c r="NIX866" s="93"/>
      <c r="NIY866" s="93"/>
      <c r="NIZ866" s="93"/>
      <c r="NJA866" s="93"/>
      <c r="NJB866" s="93"/>
      <c r="NJC866" s="93"/>
      <c r="NJD866" s="93"/>
      <c r="NJE866" s="93"/>
      <c r="NJF866" s="93"/>
      <c r="NJG866" s="93"/>
      <c r="NJH866" s="93"/>
      <c r="NJI866" s="93"/>
      <c r="NJJ866" s="93"/>
      <c r="NJK866" s="93"/>
      <c r="NJL866" s="93"/>
      <c r="NJM866" s="93"/>
      <c r="NJN866" s="93"/>
      <c r="NJO866" s="93"/>
      <c r="NJP866" s="93"/>
      <c r="NJQ866" s="93"/>
      <c r="NJR866" s="93"/>
      <c r="NJS866" s="93"/>
      <c r="NJT866" s="93"/>
      <c r="NJU866" s="93"/>
      <c r="NJV866" s="93"/>
      <c r="NJW866" s="93"/>
      <c r="NJX866" s="93"/>
      <c r="NJY866" s="93"/>
      <c r="NJZ866" s="93"/>
      <c r="NKA866" s="93"/>
      <c r="NKB866" s="93"/>
      <c r="NKC866" s="93"/>
      <c r="NKD866" s="93"/>
      <c r="NKE866" s="93"/>
      <c r="NKF866" s="93"/>
      <c r="NKG866" s="93"/>
      <c r="NKH866" s="93"/>
      <c r="NKI866" s="93"/>
      <c r="NKJ866" s="93"/>
      <c r="NKK866" s="93"/>
      <c r="NKL866" s="93"/>
      <c r="NKM866" s="93"/>
      <c r="NKN866" s="93"/>
      <c r="NKO866" s="93"/>
      <c r="NKP866" s="93"/>
      <c r="NKQ866" s="93"/>
      <c r="NKR866" s="93"/>
      <c r="NKS866" s="93"/>
      <c r="NKT866" s="93"/>
      <c r="NKU866" s="93"/>
      <c r="NKV866" s="93"/>
      <c r="NKW866" s="93"/>
      <c r="NKX866" s="93"/>
      <c r="NKY866" s="93"/>
      <c r="NKZ866" s="93"/>
      <c r="NLA866" s="93"/>
      <c r="NLB866" s="93"/>
      <c r="NLC866" s="93"/>
      <c r="NLD866" s="93"/>
      <c r="NLE866" s="93"/>
      <c r="NLF866" s="93"/>
      <c r="NLG866" s="93"/>
      <c r="NLH866" s="93"/>
      <c r="NLI866" s="93"/>
      <c r="NLJ866" s="93"/>
      <c r="NLK866" s="93"/>
      <c r="NLL866" s="93"/>
      <c r="NLM866" s="93"/>
      <c r="NLN866" s="93"/>
      <c r="NLO866" s="93"/>
      <c r="NLP866" s="93"/>
      <c r="NLQ866" s="93"/>
      <c r="NLR866" s="93"/>
      <c r="NLS866" s="93"/>
      <c r="NLT866" s="93"/>
      <c r="NLU866" s="93"/>
      <c r="NLV866" s="93"/>
      <c r="NLW866" s="93"/>
      <c r="NLX866" s="93"/>
      <c r="NLY866" s="93"/>
      <c r="NLZ866" s="93"/>
      <c r="NMA866" s="93"/>
      <c r="NMB866" s="93"/>
      <c r="NMC866" s="93"/>
      <c r="NMD866" s="93"/>
      <c r="NME866" s="93"/>
      <c r="NMF866" s="93"/>
      <c r="NMG866" s="93"/>
      <c r="NMH866" s="93"/>
      <c r="NMI866" s="93"/>
      <c r="NMJ866" s="93"/>
      <c r="NMK866" s="93"/>
      <c r="NML866" s="93"/>
      <c r="NMM866" s="93"/>
      <c r="NMN866" s="93"/>
      <c r="NMO866" s="93"/>
      <c r="NMP866" s="93"/>
      <c r="NMQ866" s="93"/>
      <c r="NMR866" s="93"/>
      <c r="NMS866" s="93"/>
      <c r="NMT866" s="93"/>
      <c r="NMU866" s="93"/>
      <c r="NMV866" s="93"/>
      <c r="NMW866" s="93"/>
      <c r="NMX866" s="93"/>
      <c r="NMY866" s="93"/>
      <c r="NMZ866" s="93"/>
      <c r="NNA866" s="93"/>
      <c r="NNB866" s="93"/>
      <c r="NNC866" s="93"/>
      <c r="NND866" s="93"/>
      <c r="NNE866" s="93"/>
      <c r="NNF866" s="93"/>
      <c r="NNG866" s="93"/>
      <c r="NNH866" s="93"/>
      <c r="NNI866" s="93"/>
      <c r="NNJ866" s="93"/>
      <c r="NNK866" s="93"/>
      <c r="NNL866" s="93"/>
      <c r="NNM866" s="93"/>
      <c r="NNN866" s="93"/>
      <c r="NNO866" s="93"/>
      <c r="NNP866" s="93"/>
      <c r="NNQ866" s="93"/>
      <c r="NNR866" s="93"/>
      <c r="NNS866" s="93"/>
      <c r="NNT866" s="93"/>
      <c r="NNU866" s="93"/>
      <c r="NNV866" s="93"/>
      <c r="NNW866" s="93"/>
      <c r="NNX866" s="93"/>
      <c r="NNY866" s="93"/>
      <c r="NNZ866" s="93"/>
      <c r="NOA866" s="93"/>
      <c r="NOB866" s="93"/>
      <c r="NOC866" s="93"/>
      <c r="NOD866" s="93"/>
      <c r="NOE866" s="93"/>
      <c r="NOF866" s="93"/>
      <c r="NOG866" s="93"/>
      <c r="NOH866" s="93"/>
      <c r="NOI866" s="93"/>
      <c r="NOJ866" s="93"/>
      <c r="NOK866" s="93"/>
      <c r="NOL866" s="93"/>
      <c r="NOM866" s="93"/>
      <c r="NON866" s="93"/>
      <c r="NOO866" s="93"/>
      <c r="NOP866" s="93"/>
      <c r="NOQ866" s="93"/>
      <c r="NOR866" s="93"/>
      <c r="NOS866" s="93"/>
      <c r="NOT866" s="93"/>
      <c r="NOU866" s="93"/>
      <c r="NOV866" s="93"/>
      <c r="NOW866" s="93"/>
      <c r="NOX866" s="93"/>
      <c r="NOY866" s="93"/>
      <c r="NOZ866" s="93"/>
      <c r="NPA866" s="93"/>
      <c r="NPB866" s="93"/>
      <c r="NPC866" s="93"/>
      <c r="NPD866" s="93"/>
      <c r="NPE866" s="93"/>
      <c r="NPF866" s="93"/>
      <c r="NPG866" s="93"/>
      <c r="NPH866" s="93"/>
      <c r="NPI866" s="93"/>
      <c r="NPJ866" s="93"/>
      <c r="NPK866" s="93"/>
      <c r="NPL866" s="93"/>
      <c r="NPM866" s="93"/>
      <c r="NPN866" s="93"/>
      <c r="NPO866" s="93"/>
      <c r="NPP866" s="93"/>
      <c r="NPQ866" s="93"/>
      <c r="NPR866" s="93"/>
      <c r="NPS866" s="93"/>
      <c r="NPT866" s="93"/>
      <c r="NPU866" s="93"/>
      <c r="NPV866" s="93"/>
      <c r="NPW866" s="93"/>
      <c r="NPX866" s="93"/>
      <c r="NPY866" s="93"/>
      <c r="NPZ866" s="93"/>
      <c r="NQA866" s="93"/>
      <c r="NQB866" s="93"/>
      <c r="NQC866" s="93"/>
      <c r="NQD866" s="93"/>
      <c r="NQE866" s="93"/>
      <c r="NQF866" s="93"/>
      <c r="NQG866" s="93"/>
      <c r="NQH866" s="93"/>
      <c r="NQI866" s="93"/>
      <c r="NQJ866" s="93"/>
      <c r="NQK866" s="93"/>
      <c r="NQL866" s="93"/>
      <c r="NQM866" s="93"/>
      <c r="NQN866" s="93"/>
      <c r="NQO866" s="93"/>
      <c r="NQP866" s="93"/>
      <c r="NQQ866" s="93"/>
      <c r="NQR866" s="93"/>
      <c r="NQS866" s="93"/>
      <c r="NQT866" s="93"/>
      <c r="NQU866" s="93"/>
      <c r="NQV866" s="93"/>
      <c r="NQW866" s="93"/>
      <c r="NQX866" s="93"/>
      <c r="NQY866" s="93"/>
      <c r="NQZ866" s="93"/>
      <c r="NRA866" s="93"/>
      <c r="NRB866" s="93"/>
      <c r="NRC866" s="93"/>
      <c r="NRD866" s="93"/>
      <c r="NRE866" s="93"/>
      <c r="NRF866" s="93"/>
      <c r="NRG866" s="93"/>
      <c r="NRH866" s="93"/>
      <c r="NRI866" s="93"/>
      <c r="NRJ866" s="93"/>
      <c r="NRK866" s="93"/>
      <c r="NRL866" s="93"/>
      <c r="NRM866" s="93"/>
      <c r="NRN866" s="93"/>
      <c r="NRO866" s="93"/>
      <c r="NRP866" s="93"/>
      <c r="NRQ866" s="93"/>
      <c r="NRR866" s="93"/>
      <c r="NRS866" s="93"/>
      <c r="NRT866" s="93"/>
      <c r="NRU866" s="93"/>
      <c r="NRV866" s="93"/>
      <c r="NRW866" s="93"/>
      <c r="NRX866" s="93"/>
      <c r="NRY866" s="93"/>
      <c r="NRZ866" s="93"/>
      <c r="NSA866" s="93"/>
      <c r="NSB866" s="93"/>
      <c r="NSC866" s="93"/>
      <c r="NSD866" s="93"/>
      <c r="NSE866" s="93"/>
      <c r="NSF866" s="93"/>
      <c r="NSG866" s="93"/>
      <c r="NSH866" s="93"/>
      <c r="NSI866" s="93"/>
      <c r="NSJ866" s="93"/>
      <c r="NSK866" s="93"/>
      <c r="NSL866" s="93"/>
      <c r="NSM866" s="93"/>
      <c r="NSN866" s="93"/>
      <c r="NSO866" s="93"/>
      <c r="NSP866" s="93"/>
      <c r="NSQ866" s="93"/>
      <c r="NSR866" s="93"/>
      <c r="NSS866" s="93"/>
      <c r="NST866" s="93"/>
      <c r="NSU866" s="93"/>
      <c r="NSV866" s="93"/>
      <c r="NSW866" s="93"/>
      <c r="NSX866" s="93"/>
      <c r="NSY866" s="93"/>
      <c r="NSZ866" s="93"/>
      <c r="NTA866" s="93"/>
      <c r="NTB866" s="93"/>
      <c r="NTC866" s="93"/>
      <c r="NTD866" s="93"/>
      <c r="NTE866" s="93"/>
      <c r="NTF866" s="93"/>
      <c r="NTG866" s="93"/>
      <c r="NTH866" s="93"/>
      <c r="NTI866" s="93"/>
      <c r="NTJ866" s="93"/>
      <c r="NTK866" s="93"/>
      <c r="NTL866" s="93"/>
      <c r="NTM866" s="93"/>
      <c r="NTN866" s="93"/>
      <c r="NTO866" s="93"/>
      <c r="NTP866" s="93"/>
      <c r="NTQ866" s="93"/>
      <c r="NTR866" s="93"/>
      <c r="NTS866" s="93"/>
      <c r="NTT866" s="93"/>
      <c r="NTU866" s="93"/>
      <c r="NTV866" s="93"/>
      <c r="NTW866" s="93"/>
      <c r="NTX866" s="93"/>
      <c r="NTY866" s="93"/>
      <c r="NTZ866" s="93"/>
      <c r="NUA866" s="93"/>
      <c r="NUB866" s="93"/>
      <c r="NUC866" s="93"/>
      <c r="NUD866" s="93"/>
      <c r="NUE866" s="93"/>
      <c r="NUF866" s="93"/>
      <c r="NUG866" s="93"/>
      <c r="NUH866" s="93"/>
      <c r="NUI866" s="93"/>
      <c r="NUJ866" s="93"/>
      <c r="NUK866" s="93"/>
      <c r="NUL866" s="93"/>
      <c r="NUM866" s="93"/>
      <c r="NUN866" s="93"/>
      <c r="NUO866" s="93"/>
      <c r="NUP866" s="93"/>
      <c r="NUQ866" s="93"/>
      <c r="NUR866" s="93"/>
      <c r="NUS866" s="93"/>
      <c r="NUT866" s="93"/>
      <c r="NUU866" s="93"/>
      <c r="NUV866" s="93"/>
      <c r="NUW866" s="93"/>
      <c r="NUX866" s="93"/>
      <c r="NUY866" s="93"/>
      <c r="NUZ866" s="93"/>
      <c r="NVA866" s="93"/>
      <c r="NVB866" s="93"/>
      <c r="NVC866" s="93"/>
      <c r="NVD866" s="93"/>
      <c r="NVE866" s="93"/>
      <c r="NVF866" s="93"/>
      <c r="NVG866" s="93"/>
      <c r="NVH866" s="93"/>
      <c r="NVI866" s="93"/>
      <c r="NVJ866" s="93"/>
      <c r="NVK866" s="93"/>
      <c r="NVL866" s="93"/>
      <c r="NVM866" s="93"/>
      <c r="NVN866" s="93"/>
      <c r="NVO866" s="93"/>
      <c r="NVP866" s="93"/>
      <c r="NVQ866" s="93"/>
      <c r="NVR866" s="93"/>
      <c r="NVS866" s="93"/>
      <c r="NVT866" s="93"/>
      <c r="NVU866" s="93"/>
      <c r="NVV866" s="93"/>
      <c r="NVW866" s="93"/>
      <c r="NVX866" s="93"/>
      <c r="NVY866" s="93"/>
      <c r="NVZ866" s="93"/>
      <c r="NWA866" s="93"/>
      <c r="NWB866" s="93"/>
      <c r="NWC866" s="93"/>
      <c r="NWD866" s="93"/>
      <c r="NWE866" s="93"/>
      <c r="NWF866" s="93"/>
      <c r="NWG866" s="93"/>
      <c r="NWH866" s="93"/>
      <c r="NWI866" s="93"/>
      <c r="NWJ866" s="93"/>
      <c r="NWK866" s="93"/>
      <c r="NWL866" s="93"/>
      <c r="NWM866" s="93"/>
      <c r="NWN866" s="93"/>
      <c r="NWO866" s="93"/>
      <c r="NWP866" s="93"/>
      <c r="NWQ866" s="93"/>
      <c r="NWR866" s="93"/>
      <c r="NWS866" s="93"/>
      <c r="NWT866" s="93"/>
      <c r="NWU866" s="93"/>
      <c r="NWV866" s="93"/>
      <c r="NWW866" s="93"/>
      <c r="NWX866" s="93"/>
      <c r="NWY866" s="93"/>
      <c r="NWZ866" s="93"/>
      <c r="NXA866" s="93"/>
      <c r="NXB866" s="93"/>
      <c r="NXC866" s="93"/>
      <c r="NXD866" s="93"/>
      <c r="NXE866" s="93"/>
      <c r="NXF866" s="93"/>
      <c r="NXG866" s="93"/>
      <c r="NXH866" s="93"/>
      <c r="NXI866" s="93"/>
      <c r="NXJ866" s="93"/>
      <c r="NXK866" s="93"/>
      <c r="NXL866" s="93"/>
      <c r="NXM866" s="93"/>
      <c r="NXN866" s="93"/>
      <c r="NXO866" s="93"/>
      <c r="NXP866" s="93"/>
      <c r="NXQ866" s="93"/>
      <c r="NXR866" s="93"/>
      <c r="NXS866" s="93"/>
      <c r="NXT866" s="93"/>
      <c r="NXU866" s="93"/>
      <c r="NXV866" s="93"/>
      <c r="NXW866" s="93"/>
      <c r="NXX866" s="93"/>
      <c r="NXY866" s="93"/>
      <c r="NXZ866" s="93"/>
      <c r="NYA866" s="93"/>
      <c r="NYB866" s="93"/>
      <c r="NYC866" s="93"/>
      <c r="NYD866" s="93"/>
      <c r="NYE866" s="93"/>
      <c r="NYF866" s="93"/>
      <c r="NYG866" s="93"/>
      <c r="NYH866" s="93"/>
      <c r="NYI866" s="93"/>
      <c r="NYJ866" s="93"/>
      <c r="NYK866" s="93"/>
      <c r="NYL866" s="93"/>
      <c r="NYM866" s="93"/>
      <c r="NYN866" s="93"/>
      <c r="NYO866" s="93"/>
      <c r="NYP866" s="93"/>
      <c r="NYQ866" s="93"/>
      <c r="NYR866" s="93"/>
      <c r="NYS866" s="93"/>
      <c r="NYT866" s="93"/>
      <c r="NYU866" s="93"/>
      <c r="NYV866" s="93"/>
      <c r="NYW866" s="93"/>
      <c r="NYX866" s="93"/>
      <c r="NYY866" s="93"/>
      <c r="NYZ866" s="93"/>
      <c r="NZA866" s="93"/>
      <c r="NZB866" s="93"/>
      <c r="NZC866" s="93"/>
      <c r="NZD866" s="93"/>
      <c r="NZE866" s="93"/>
      <c r="NZF866" s="93"/>
      <c r="NZG866" s="93"/>
      <c r="NZH866" s="93"/>
      <c r="NZI866" s="93"/>
      <c r="NZJ866" s="93"/>
      <c r="NZK866" s="93"/>
      <c r="NZL866" s="93"/>
      <c r="NZM866" s="93"/>
      <c r="NZN866" s="93"/>
      <c r="NZO866" s="93"/>
      <c r="NZP866" s="93"/>
      <c r="NZQ866" s="93"/>
      <c r="NZR866" s="93"/>
      <c r="NZS866" s="93"/>
      <c r="NZT866" s="93"/>
      <c r="NZU866" s="93"/>
      <c r="NZV866" s="93"/>
      <c r="NZW866" s="93"/>
      <c r="NZX866" s="93"/>
      <c r="NZY866" s="93"/>
      <c r="NZZ866" s="93"/>
      <c r="OAA866" s="93"/>
      <c r="OAB866" s="93"/>
      <c r="OAC866" s="93"/>
      <c r="OAD866" s="93"/>
      <c r="OAE866" s="93"/>
      <c r="OAF866" s="93"/>
      <c r="OAG866" s="93"/>
      <c r="OAH866" s="93"/>
      <c r="OAI866" s="93"/>
      <c r="OAJ866" s="93"/>
      <c r="OAK866" s="93"/>
      <c r="OAL866" s="93"/>
      <c r="OAM866" s="93"/>
      <c r="OAN866" s="93"/>
      <c r="OAO866" s="93"/>
      <c r="OAP866" s="93"/>
      <c r="OAQ866" s="93"/>
      <c r="OAR866" s="93"/>
      <c r="OAS866" s="93"/>
      <c r="OAT866" s="93"/>
      <c r="OAU866" s="93"/>
      <c r="OAV866" s="93"/>
      <c r="OAW866" s="93"/>
      <c r="OAX866" s="93"/>
      <c r="OAY866" s="93"/>
      <c r="OAZ866" s="93"/>
      <c r="OBA866" s="93"/>
      <c r="OBB866" s="93"/>
      <c r="OBC866" s="93"/>
      <c r="OBD866" s="93"/>
      <c r="OBE866" s="93"/>
      <c r="OBF866" s="93"/>
      <c r="OBG866" s="93"/>
      <c r="OBH866" s="93"/>
      <c r="OBI866" s="93"/>
      <c r="OBJ866" s="93"/>
      <c r="OBK866" s="93"/>
      <c r="OBL866" s="93"/>
      <c r="OBM866" s="93"/>
      <c r="OBN866" s="93"/>
      <c r="OBO866" s="93"/>
      <c r="OBP866" s="93"/>
      <c r="OBQ866" s="93"/>
      <c r="OBR866" s="93"/>
      <c r="OBS866" s="93"/>
      <c r="OBT866" s="93"/>
      <c r="OBU866" s="93"/>
      <c r="OBV866" s="93"/>
      <c r="OBW866" s="93"/>
      <c r="OBX866" s="93"/>
      <c r="OBY866" s="93"/>
      <c r="OBZ866" s="93"/>
      <c r="OCA866" s="93"/>
      <c r="OCB866" s="93"/>
      <c r="OCC866" s="93"/>
      <c r="OCD866" s="93"/>
      <c r="OCE866" s="93"/>
      <c r="OCF866" s="93"/>
      <c r="OCG866" s="93"/>
      <c r="OCH866" s="93"/>
      <c r="OCI866" s="93"/>
      <c r="OCJ866" s="93"/>
      <c r="OCK866" s="93"/>
      <c r="OCL866" s="93"/>
      <c r="OCM866" s="93"/>
      <c r="OCN866" s="93"/>
      <c r="OCO866" s="93"/>
      <c r="OCP866" s="93"/>
      <c r="OCQ866" s="93"/>
      <c r="OCR866" s="93"/>
      <c r="OCS866" s="93"/>
      <c r="OCT866" s="93"/>
      <c r="OCU866" s="93"/>
      <c r="OCV866" s="93"/>
      <c r="OCW866" s="93"/>
      <c r="OCX866" s="93"/>
      <c r="OCY866" s="93"/>
      <c r="OCZ866" s="93"/>
      <c r="ODA866" s="93"/>
      <c r="ODB866" s="93"/>
      <c r="ODC866" s="93"/>
      <c r="ODD866" s="93"/>
      <c r="ODE866" s="93"/>
      <c r="ODF866" s="93"/>
      <c r="ODG866" s="93"/>
      <c r="ODH866" s="93"/>
      <c r="ODI866" s="93"/>
      <c r="ODJ866" s="93"/>
      <c r="ODK866" s="93"/>
      <c r="ODL866" s="93"/>
      <c r="ODM866" s="93"/>
      <c r="ODN866" s="93"/>
      <c r="ODO866" s="93"/>
      <c r="ODP866" s="93"/>
      <c r="ODQ866" s="93"/>
      <c r="ODR866" s="93"/>
      <c r="ODS866" s="93"/>
      <c r="ODT866" s="93"/>
      <c r="ODU866" s="93"/>
      <c r="ODV866" s="93"/>
      <c r="ODW866" s="93"/>
      <c r="ODX866" s="93"/>
      <c r="ODY866" s="93"/>
      <c r="ODZ866" s="93"/>
      <c r="OEA866" s="93"/>
      <c r="OEB866" s="93"/>
      <c r="OEC866" s="93"/>
      <c r="OED866" s="93"/>
      <c r="OEE866" s="93"/>
      <c r="OEF866" s="93"/>
      <c r="OEG866" s="93"/>
      <c r="OEH866" s="93"/>
      <c r="OEI866" s="93"/>
      <c r="OEJ866" s="93"/>
      <c r="OEK866" s="93"/>
      <c r="OEL866" s="93"/>
      <c r="OEM866" s="93"/>
      <c r="OEN866" s="93"/>
      <c r="OEO866" s="93"/>
      <c r="OEP866" s="93"/>
      <c r="OEQ866" s="93"/>
      <c r="OER866" s="93"/>
      <c r="OES866" s="93"/>
      <c r="OET866" s="93"/>
      <c r="OEU866" s="93"/>
      <c r="OEV866" s="93"/>
      <c r="OEW866" s="93"/>
      <c r="OEX866" s="93"/>
      <c r="OEY866" s="93"/>
      <c r="OEZ866" s="93"/>
      <c r="OFA866" s="93"/>
      <c r="OFB866" s="93"/>
      <c r="OFC866" s="93"/>
      <c r="OFD866" s="93"/>
      <c r="OFE866" s="93"/>
      <c r="OFF866" s="93"/>
      <c r="OFG866" s="93"/>
      <c r="OFH866" s="93"/>
      <c r="OFI866" s="93"/>
      <c r="OFJ866" s="93"/>
      <c r="OFK866" s="93"/>
      <c r="OFL866" s="93"/>
      <c r="OFM866" s="93"/>
      <c r="OFN866" s="93"/>
      <c r="OFO866" s="93"/>
      <c r="OFP866" s="93"/>
      <c r="OFQ866" s="93"/>
      <c r="OFR866" s="93"/>
      <c r="OFS866" s="93"/>
      <c r="OFT866" s="93"/>
      <c r="OFU866" s="93"/>
      <c r="OFV866" s="93"/>
      <c r="OFW866" s="93"/>
      <c r="OFX866" s="93"/>
      <c r="OFY866" s="93"/>
      <c r="OFZ866" s="93"/>
      <c r="OGA866" s="93"/>
      <c r="OGB866" s="93"/>
      <c r="OGC866" s="93"/>
      <c r="OGD866" s="93"/>
      <c r="OGE866" s="93"/>
      <c r="OGF866" s="93"/>
      <c r="OGG866" s="93"/>
      <c r="OGH866" s="93"/>
      <c r="OGI866" s="93"/>
      <c r="OGJ866" s="93"/>
      <c r="OGK866" s="93"/>
      <c r="OGL866" s="93"/>
      <c r="OGM866" s="93"/>
      <c r="OGN866" s="93"/>
      <c r="OGO866" s="93"/>
      <c r="OGP866" s="93"/>
      <c r="OGQ866" s="93"/>
      <c r="OGR866" s="93"/>
      <c r="OGS866" s="93"/>
      <c r="OGT866" s="93"/>
      <c r="OGU866" s="93"/>
      <c r="OGV866" s="93"/>
      <c r="OGW866" s="93"/>
      <c r="OGX866" s="93"/>
      <c r="OGY866" s="93"/>
      <c r="OGZ866" s="93"/>
      <c r="OHA866" s="93"/>
      <c r="OHB866" s="93"/>
      <c r="OHC866" s="93"/>
      <c r="OHD866" s="93"/>
      <c r="OHE866" s="93"/>
      <c r="OHF866" s="93"/>
      <c r="OHG866" s="93"/>
      <c r="OHH866" s="93"/>
      <c r="OHI866" s="93"/>
      <c r="OHJ866" s="93"/>
      <c r="OHK866" s="93"/>
      <c r="OHL866" s="93"/>
      <c r="OHM866" s="93"/>
      <c r="OHN866" s="93"/>
      <c r="OHO866" s="93"/>
      <c r="OHP866" s="93"/>
      <c r="OHQ866" s="93"/>
      <c r="OHR866" s="93"/>
      <c r="OHS866" s="93"/>
      <c r="OHT866" s="93"/>
      <c r="OHU866" s="93"/>
      <c r="OHV866" s="93"/>
      <c r="OHW866" s="93"/>
      <c r="OHX866" s="93"/>
      <c r="OHY866" s="93"/>
      <c r="OHZ866" s="93"/>
      <c r="OIA866" s="93"/>
      <c r="OIB866" s="93"/>
      <c r="OIC866" s="93"/>
      <c r="OID866" s="93"/>
      <c r="OIE866" s="93"/>
      <c r="OIF866" s="93"/>
      <c r="OIG866" s="93"/>
      <c r="OIH866" s="93"/>
      <c r="OII866" s="93"/>
      <c r="OIJ866" s="93"/>
      <c r="OIK866" s="93"/>
      <c r="OIL866" s="93"/>
      <c r="OIM866" s="93"/>
      <c r="OIN866" s="93"/>
      <c r="OIO866" s="93"/>
      <c r="OIP866" s="93"/>
      <c r="OIQ866" s="93"/>
      <c r="OIR866" s="93"/>
      <c r="OIS866" s="93"/>
      <c r="OIT866" s="93"/>
      <c r="OIU866" s="93"/>
      <c r="OIV866" s="93"/>
      <c r="OIW866" s="93"/>
      <c r="OIX866" s="93"/>
      <c r="OIY866" s="93"/>
      <c r="OIZ866" s="93"/>
      <c r="OJA866" s="93"/>
      <c r="OJB866" s="93"/>
      <c r="OJC866" s="93"/>
      <c r="OJD866" s="93"/>
      <c r="OJE866" s="93"/>
      <c r="OJF866" s="93"/>
      <c r="OJG866" s="93"/>
      <c r="OJH866" s="93"/>
      <c r="OJI866" s="93"/>
      <c r="OJJ866" s="93"/>
      <c r="OJK866" s="93"/>
      <c r="OJL866" s="93"/>
      <c r="OJM866" s="93"/>
      <c r="OJN866" s="93"/>
      <c r="OJO866" s="93"/>
      <c r="OJP866" s="93"/>
      <c r="OJQ866" s="93"/>
      <c r="OJR866" s="93"/>
      <c r="OJS866" s="93"/>
      <c r="OJT866" s="93"/>
      <c r="OJU866" s="93"/>
      <c r="OJV866" s="93"/>
      <c r="OJW866" s="93"/>
      <c r="OJX866" s="93"/>
      <c r="OJY866" s="93"/>
      <c r="OJZ866" s="93"/>
      <c r="OKA866" s="93"/>
      <c r="OKB866" s="93"/>
      <c r="OKC866" s="93"/>
      <c r="OKD866" s="93"/>
      <c r="OKE866" s="93"/>
      <c r="OKF866" s="93"/>
      <c r="OKG866" s="93"/>
      <c r="OKH866" s="93"/>
      <c r="OKI866" s="93"/>
      <c r="OKJ866" s="93"/>
      <c r="OKK866" s="93"/>
      <c r="OKL866" s="93"/>
      <c r="OKM866" s="93"/>
      <c r="OKN866" s="93"/>
      <c r="OKO866" s="93"/>
      <c r="OKP866" s="93"/>
      <c r="OKQ866" s="93"/>
      <c r="OKR866" s="93"/>
      <c r="OKS866" s="93"/>
      <c r="OKT866" s="93"/>
      <c r="OKU866" s="93"/>
      <c r="OKV866" s="93"/>
      <c r="OKW866" s="93"/>
      <c r="OKX866" s="93"/>
      <c r="OKY866" s="93"/>
      <c r="OKZ866" s="93"/>
      <c r="OLA866" s="93"/>
      <c r="OLB866" s="93"/>
      <c r="OLC866" s="93"/>
      <c r="OLD866" s="93"/>
      <c r="OLE866" s="93"/>
      <c r="OLF866" s="93"/>
      <c r="OLG866" s="93"/>
      <c r="OLH866" s="93"/>
      <c r="OLI866" s="93"/>
      <c r="OLJ866" s="93"/>
      <c r="OLK866" s="93"/>
      <c r="OLL866" s="93"/>
      <c r="OLM866" s="93"/>
      <c r="OLN866" s="93"/>
      <c r="OLO866" s="93"/>
      <c r="OLP866" s="93"/>
      <c r="OLQ866" s="93"/>
      <c r="OLR866" s="93"/>
      <c r="OLS866" s="93"/>
      <c r="OLT866" s="93"/>
      <c r="OLU866" s="93"/>
      <c r="OLV866" s="93"/>
      <c r="OLW866" s="93"/>
      <c r="OLX866" s="93"/>
      <c r="OLY866" s="93"/>
      <c r="OLZ866" s="93"/>
      <c r="OMA866" s="93"/>
      <c r="OMB866" s="93"/>
      <c r="OMC866" s="93"/>
      <c r="OMD866" s="93"/>
      <c r="OME866" s="93"/>
      <c r="OMF866" s="93"/>
      <c r="OMG866" s="93"/>
      <c r="OMH866" s="93"/>
      <c r="OMI866" s="93"/>
      <c r="OMJ866" s="93"/>
      <c r="OMK866" s="93"/>
      <c r="OML866" s="93"/>
      <c r="OMM866" s="93"/>
      <c r="OMN866" s="93"/>
      <c r="OMO866" s="93"/>
      <c r="OMP866" s="93"/>
      <c r="OMQ866" s="93"/>
      <c r="OMR866" s="93"/>
      <c r="OMS866" s="93"/>
      <c r="OMT866" s="93"/>
      <c r="OMU866" s="93"/>
      <c r="OMV866" s="93"/>
      <c r="OMW866" s="93"/>
      <c r="OMX866" s="93"/>
      <c r="OMY866" s="93"/>
      <c r="OMZ866" s="93"/>
      <c r="ONA866" s="93"/>
      <c r="ONB866" s="93"/>
      <c r="ONC866" s="93"/>
      <c r="OND866" s="93"/>
      <c r="ONE866" s="93"/>
      <c r="ONF866" s="93"/>
      <c r="ONG866" s="93"/>
      <c r="ONH866" s="93"/>
      <c r="ONI866" s="93"/>
      <c r="ONJ866" s="93"/>
      <c r="ONK866" s="93"/>
      <c r="ONL866" s="93"/>
      <c r="ONM866" s="93"/>
      <c r="ONN866" s="93"/>
      <c r="ONO866" s="93"/>
      <c r="ONP866" s="93"/>
      <c r="ONQ866" s="93"/>
      <c r="ONR866" s="93"/>
      <c r="ONS866" s="93"/>
      <c r="ONT866" s="93"/>
      <c r="ONU866" s="93"/>
      <c r="ONV866" s="93"/>
      <c r="ONW866" s="93"/>
      <c r="ONX866" s="93"/>
      <c r="ONY866" s="93"/>
      <c r="ONZ866" s="93"/>
      <c r="OOA866" s="93"/>
      <c r="OOB866" s="93"/>
      <c r="OOC866" s="93"/>
      <c r="OOD866" s="93"/>
      <c r="OOE866" s="93"/>
      <c r="OOF866" s="93"/>
      <c r="OOG866" s="93"/>
      <c r="OOH866" s="93"/>
      <c r="OOI866" s="93"/>
      <c r="OOJ866" s="93"/>
      <c r="OOK866" s="93"/>
      <c r="OOL866" s="93"/>
      <c r="OOM866" s="93"/>
      <c r="OON866" s="93"/>
      <c r="OOO866" s="93"/>
      <c r="OOP866" s="93"/>
      <c r="OOQ866" s="93"/>
      <c r="OOR866" s="93"/>
      <c r="OOS866" s="93"/>
      <c r="OOT866" s="93"/>
      <c r="OOU866" s="93"/>
      <c r="OOV866" s="93"/>
      <c r="OOW866" s="93"/>
      <c r="OOX866" s="93"/>
      <c r="OOY866" s="93"/>
      <c r="OOZ866" s="93"/>
      <c r="OPA866" s="93"/>
      <c r="OPB866" s="93"/>
      <c r="OPC866" s="93"/>
      <c r="OPD866" s="93"/>
      <c r="OPE866" s="93"/>
      <c r="OPF866" s="93"/>
      <c r="OPG866" s="93"/>
      <c r="OPH866" s="93"/>
      <c r="OPI866" s="93"/>
      <c r="OPJ866" s="93"/>
      <c r="OPK866" s="93"/>
      <c r="OPL866" s="93"/>
      <c r="OPM866" s="93"/>
      <c r="OPN866" s="93"/>
      <c r="OPO866" s="93"/>
      <c r="OPP866" s="93"/>
      <c r="OPQ866" s="93"/>
      <c r="OPR866" s="93"/>
      <c r="OPS866" s="93"/>
      <c r="OPT866" s="93"/>
      <c r="OPU866" s="93"/>
      <c r="OPV866" s="93"/>
      <c r="OPW866" s="93"/>
      <c r="OPX866" s="93"/>
      <c r="OPY866" s="93"/>
      <c r="OPZ866" s="93"/>
      <c r="OQA866" s="93"/>
      <c r="OQB866" s="93"/>
      <c r="OQC866" s="93"/>
      <c r="OQD866" s="93"/>
      <c r="OQE866" s="93"/>
      <c r="OQF866" s="93"/>
      <c r="OQG866" s="93"/>
      <c r="OQH866" s="93"/>
      <c r="OQI866" s="93"/>
      <c r="OQJ866" s="93"/>
      <c r="OQK866" s="93"/>
      <c r="OQL866" s="93"/>
      <c r="OQM866" s="93"/>
      <c r="OQN866" s="93"/>
      <c r="OQO866" s="93"/>
      <c r="OQP866" s="93"/>
      <c r="OQQ866" s="93"/>
      <c r="OQR866" s="93"/>
      <c r="OQS866" s="93"/>
      <c r="OQT866" s="93"/>
      <c r="OQU866" s="93"/>
      <c r="OQV866" s="93"/>
      <c r="OQW866" s="93"/>
      <c r="OQX866" s="93"/>
      <c r="OQY866" s="93"/>
      <c r="OQZ866" s="93"/>
      <c r="ORA866" s="93"/>
      <c r="ORB866" s="93"/>
      <c r="ORC866" s="93"/>
      <c r="ORD866" s="93"/>
      <c r="ORE866" s="93"/>
      <c r="ORF866" s="93"/>
      <c r="ORG866" s="93"/>
      <c r="ORH866" s="93"/>
      <c r="ORI866" s="93"/>
      <c r="ORJ866" s="93"/>
      <c r="ORK866" s="93"/>
      <c r="ORL866" s="93"/>
      <c r="ORM866" s="93"/>
      <c r="ORN866" s="93"/>
      <c r="ORO866" s="93"/>
      <c r="ORP866" s="93"/>
      <c r="ORQ866" s="93"/>
      <c r="ORR866" s="93"/>
      <c r="ORS866" s="93"/>
      <c r="ORT866" s="93"/>
      <c r="ORU866" s="93"/>
      <c r="ORV866" s="93"/>
      <c r="ORW866" s="93"/>
      <c r="ORX866" s="93"/>
      <c r="ORY866" s="93"/>
      <c r="ORZ866" s="93"/>
      <c r="OSA866" s="93"/>
      <c r="OSB866" s="93"/>
      <c r="OSC866" s="93"/>
      <c r="OSD866" s="93"/>
      <c r="OSE866" s="93"/>
      <c r="OSF866" s="93"/>
      <c r="OSG866" s="93"/>
      <c r="OSH866" s="93"/>
      <c r="OSI866" s="93"/>
      <c r="OSJ866" s="93"/>
      <c r="OSK866" s="93"/>
      <c r="OSL866" s="93"/>
      <c r="OSM866" s="93"/>
      <c r="OSN866" s="93"/>
      <c r="OSO866" s="93"/>
      <c r="OSP866" s="93"/>
      <c r="OSQ866" s="93"/>
      <c r="OSR866" s="93"/>
      <c r="OSS866" s="93"/>
      <c r="OST866" s="93"/>
      <c r="OSU866" s="93"/>
      <c r="OSV866" s="93"/>
      <c r="OSW866" s="93"/>
      <c r="OSX866" s="93"/>
      <c r="OSY866" s="93"/>
      <c r="OSZ866" s="93"/>
      <c r="OTA866" s="93"/>
      <c r="OTB866" s="93"/>
      <c r="OTC866" s="93"/>
      <c r="OTD866" s="93"/>
      <c r="OTE866" s="93"/>
      <c r="OTF866" s="93"/>
      <c r="OTG866" s="93"/>
      <c r="OTH866" s="93"/>
      <c r="OTI866" s="93"/>
      <c r="OTJ866" s="93"/>
      <c r="OTK866" s="93"/>
      <c r="OTL866" s="93"/>
      <c r="OTM866" s="93"/>
      <c r="OTN866" s="93"/>
      <c r="OTO866" s="93"/>
      <c r="OTP866" s="93"/>
      <c r="OTQ866" s="93"/>
      <c r="OTR866" s="93"/>
      <c r="OTS866" s="93"/>
      <c r="OTT866" s="93"/>
      <c r="OTU866" s="93"/>
      <c r="OTV866" s="93"/>
      <c r="OTW866" s="93"/>
      <c r="OTX866" s="93"/>
      <c r="OTY866" s="93"/>
      <c r="OTZ866" s="93"/>
      <c r="OUA866" s="93"/>
      <c r="OUB866" s="93"/>
      <c r="OUC866" s="93"/>
      <c r="OUD866" s="93"/>
      <c r="OUE866" s="93"/>
      <c r="OUF866" s="93"/>
      <c r="OUG866" s="93"/>
      <c r="OUH866" s="93"/>
      <c r="OUI866" s="93"/>
      <c r="OUJ866" s="93"/>
      <c r="OUK866" s="93"/>
      <c r="OUL866" s="93"/>
      <c r="OUM866" s="93"/>
      <c r="OUN866" s="93"/>
      <c r="OUO866" s="93"/>
      <c r="OUP866" s="93"/>
      <c r="OUQ866" s="93"/>
      <c r="OUR866" s="93"/>
      <c r="OUS866" s="93"/>
      <c r="OUT866" s="93"/>
      <c r="OUU866" s="93"/>
      <c r="OUV866" s="93"/>
      <c r="OUW866" s="93"/>
      <c r="OUX866" s="93"/>
      <c r="OUY866" s="93"/>
      <c r="OUZ866" s="93"/>
      <c r="OVA866" s="93"/>
      <c r="OVB866" s="93"/>
      <c r="OVC866" s="93"/>
      <c r="OVD866" s="93"/>
      <c r="OVE866" s="93"/>
      <c r="OVF866" s="93"/>
      <c r="OVG866" s="93"/>
      <c r="OVH866" s="93"/>
      <c r="OVI866" s="93"/>
      <c r="OVJ866" s="93"/>
      <c r="OVK866" s="93"/>
      <c r="OVL866" s="93"/>
      <c r="OVM866" s="93"/>
      <c r="OVN866" s="93"/>
      <c r="OVO866" s="93"/>
      <c r="OVP866" s="93"/>
      <c r="OVQ866" s="93"/>
      <c r="OVR866" s="93"/>
      <c r="OVS866" s="93"/>
      <c r="OVT866" s="93"/>
      <c r="OVU866" s="93"/>
      <c r="OVV866" s="93"/>
      <c r="OVW866" s="93"/>
      <c r="OVX866" s="93"/>
      <c r="OVY866" s="93"/>
      <c r="OVZ866" s="93"/>
      <c r="OWA866" s="93"/>
      <c r="OWB866" s="93"/>
      <c r="OWC866" s="93"/>
      <c r="OWD866" s="93"/>
      <c r="OWE866" s="93"/>
      <c r="OWF866" s="93"/>
      <c r="OWG866" s="93"/>
      <c r="OWH866" s="93"/>
      <c r="OWI866" s="93"/>
      <c r="OWJ866" s="93"/>
      <c r="OWK866" s="93"/>
      <c r="OWL866" s="93"/>
      <c r="OWM866" s="93"/>
      <c r="OWN866" s="93"/>
      <c r="OWO866" s="93"/>
      <c r="OWP866" s="93"/>
      <c r="OWQ866" s="93"/>
      <c r="OWR866" s="93"/>
      <c r="OWS866" s="93"/>
      <c r="OWT866" s="93"/>
      <c r="OWU866" s="93"/>
      <c r="OWV866" s="93"/>
      <c r="OWW866" s="93"/>
      <c r="OWX866" s="93"/>
      <c r="OWY866" s="93"/>
      <c r="OWZ866" s="93"/>
      <c r="OXA866" s="93"/>
      <c r="OXB866" s="93"/>
      <c r="OXC866" s="93"/>
      <c r="OXD866" s="93"/>
      <c r="OXE866" s="93"/>
      <c r="OXF866" s="93"/>
      <c r="OXG866" s="93"/>
      <c r="OXH866" s="93"/>
      <c r="OXI866" s="93"/>
      <c r="OXJ866" s="93"/>
      <c r="OXK866" s="93"/>
      <c r="OXL866" s="93"/>
      <c r="OXM866" s="93"/>
      <c r="OXN866" s="93"/>
      <c r="OXO866" s="93"/>
      <c r="OXP866" s="93"/>
      <c r="OXQ866" s="93"/>
      <c r="OXR866" s="93"/>
      <c r="OXS866" s="93"/>
      <c r="OXT866" s="93"/>
      <c r="OXU866" s="93"/>
      <c r="OXV866" s="93"/>
      <c r="OXW866" s="93"/>
      <c r="OXX866" s="93"/>
      <c r="OXY866" s="93"/>
      <c r="OXZ866" s="93"/>
      <c r="OYA866" s="93"/>
      <c r="OYB866" s="93"/>
      <c r="OYC866" s="93"/>
      <c r="OYD866" s="93"/>
      <c r="OYE866" s="93"/>
      <c r="OYF866" s="93"/>
      <c r="OYG866" s="93"/>
      <c r="OYH866" s="93"/>
      <c r="OYI866" s="93"/>
      <c r="OYJ866" s="93"/>
      <c r="OYK866" s="93"/>
      <c r="OYL866" s="93"/>
      <c r="OYM866" s="93"/>
      <c r="OYN866" s="93"/>
      <c r="OYO866" s="93"/>
      <c r="OYP866" s="93"/>
      <c r="OYQ866" s="93"/>
      <c r="OYR866" s="93"/>
      <c r="OYS866" s="93"/>
      <c r="OYT866" s="93"/>
      <c r="OYU866" s="93"/>
      <c r="OYV866" s="93"/>
      <c r="OYW866" s="93"/>
      <c r="OYX866" s="93"/>
      <c r="OYY866" s="93"/>
      <c r="OYZ866" s="93"/>
      <c r="OZA866" s="93"/>
      <c r="OZB866" s="93"/>
      <c r="OZC866" s="93"/>
      <c r="OZD866" s="93"/>
      <c r="OZE866" s="93"/>
      <c r="OZF866" s="93"/>
      <c r="OZG866" s="93"/>
      <c r="OZH866" s="93"/>
      <c r="OZI866" s="93"/>
      <c r="OZJ866" s="93"/>
      <c r="OZK866" s="93"/>
      <c r="OZL866" s="93"/>
      <c r="OZM866" s="93"/>
      <c r="OZN866" s="93"/>
      <c r="OZO866" s="93"/>
      <c r="OZP866" s="93"/>
      <c r="OZQ866" s="93"/>
      <c r="OZR866" s="93"/>
      <c r="OZS866" s="93"/>
      <c r="OZT866" s="93"/>
      <c r="OZU866" s="93"/>
      <c r="OZV866" s="93"/>
      <c r="OZW866" s="93"/>
      <c r="OZX866" s="93"/>
      <c r="OZY866" s="93"/>
      <c r="OZZ866" s="93"/>
      <c r="PAA866" s="93"/>
      <c r="PAB866" s="93"/>
      <c r="PAC866" s="93"/>
      <c r="PAD866" s="93"/>
      <c r="PAE866" s="93"/>
      <c r="PAF866" s="93"/>
      <c r="PAG866" s="93"/>
      <c r="PAH866" s="93"/>
      <c r="PAI866" s="93"/>
      <c r="PAJ866" s="93"/>
      <c r="PAK866" s="93"/>
      <c r="PAL866" s="93"/>
      <c r="PAM866" s="93"/>
      <c r="PAN866" s="93"/>
      <c r="PAO866" s="93"/>
      <c r="PAP866" s="93"/>
      <c r="PAQ866" s="93"/>
      <c r="PAR866" s="93"/>
      <c r="PAS866" s="93"/>
      <c r="PAT866" s="93"/>
      <c r="PAU866" s="93"/>
      <c r="PAV866" s="93"/>
      <c r="PAW866" s="93"/>
      <c r="PAX866" s="93"/>
      <c r="PAY866" s="93"/>
      <c r="PAZ866" s="93"/>
      <c r="PBA866" s="93"/>
      <c r="PBB866" s="93"/>
      <c r="PBC866" s="93"/>
      <c r="PBD866" s="93"/>
      <c r="PBE866" s="93"/>
      <c r="PBF866" s="93"/>
      <c r="PBG866" s="93"/>
      <c r="PBH866" s="93"/>
      <c r="PBI866" s="93"/>
      <c r="PBJ866" s="93"/>
      <c r="PBK866" s="93"/>
      <c r="PBL866" s="93"/>
      <c r="PBM866" s="93"/>
      <c r="PBN866" s="93"/>
      <c r="PBO866" s="93"/>
      <c r="PBP866" s="93"/>
      <c r="PBQ866" s="93"/>
      <c r="PBR866" s="93"/>
      <c r="PBS866" s="93"/>
      <c r="PBT866" s="93"/>
      <c r="PBU866" s="93"/>
      <c r="PBV866" s="93"/>
      <c r="PBW866" s="93"/>
      <c r="PBX866" s="93"/>
      <c r="PBY866" s="93"/>
      <c r="PBZ866" s="93"/>
      <c r="PCA866" s="93"/>
      <c r="PCB866" s="93"/>
      <c r="PCC866" s="93"/>
      <c r="PCD866" s="93"/>
      <c r="PCE866" s="93"/>
      <c r="PCF866" s="93"/>
      <c r="PCG866" s="93"/>
      <c r="PCH866" s="93"/>
      <c r="PCI866" s="93"/>
      <c r="PCJ866" s="93"/>
      <c r="PCK866" s="93"/>
      <c r="PCL866" s="93"/>
      <c r="PCM866" s="93"/>
      <c r="PCN866" s="93"/>
      <c r="PCO866" s="93"/>
      <c r="PCP866" s="93"/>
      <c r="PCQ866" s="93"/>
      <c r="PCR866" s="93"/>
      <c r="PCS866" s="93"/>
      <c r="PCT866" s="93"/>
      <c r="PCU866" s="93"/>
      <c r="PCV866" s="93"/>
      <c r="PCW866" s="93"/>
      <c r="PCX866" s="93"/>
      <c r="PCY866" s="93"/>
      <c r="PCZ866" s="93"/>
      <c r="PDA866" s="93"/>
      <c r="PDB866" s="93"/>
      <c r="PDC866" s="93"/>
      <c r="PDD866" s="93"/>
      <c r="PDE866" s="93"/>
      <c r="PDF866" s="93"/>
      <c r="PDG866" s="93"/>
      <c r="PDH866" s="93"/>
      <c r="PDI866" s="93"/>
      <c r="PDJ866" s="93"/>
      <c r="PDK866" s="93"/>
      <c r="PDL866" s="93"/>
      <c r="PDM866" s="93"/>
      <c r="PDN866" s="93"/>
      <c r="PDO866" s="93"/>
      <c r="PDP866" s="93"/>
      <c r="PDQ866" s="93"/>
      <c r="PDR866" s="93"/>
      <c r="PDS866" s="93"/>
      <c r="PDT866" s="93"/>
      <c r="PDU866" s="93"/>
      <c r="PDV866" s="93"/>
      <c r="PDW866" s="93"/>
      <c r="PDX866" s="93"/>
      <c r="PDY866" s="93"/>
      <c r="PDZ866" s="93"/>
      <c r="PEA866" s="93"/>
      <c r="PEB866" s="93"/>
      <c r="PEC866" s="93"/>
      <c r="PED866" s="93"/>
      <c r="PEE866" s="93"/>
      <c r="PEF866" s="93"/>
      <c r="PEG866" s="93"/>
      <c r="PEH866" s="93"/>
      <c r="PEI866" s="93"/>
      <c r="PEJ866" s="93"/>
      <c r="PEK866" s="93"/>
      <c r="PEL866" s="93"/>
      <c r="PEM866" s="93"/>
      <c r="PEN866" s="93"/>
      <c r="PEO866" s="93"/>
      <c r="PEP866" s="93"/>
      <c r="PEQ866" s="93"/>
      <c r="PER866" s="93"/>
      <c r="PES866" s="93"/>
      <c r="PET866" s="93"/>
      <c r="PEU866" s="93"/>
      <c r="PEV866" s="93"/>
      <c r="PEW866" s="93"/>
      <c r="PEX866" s="93"/>
      <c r="PEY866" s="93"/>
      <c r="PEZ866" s="93"/>
      <c r="PFA866" s="93"/>
      <c r="PFB866" s="93"/>
      <c r="PFC866" s="93"/>
      <c r="PFD866" s="93"/>
      <c r="PFE866" s="93"/>
      <c r="PFF866" s="93"/>
      <c r="PFG866" s="93"/>
      <c r="PFH866" s="93"/>
      <c r="PFI866" s="93"/>
      <c r="PFJ866" s="93"/>
      <c r="PFK866" s="93"/>
      <c r="PFL866" s="93"/>
      <c r="PFM866" s="93"/>
      <c r="PFN866" s="93"/>
      <c r="PFO866" s="93"/>
      <c r="PFP866" s="93"/>
      <c r="PFQ866" s="93"/>
      <c r="PFR866" s="93"/>
      <c r="PFS866" s="93"/>
      <c r="PFT866" s="93"/>
      <c r="PFU866" s="93"/>
      <c r="PFV866" s="93"/>
      <c r="PFW866" s="93"/>
      <c r="PFX866" s="93"/>
      <c r="PFY866" s="93"/>
      <c r="PFZ866" s="93"/>
      <c r="PGA866" s="93"/>
      <c r="PGB866" s="93"/>
      <c r="PGC866" s="93"/>
      <c r="PGD866" s="93"/>
      <c r="PGE866" s="93"/>
      <c r="PGF866" s="93"/>
      <c r="PGG866" s="93"/>
      <c r="PGH866" s="93"/>
      <c r="PGI866" s="93"/>
      <c r="PGJ866" s="93"/>
      <c r="PGK866" s="93"/>
      <c r="PGL866" s="93"/>
      <c r="PGM866" s="93"/>
      <c r="PGN866" s="93"/>
      <c r="PGO866" s="93"/>
      <c r="PGP866" s="93"/>
      <c r="PGQ866" s="93"/>
      <c r="PGR866" s="93"/>
      <c r="PGS866" s="93"/>
      <c r="PGT866" s="93"/>
      <c r="PGU866" s="93"/>
      <c r="PGV866" s="93"/>
      <c r="PGW866" s="93"/>
      <c r="PGX866" s="93"/>
      <c r="PGY866" s="93"/>
      <c r="PGZ866" s="93"/>
      <c r="PHA866" s="93"/>
      <c r="PHB866" s="93"/>
      <c r="PHC866" s="93"/>
      <c r="PHD866" s="93"/>
      <c r="PHE866" s="93"/>
      <c r="PHF866" s="93"/>
      <c r="PHG866" s="93"/>
      <c r="PHH866" s="93"/>
      <c r="PHI866" s="93"/>
      <c r="PHJ866" s="93"/>
      <c r="PHK866" s="93"/>
      <c r="PHL866" s="93"/>
      <c r="PHM866" s="93"/>
      <c r="PHN866" s="93"/>
      <c r="PHO866" s="93"/>
      <c r="PHP866" s="93"/>
      <c r="PHQ866" s="93"/>
      <c r="PHR866" s="93"/>
      <c r="PHS866" s="93"/>
      <c r="PHT866" s="93"/>
      <c r="PHU866" s="93"/>
      <c r="PHV866" s="93"/>
      <c r="PHW866" s="93"/>
      <c r="PHX866" s="93"/>
      <c r="PHY866" s="93"/>
      <c r="PHZ866" s="93"/>
      <c r="PIA866" s="93"/>
      <c r="PIB866" s="93"/>
      <c r="PIC866" s="93"/>
      <c r="PID866" s="93"/>
      <c r="PIE866" s="93"/>
      <c r="PIF866" s="93"/>
      <c r="PIG866" s="93"/>
      <c r="PIH866" s="93"/>
      <c r="PII866" s="93"/>
      <c r="PIJ866" s="93"/>
      <c r="PIK866" s="93"/>
      <c r="PIL866" s="93"/>
      <c r="PIM866" s="93"/>
      <c r="PIN866" s="93"/>
      <c r="PIO866" s="93"/>
      <c r="PIP866" s="93"/>
      <c r="PIQ866" s="93"/>
      <c r="PIR866" s="93"/>
      <c r="PIS866" s="93"/>
      <c r="PIT866" s="93"/>
      <c r="PIU866" s="93"/>
      <c r="PIV866" s="93"/>
      <c r="PIW866" s="93"/>
      <c r="PIX866" s="93"/>
      <c r="PIY866" s="93"/>
      <c r="PIZ866" s="93"/>
      <c r="PJA866" s="93"/>
      <c r="PJB866" s="93"/>
      <c r="PJC866" s="93"/>
      <c r="PJD866" s="93"/>
      <c r="PJE866" s="93"/>
      <c r="PJF866" s="93"/>
      <c r="PJG866" s="93"/>
      <c r="PJH866" s="93"/>
      <c r="PJI866" s="93"/>
      <c r="PJJ866" s="93"/>
      <c r="PJK866" s="93"/>
      <c r="PJL866" s="93"/>
      <c r="PJM866" s="93"/>
      <c r="PJN866" s="93"/>
      <c r="PJO866" s="93"/>
      <c r="PJP866" s="93"/>
      <c r="PJQ866" s="93"/>
      <c r="PJR866" s="93"/>
      <c r="PJS866" s="93"/>
      <c r="PJT866" s="93"/>
      <c r="PJU866" s="93"/>
      <c r="PJV866" s="93"/>
      <c r="PJW866" s="93"/>
      <c r="PJX866" s="93"/>
      <c r="PJY866" s="93"/>
      <c r="PJZ866" s="93"/>
      <c r="PKA866" s="93"/>
      <c r="PKB866" s="93"/>
      <c r="PKC866" s="93"/>
      <c r="PKD866" s="93"/>
      <c r="PKE866" s="93"/>
      <c r="PKF866" s="93"/>
      <c r="PKG866" s="93"/>
      <c r="PKH866" s="93"/>
      <c r="PKI866" s="93"/>
      <c r="PKJ866" s="93"/>
      <c r="PKK866" s="93"/>
      <c r="PKL866" s="93"/>
      <c r="PKM866" s="93"/>
      <c r="PKN866" s="93"/>
      <c r="PKO866" s="93"/>
      <c r="PKP866" s="93"/>
      <c r="PKQ866" s="93"/>
      <c r="PKR866" s="93"/>
      <c r="PKS866" s="93"/>
      <c r="PKT866" s="93"/>
      <c r="PKU866" s="93"/>
      <c r="PKV866" s="93"/>
      <c r="PKW866" s="93"/>
      <c r="PKX866" s="93"/>
      <c r="PKY866" s="93"/>
      <c r="PKZ866" s="93"/>
      <c r="PLA866" s="93"/>
      <c r="PLB866" s="93"/>
      <c r="PLC866" s="93"/>
      <c r="PLD866" s="93"/>
      <c r="PLE866" s="93"/>
      <c r="PLF866" s="93"/>
      <c r="PLG866" s="93"/>
      <c r="PLH866" s="93"/>
      <c r="PLI866" s="93"/>
      <c r="PLJ866" s="93"/>
      <c r="PLK866" s="93"/>
      <c r="PLL866" s="93"/>
      <c r="PLM866" s="93"/>
      <c r="PLN866" s="93"/>
      <c r="PLO866" s="93"/>
      <c r="PLP866" s="93"/>
      <c r="PLQ866" s="93"/>
      <c r="PLR866" s="93"/>
      <c r="PLS866" s="93"/>
      <c r="PLT866" s="93"/>
      <c r="PLU866" s="93"/>
      <c r="PLV866" s="93"/>
      <c r="PLW866" s="93"/>
      <c r="PLX866" s="93"/>
      <c r="PLY866" s="93"/>
      <c r="PLZ866" s="93"/>
      <c r="PMA866" s="93"/>
      <c r="PMB866" s="93"/>
      <c r="PMC866" s="93"/>
      <c r="PMD866" s="93"/>
      <c r="PME866" s="93"/>
      <c r="PMF866" s="93"/>
      <c r="PMG866" s="93"/>
      <c r="PMH866" s="93"/>
      <c r="PMI866" s="93"/>
      <c r="PMJ866" s="93"/>
      <c r="PMK866" s="93"/>
      <c r="PML866" s="93"/>
      <c r="PMM866" s="93"/>
      <c r="PMN866" s="93"/>
      <c r="PMO866" s="93"/>
      <c r="PMP866" s="93"/>
      <c r="PMQ866" s="93"/>
      <c r="PMR866" s="93"/>
      <c r="PMS866" s="93"/>
      <c r="PMT866" s="93"/>
      <c r="PMU866" s="93"/>
      <c r="PMV866" s="93"/>
      <c r="PMW866" s="93"/>
      <c r="PMX866" s="93"/>
      <c r="PMY866" s="93"/>
      <c r="PMZ866" s="93"/>
      <c r="PNA866" s="93"/>
      <c r="PNB866" s="93"/>
      <c r="PNC866" s="93"/>
      <c r="PND866" s="93"/>
      <c r="PNE866" s="93"/>
      <c r="PNF866" s="93"/>
      <c r="PNG866" s="93"/>
      <c r="PNH866" s="93"/>
      <c r="PNI866" s="93"/>
      <c r="PNJ866" s="93"/>
      <c r="PNK866" s="93"/>
      <c r="PNL866" s="93"/>
      <c r="PNM866" s="93"/>
      <c r="PNN866" s="93"/>
      <c r="PNO866" s="93"/>
      <c r="PNP866" s="93"/>
      <c r="PNQ866" s="93"/>
      <c r="PNR866" s="93"/>
      <c r="PNS866" s="93"/>
      <c r="PNT866" s="93"/>
      <c r="PNU866" s="93"/>
      <c r="PNV866" s="93"/>
      <c r="PNW866" s="93"/>
      <c r="PNX866" s="93"/>
      <c r="PNY866" s="93"/>
      <c r="PNZ866" s="93"/>
      <c r="POA866" s="93"/>
      <c r="POB866" s="93"/>
      <c r="POC866" s="93"/>
      <c r="POD866" s="93"/>
      <c r="POE866" s="93"/>
      <c r="POF866" s="93"/>
      <c r="POG866" s="93"/>
      <c r="POH866" s="93"/>
      <c r="POI866" s="93"/>
      <c r="POJ866" s="93"/>
      <c r="POK866" s="93"/>
      <c r="POL866" s="93"/>
      <c r="POM866" s="93"/>
      <c r="PON866" s="93"/>
      <c r="POO866" s="93"/>
      <c r="POP866" s="93"/>
      <c r="POQ866" s="93"/>
      <c r="POR866" s="93"/>
      <c r="POS866" s="93"/>
      <c r="POT866" s="93"/>
      <c r="POU866" s="93"/>
      <c r="POV866" s="93"/>
      <c r="POW866" s="93"/>
      <c r="POX866" s="93"/>
      <c r="POY866" s="93"/>
      <c r="POZ866" s="93"/>
      <c r="PPA866" s="93"/>
      <c r="PPB866" s="93"/>
      <c r="PPC866" s="93"/>
      <c r="PPD866" s="93"/>
      <c r="PPE866" s="93"/>
      <c r="PPF866" s="93"/>
      <c r="PPG866" s="93"/>
      <c r="PPH866" s="93"/>
      <c r="PPI866" s="93"/>
      <c r="PPJ866" s="93"/>
      <c r="PPK866" s="93"/>
      <c r="PPL866" s="93"/>
      <c r="PPM866" s="93"/>
      <c r="PPN866" s="93"/>
      <c r="PPO866" s="93"/>
      <c r="PPP866" s="93"/>
      <c r="PPQ866" s="93"/>
      <c r="PPR866" s="93"/>
      <c r="PPS866" s="93"/>
      <c r="PPT866" s="93"/>
      <c r="PPU866" s="93"/>
      <c r="PPV866" s="93"/>
      <c r="PPW866" s="93"/>
      <c r="PPX866" s="93"/>
      <c r="PPY866" s="93"/>
      <c r="PPZ866" s="93"/>
      <c r="PQA866" s="93"/>
      <c r="PQB866" s="93"/>
      <c r="PQC866" s="93"/>
      <c r="PQD866" s="93"/>
      <c r="PQE866" s="93"/>
      <c r="PQF866" s="93"/>
      <c r="PQG866" s="93"/>
      <c r="PQH866" s="93"/>
      <c r="PQI866" s="93"/>
      <c r="PQJ866" s="93"/>
      <c r="PQK866" s="93"/>
      <c r="PQL866" s="93"/>
      <c r="PQM866" s="93"/>
      <c r="PQN866" s="93"/>
      <c r="PQO866" s="93"/>
      <c r="PQP866" s="93"/>
      <c r="PQQ866" s="93"/>
      <c r="PQR866" s="93"/>
      <c r="PQS866" s="93"/>
      <c r="PQT866" s="93"/>
      <c r="PQU866" s="93"/>
      <c r="PQV866" s="93"/>
      <c r="PQW866" s="93"/>
      <c r="PQX866" s="93"/>
      <c r="PQY866" s="93"/>
      <c r="PQZ866" s="93"/>
      <c r="PRA866" s="93"/>
      <c r="PRB866" s="93"/>
      <c r="PRC866" s="93"/>
      <c r="PRD866" s="93"/>
      <c r="PRE866" s="93"/>
      <c r="PRF866" s="93"/>
      <c r="PRG866" s="93"/>
      <c r="PRH866" s="93"/>
      <c r="PRI866" s="93"/>
      <c r="PRJ866" s="93"/>
      <c r="PRK866" s="93"/>
      <c r="PRL866" s="93"/>
      <c r="PRM866" s="93"/>
      <c r="PRN866" s="93"/>
      <c r="PRO866" s="93"/>
      <c r="PRP866" s="93"/>
      <c r="PRQ866" s="93"/>
      <c r="PRR866" s="93"/>
      <c r="PRS866" s="93"/>
      <c r="PRT866" s="93"/>
      <c r="PRU866" s="93"/>
      <c r="PRV866" s="93"/>
      <c r="PRW866" s="93"/>
      <c r="PRX866" s="93"/>
      <c r="PRY866" s="93"/>
      <c r="PRZ866" s="93"/>
      <c r="PSA866" s="93"/>
      <c r="PSB866" s="93"/>
      <c r="PSC866" s="93"/>
      <c r="PSD866" s="93"/>
      <c r="PSE866" s="93"/>
      <c r="PSF866" s="93"/>
      <c r="PSG866" s="93"/>
      <c r="PSH866" s="93"/>
      <c r="PSI866" s="93"/>
      <c r="PSJ866" s="93"/>
      <c r="PSK866" s="93"/>
      <c r="PSL866" s="93"/>
      <c r="PSM866" s="93"/>
      <c r="PSN866" s="93"/>
      <c r="PSO866" s="93"/>
      <c r="PSP866" s="93"/>
      <c r="PSQ866" s="93"/>
      <c r="PSR866" s="93"/>
      <c r="PSS866" s="93"/>
      <c r="PST866" s="93"/>
      <c r="PSU866" s="93"/>
      <c r="PSV866" s="93"/>
      <c r="PSW866" s="93"/>
      <c r="PSX866" s="93"/>
      <c r="PSY866" s="93"/>
      <c r="PSZ866" s="93"/>
      <c r="PTA866" s="93"/>
      <c r="PTB866" s="93"/>
      <c r="PTC866" s="93"/>
      <c r="PTD866" s="93"/>
      <c r="PTE866" s="93"/>
      <c r="PTF866" s="93"/>
      <c r="PTG866" s="93"/>
      <c r="PTH866" s="93"/>
      <c r="PTI866" s="93"/>
      <c r="PTJ866" s="93"/>
      <c r="PTK866" s="93"/>
      <c r="PTL866" s="93"/>
      <c r="PTM866" s="93"/>
      <c r="PTN866" s="93"/>
      <c r="PTO866" s="93"/>
      <c r="PTP866" s="93"/>
      <c r="PTQ866" s="93"/>
      <c r="PTR866" s="93"/>
      <c r="PTS866" s="93"/>
      <c r="PTT866" s="93"/>
      <c r="PTU866" s="93"/>
      <c r="PTV866" s="93"/>
      <c r="PTW866" s="93"/>
      <c r="PTX866" s="93"/>
      <c r="PTY866" s="93"/>
      <c r="PTZ866" s="93"/>
      <c r="PUA866" s="93"/>
      <c r="PUB866" s="93"/>
      <c r="PUC866" s="93"/>
      <c r="PUD866" s="93"/>
      <c r="PUE866" s="93"/>
      <c r="PUF866" s="93"/>
      <c r="PUG866" s="93"/>
      <c r="PUH866" s="93"/>
      <c r="PUI866" s="93"/>
      <c r="PUJ866" s="93"/>
      <c r="PUK866" s="93"/>
      <c r="PUL866" s="93"/>
      <c r="PUM866" s="93"/>
      <c r="PUN866" s="93"/>
      <c r="PUO866" s="93"/>
      <c r="PUP866" s="93"/>
      <c r="PUQ866" s="93"/>
      <c r="PUR866" s="93"/>
      <c r="PUS866" s="93"/>
      <c r="PUT866" s="93"/>
      <c r="PUU866" s="93"/>
      <c r="PUV866" s="93"/>
      <c r="PUW866" s="93"/>
      <c r="PUX866" s="93"/>
      <c r="PUY866" s="93"/>
      <c r="PUZ866" s="93"/>
      <c r="PVA866" s="93"/>
      <c r="PVB866" s="93"/>
      <c r="PVC866" s="93"/>
      <c r="PVD866" s="93"/>
      <c r="PVE866" s="93"/>
      <c r="PVF866" s="93"/>
      <c r="PVG866" s="93"/>
      <c r="PVH866" s="93"/>
      <c r="PVI866" s="93"/>
      <c r="PVJ866" s="93"/>
      <c r="PVK866" s="93"/>
      <c r="PVL866" s="93"/>
      <c r="PVM866" s="93"/>
      <c r="PVN866" s="93"/>
      <c r="PVO866" s="93"/>
      <c r="PVP866" s="93"/>
      <c r="PVQ866" s="93"/>
      <c r="PVR866" s="93"/>
      <c r="PVS866" s="93"/>
      <c r="PVT866" s="93"/>
      <c r="PVU866" s="93"/>
      <c r="PVV866" s="93"/>
      <c r="PVW866" s="93"/>
      <c r="PVX866" s="93"/>
      <c r="PVY866" s="93"/>
      <c r="PVZ866" s="93"/>
      <c r="PWA866" s="93"/>
      <c r="PWB866" s="93"/>
      <c r="PWC866" s="93"/>
      <c r="PWD866" s="93"/>
      <c r="PWE866" s="93"/>
      <c r="PWF866" s="93"/>
      <c r="PWG866" s="93"/>
      <c r="PWH866" s="93"/>
      <c r="PWI866" s="93"/>
      <c r="PWJ866" s="93"/>
      <c r="PWK866" s="93"/>
      <c r="PWL866" s="93"/>
      <c r="PWM866" s="93"/>
      <c r="PWN866" s="93"/>
      <c r="PWO866" s="93"/>
      <c r="PWP866" s="93"/>
      <c r="PWQ866" s="93"/>
      <c r="PWR866" s="93"/>
      <c r="PWS866" s="93"/>
      <c r="PWT866" s="93"/>
      <c r="PWU866" s="93"/>
      <c r="PWV866" s="93"/>
      <c r="PWW866" s="93"/>
      <c r="PWX866" s="93"/>
      <c r="PWY866" s="93"/>
      <c r="PWZ866" s="93"/>
      <c r="PXA866" s="93"/>
      <c r="PXB866" s="93"/>
      <c r="PXC866" s="93"/>
      <c r="PXD866" s="93"/>
      <c r="PXE866" s="93"/>
      <c r="PXF866" s="93"/>
      <c r="PXG866" s="93"/>
      <c r="PXH866" s="93"/>
      <c r="PXI866" s="93"/>
      <c r="PXJ866" s="93"/>
      <c r="PXK866" s="93"/>
      <c r="PXL866" s="93"/>
      <c r="PXM866" s="93"/>
      <c r="PXN866" s="93"/>
      <c r="PXO866" s="93"/>
      <c r="PXP866" s="93"/>
      <c r="PXQ866" s="93"/>
      <c r="PXR866" s="93"/>
      <c r="PXS866" s="93"/>
      <c r="PXT866" s="93"/>
      <c r="PXU866" s="93"/>
      <c r="PXV866" s="93"/>
      <c r="PXW866" s="93"/>
      <c r="PXX866" s="93"/>
      <c r="PXY866" s="93"/>
      <c r="PXZ866" s="93"/>
      <c r="PYA866" s="93"/>
      <c r="PYB866" s="93"/>
      <c r="PYC866" s="93"/>
      <c r="PYD866" s="93"/>
      <c r="PYE866" s="93"/>
      <c r="PYF866" s="93"/>
      <c r="PYG866" s="93"/>
      <c r="PYH866" s="93"/>
      <c r="PYI866" s="93"/>
      <c r="PYJ866" s="93"/>
      <c r="PYK866" s="93"/>
      <c r="PYL866" s="93"/>
      <c r="PYM866" s="93"/>
      <c r="PYN866" s="93"/>
      <c r="PYO866" s="93"/>
      <c r="PYP866" s="93"/>
      <c r="PYQ866" s="93"/>
      <c r="PYR866" s="93"/>
      <c r="PYS866" s="93"/>
      <c r="PYT866" s="93"/>
      <c r="PYU866" s="93"/>
      <c r="PYV866" s="93"/>
      <c r="PYW866" s="93"/>
      <c r="PYX866" s="93"/>
      <c r="PYY866" s="93"/>
      <c r="PYZ866" s="93"/>
      <c r="PZA866" s="93"/>
      <c r="PZB866" s="93"/>
      <c r="PZC866" s="93"/>
      <c r="PZD866" s="93"/>
      <c r="PZE866" s="93"/>
      <c r="PZF866" s="93"/>
      <c r="PZG866" s="93"/>
      <c r="PZH866" s="93"/>
      <c r="PZI866" s="93"/>
      <c r="PZJ866" s="93"/>
      <c r="PZK866" s="93"/>
      <c r="PZL866" s="93"/>
      <c r="PZM866" s="93"/>
      <c r="PZN866" s="93"/>
      <c r="PZO866" s="93"/>
      <c r="PZP866" s="93"/>
      <c r="PZQ866" s="93"/>
      <c r="PZR866" s="93"/>
      <c r="PZS866" s="93"/>
      <c r="PZT866" s="93"/>
      <c r="PZU866" s="93"/>
      <c r="PZV866" s="93"/>
      <c r="PZW866" s="93"/>
      <c r="PZX866" s="93"/>
      <c r="PZY866" s="93"/>
      <c r="PZZ866" s="93"/>
      <c r="QAA866" s="93"/>
      <c r="QAB866" s="93"/>
      <c r="QAC866" s="93"/>
      <c r="QAD866" s="93"/>
      <c r="QAE866" s="93"/>
      <c r="QAF866" s="93"/>
      <c r="QAG866" s="93"/>
      <c r="QAH866" s="93"/>
      <c r="QAI866" s="93"/>
      <c r="QAJ866" s="93"/>
      <c r="QAK866" s="93"/>
      <c r="QAL866" s="93"/>
      <c r="QAM866" s="93"/>
      <c r="QAN866" s="93"/>
      <c r="QAO866" s="93"/>
      <c r="QAP866" s="93"/>
      <c r="QAQ866" s="93"/>
      <c r="QAR866" s="93"/>
      <c r="QAS866" s="93"/>
      <c r="QAT866" s="93"/>
      <c r="QAU866" s="93"/>
      <c r="QAV866" s="93"/>
      <c r="QAW866" s="93"/>
      <c r="QAX866" s="93"/>
      <c r="QAY866" s="93"/>
      <c r="QAZ866" s="93"/>
      <c r="QBA866" s="93"/>
      <c r="QBB866" s="93"/>
      <c r="QBC866" s="93"/>
      <c r="QBD866" s="93"/>
      <c r="QBE866" s="93"/>
      <c r="QBF866" s="93"/>
      <c r="QBG866" s="93"/>
      <c r="QBH866" s="93"/>
      <c r="QBI866" s="93"/>
      <c r="QBJ866" s="93"/>
      <c r="QBK866" s="93"/>
      <c r="QBL866" s="93"/>
      <c r="QBM866" s="93"/>
      <c r="QBN866" s="93"/>
      <c r="QBO866" s="93"/>
      <c r="QBP866" s="93"/>
      <c r="QBQ866" s="93"/>
      <c r="QBR866" s="93"/>
      <c r="QBS866" s="93"/>
      <c r="QBT866" s="93"/>
      <c r="QBU866" s="93"/>
      <c r="QBV866" s="93"/>
      <c r="QBW866" s="93"/>
      <c r="QBX866" s="93"/>
      <c r="QBY866" s="93"/>
      <c r="QBZ866" s="93"/>
      <c r="QCA866" s="93"/>
      <c r="QCB866" s="93"/>
      <c r="QCC866" s="93"/>
      <c r="QCD866" s="93"/>
      <c r="QCE866" s="93"/>
      <c r="QCF866" s="93"/>
      <c r="QCG866" s="93"/>
      <c r="QCH866" s="93"/>
      <c r="QCI866" s="93"/>
      <c r="QCJ866" s="93"/>
      <c r="QCK866" s="93"/>
      <c r="QCL866" s="93"/>
      <c r="QCM866" s="93"/>
      <c r="QCN866" s="93"/>
      <c r="QCO866" s="93"/>
      <c r="QCP866" s="93"/>
      <c r="QCQ866" s="93"/>
      <c r="QCR866" s="93"/>
      <c r="QCS866" s="93"/>
      <c r="QCT866" s="93"/>
      <c r="QCU866" s="93"/>
      <c r="QCV866" s="93"/>
      <c r="QCW866" s="93"/>
      <c r="QCX866" s="93"/>
      <c r="QCY866" s="93"/>
      <c r="QCZ866" s="93"/>
      <c r="QDA866" s="93"/>
      <c r="QDB866" s="93"/>
      <c r="QDC866" s="93"/>
      <c r="QDD866" s="93"/>
      <c r="QDE866" s="93"/>
      <c r="QDF866" s="93"/>
      <c r="QDG866" s="93"/>
      <c r="QDH866" s="93"/>
      <c r="QDI866" s="93"/>
      <c r="QDJ866" s="93"/>
      <c r="QDK866" s="93"/>
      <c r="QDL866" s="93"/>
      <c r="QDM866" s="93"/>
      <c r="QDN866" s="93"/>
      <c r="QDO866" s="93"/>
      <c r="QDP866" s="93"/>
      <c r="QDQ866" s="93"/>
      <c r="QDR866" s="93"/>
      <c r="QDS866" s="93"/>
      <c r="QDT866" s="93"/>
      <c r="QDU866" s="93"/>
      <c r="QDV866" s="93"/>
      <c r="QDW866" s="93"/>
      <c r="QDX866" s="93"/>
      <c r="QDY866" s="93"/>
      <c r="QDZ866" s="93"/>
      <c r="QEA866" s="93"/>
      <c r="QEB866" s="93"/>
      <c r="QEC866" s="93"/>
      <c r="QED866" s="93"/>
      <c r="QEE866" s="93"/>
      <c r="QEF866" s="93"/>
      <c r="QEG866" s="93"/>
      <c r="QEH866" s="93"/>
      <c r="QEI866" s="93"/>
      <c r="QEJ866" s="93"/>
      <c r="QEK866" s="93"/>
      <c r="QEL866" s="93"/>
      <c r="QEM866" s="93"/>
      <c r="QEN866" s="93"/>
      <c r="QEO866" s="93"/>
      <c r="QEP866" s="93"/>
      <c r="QEQ866" s="93"/>
      <c r="QER866" s="93"/>
      <c r="QES866" s="93"/>
      <c r="QET866" s="93"/>
      <c r="QEU866" s="93"/>
      <c r="QEV866" s="93"/>
      <c r="QEW866" s="93"/>
      <c r="QEX866" s="93"/>
      <c r="QEY866" s="93"/>
      <c r="QEZ866" s="93"/>
      <c r="QFA866" s="93"/>
      <c r="QFB866" s="93"/>
      <c r="QFC866" s="93"/>
      <c r="QFD866" s="93"/>
      <c r="QFE866" s="93"/>
      <c r="QFF866" s="93"/>
      <c r="QFG866" s="93"/>
      <c r="QFH866" s="93"/>
      <c r="QFI866" s="93"/>
      <c r="QFJ866" s="93"/>
      <c r="QFK866" s="93"/>
      <c r="QFL866" s="93"/>
      <c r="QFM866" s="93"/>
      <c r="QFN866" s="93"/>
      <c r="QFO866" s="93"/>
      <c r="QFP866" s="93"/>
      <c r="QFQ866" s="93"/>
      <c r="QFR866" s="93"/>
      <c r="QFS866" s="93"/>
      <c r="QFT866" s="93"/>
      <c r="QFU866" s="93"/>
      <c r="QFV866" s="93"/>
      <c r="QFW866" s="93"/>
      <c r="QFX866" s="93"/>
      <c r="QFY866" s="93"/>
      <c r="QFZ866" s="93"/>
      <c r="QGA866" s="93"/>
      <c r="QGB866" s="93"/>
      <c r="QGC866" s="93"/>
      <c r="QGD866" s="93"/>
      <c r="QGE866" s="93"/>
      <c r="QGF866" s="93"/>
      <c r="QGG866" s="93"/>
      <c r="QGH866" s="93"/>
      <c r="QGI866" s="93"/>
      <c r="QGJ866" s="93"/>
      <c r="QGK866" s="93"/>
      <c r="QGL866" s="93"/>
      <c r="QGM866" s="93"/>
      <c r="QGN866" s="93"/>
      <c r="QGO866" s="93"/>
      <c r="QGP866" s="93"/>
      <c r="QGQ866" s="93"/>
      <c r="QGR866" s="93"/>
      <c r="QGS866" s="93"/>
      <c r="QGT866" s="93"/>
      <c r="QGU866" s="93"/>
      <c r="QGV866" s="93"/>
      <c r="QGW866" s="93"/>
      <c r="QGX866" s="93"/>
      <c r="QGY866" s="93"/>
      <c r="QGZ866" s="93"/>
      <c r="QHA866" s="93"/>
      <c r="QHB866" s="93"/>
      <c r="QHC866" s="93"/>
      <c r="QHD866" s="93"/>
      <c r="QHE866" s="93"/>
      <c r="QHF866" s="93"/>
      <c r="QHG866" s="93"/>
      <c r="QHH866" s="93"/>
      <c r="QHI866" s="93"/>
      <c r="QHJ866" s="93"/>
      <c r="QHK866" s="93"/>
      <c r="QHL866" s="93"/>
      <c r="QHM866" s="93"/>
      <c r="QHN866" s="93"/>
      <c r="QHO866" s="93"/>
      <c r="QHP866" s="93"/>
      <c r="QHQ866" s="93"/>
      <c r="QHR866" s="93"/>
      <c r="QHS866" s="93"/>
      <c r="QHT866" s="93"/>
      <c r="QHU866" s="93"/>
      <c r="QHV866" s="93"/>
      <c r="QHW866" s="93"/>
      <c r="QHX866" s="93"/>
      <c r="QHY866" s="93"/>
      <c r="QHZ866" s="93"/>
      <c r="QIA866" s="93"/>
      <c r="QIB866" s="93"/>
      <c r="QIC866" s="93"/>
      <c r="QID866" s="93"/>
      <c r="QIE866" s="93"/>
      <c r="QIF866" s="93"/>
      <c r="QIG866" s="93"/>
      <c r="QIH866" s="93"/>
      <c r="QII866" s="93"/>
      <c r="QIJ866" s="93"/>
      <c r="QIK866" s="93"/>
      <c r="QIL866" s="93"/>
      <c r="QIM866" s="93"/>
      <c r="QIN866" s="93"/>
      <c r="QIO866" s="93"/>
      <c r="QIP866" s="93"/>
      <c r="QIQ866" s="93"/>
      <c r="QIR866" s="93"/>
      <c r="QIS866" s="93"/>
      <c r="QIT866" s="93"/>
      <c r="QIU866" s="93"/>
      <c r="QIV866" s="93"/>
      <c r="QIW866" s="93"/>
      <c r="QIX866" s="93"/>
      <c r="QIY866" s="93"/>
      <c r="QIZ866" s="93"/>
      <c r="QJA866" s="93"/>
      <c r="QJB866" s="93"/>
      <c r="QJC866" s="93"/>
      <c r="QJD866" s="93"/>
      <c r="QJE866" s="93"/>
      <c r="QJF866" s="93"/>
      <c r="QJG866" s="93"/>
      <c r="QJH866" s="93"/>
      <c r="QJI866" s="93"/>
      <c r="QJJ866" s="93"/>
      <c r="QJK866" s="93"/>
      <c r="QJL866" s="93"/>
      <c r="QJM866" s="93"/>
      <c r="QJN866" s="93"/>
      <c r="QJO866" s="93"/>
      <c r="QJP866" s="93"/>
      <c r="QJQ866" s="93"/>
      <c r="QJR866" s="93"/>
      <c r="QJS866" s="93"/>
      <c r="QJT866" s="93"/>
      <c r="QJU866" s="93"/>
      <c r="QJV866" s="93"/>
      <c r="QJW866" s="93"/>
      <c r="QJX866" s="93"/>
      <c r="QJY866" s="93"/>
      <c r="QJZ866" s="93"/>
      <c r="QKA866" s="93"/>
      <c r="QKB866" s="93"/>
      <c r="QKC866" s="93"/>
      <c r="QKD866" s="93"/>
      <c r="QKE866" s="93"/>
      <c r="QKF866" s="93"/>
      <c r="QKG866" s="93"/>
      <c r="QKH866" s="93"/>
      <c r="QKI866" s="93"/>
      <c r="QKJ866" s="93"/>
      <c r="QKK866" s="93"/>
      <c r="QKL866" s="93"/>
      <c r="QKM866" s="93"/>
      <c r="QKN866" s="93"/>
      <c r="QKO866" s="93"/>
      <c r="QKP866" s="93"/>
      <c r="QKQ866" s="93"/>
      <c r="QKR866" s="93"/>
      <c r="QKS866" s="93"/>
      <c r="QKT866" s="93"/>
      <c r="QKU866" s="93"/>
      <c r="QKV866" s="93"/>
      <c r="QKW866" s="93"/>
      <c r="QKX866" s="93"/>
      <c r="QKY866" s="93"/>
      <c r="QKZ866" s="93"/>
      <c r="QLA866" s="93"/>
      <c r="QLB866" s="93"/>
      <c r="QLC866" s="93"/>
      <c r="QLD866" s="93"/>
      <c r="QLE866" s="93"/>
      <c r="QLF866" s="93"/>
      <c r="QLG866" s="93"/>
      <c r="QLH866" s="93"/>
      <c r="QLI866" s="93"/>
      <c r="QLJ866" s="93"/>
      <c r="QLK866" s="93"/>
      <c r="QLL866" s="93"/>
      <c r="QLM866" s="93"/>
      <c r="QLN866" s="93"/>
      <c r="QLO866" s="93"/>
      <c r="QLP866" s="93"/>
      <c r="QLQ866" s="93"/>
      <c r="QLR866" s="93"/>
      <c r="QLS866" s="93"/>
      <c r="QLT866" s="93"/>
      <c r="QLU866" s="93"/>
      <c r="QLV866" s="93"/>
      <c r="QLW866" s="93"/>
      <c r="QLX866" s="93"/>
      <c r="QLY866" s="93"/>
      <c r="QLZ866" s="93"/>
      <c r="QMA866" s="93"/>
      <c r="QMB866" s="93"/>
      <c r="QMC866" s="93"/>
      <c r="QMD866" s="93"/>
      <c r="QME866" s="93"/>
      <c r="QMF866" s="93"/>
      <c r="QMG866" s="93"/>
      <c r="QMH866" s="93"/>
      <c r="QMI866" s="93"/>
      <c r="QMJ866" s="93"/>
      <c r="QMK866" s="93"/>
      <c r="QML866" s="93"/>
      <c r="QMM866" s="93"/>
      <c r="QMN866" s="93"/>
      <c r="QMO866" s="93"/>
      <c r="QMP866" s="93"/>
      <c r="QMQ866" s="93"/>
      <c r="QMR866" s="93"/>
      <c r="QMS866" s="93"/>
      <c r="QMT866" s="93"/>
      <c r="QMU866" s="93"/>
      <c r="QMV866" s="93"/>
      <c r="QMW866" s="93"/>
      <c r="QMX866" s="93"/>
      <c r="QMY866" s="93"/>
      <c r="QMZ866" s="93"/>
      <c r="QNA866" s="93"/>
      <c r="QNB866" s="93"/>
      <c r="QNC866" s="93"/>
      <c r="QND866" s="93"/>
      <c r="QNE866" s="93"/>
      <c r="QNF866" s="93"/>
      <c r="QNG866" s="93"/>
      <c r="QNH866" s="93"/>
      <c r="QNI866" s="93"/>
      <c r="QNJ866" s="93"/>
      <c r="QNK866" s="93"/>
      <c r="QNL866" s="93"/>
      <c r="QNM866" s="93"/>
      <c r="QNN866" s="93"/>
      <c r="QNO866" s="93"/>
      <c r="QNP866" s="93"/>
      <c r="QNQ866" s="93"/>
      <c r="QNR866" s="93"/>
      <c r="QNS866" s="93"/>
      <c r="QNT866" s="93"/>
      <c r="QNU866" s="93"/>
      <c r="QNV866" s="93"/>
      <c r="QNW866" s="93"/>
      <c r="QNX866" s="93"/>
      <c r="QNY866" s="93"/>
      <c r="QNZ866" s="93"/>
      <c r="QOA866" s="93"/>
      <c r="QOB866" s="93"/>
      <c r="QOC866" s="93"/>
      <c r="QOD866" s="93"/>
      <c r="QOE866" s="93"/>
      <c r="QOF866" s="93"/>
      <c r="QOG866" s="93"/>
      <c r="QOH866" s="93"/>
      <c r="QOI866" s="93"/>
      <c r="QOJ866" s="93"/>
      <c r="QOK866" s="93"/>
      <c r="QOL866" s="93"/>
      <c r="QOM866" s="93"/>
      <c r="QON866" s="93"/>
      <c r="QOO866" s="93"/>
      <c r="QOP866" s="93"/>
      <c r="QOQ866" s="93"/>
      <c r="QOR866" s="93"/>
      <c r="QOS866" s="93"/>
      <c r="QOT866" s="93"/>
      <c r="QOU866" s="93"/>
      <c r="QOV866" s="93"/>
      <c r="QOW866" s="93"/>
      <c r="QOX866" s="93"/>
      <c r="QOY866" s="93"/>
      <c r="QOZ866" s="93"/>
      <c r="QPA866" s="93"/>
      <c r="QPB866" s="93"/>
      <c r="QPC866" s="93"/>
      <c r="QPD866" s="93"/>
      <c r="QPE866" s="93"/>
      <c r="QPF866" s="93"/>
      <c r="QPG866" s="93"/>
      <c r="QPH866" s="93"/>
      <c r="QPI866" s="93"/>
      <c r="QPJ866" s="93"/>
      <c r="QPK866" s="93"/>
      <c r="QPL866" s="93"/>
      <c r="QPM866" s="93"/>
      <c r="QPN866" s="93"/>
      <c r="QPO866" s="93"/>
      <c r="QPP866" s="93"/>
      <c r="QPQ866" s="93"/>
      <c r="QPR866" s="93"/>
      <c r="QPS866" s="93"/>
      <c r="QPT866" s="93"/>
      <c r="QPU866" s="93"/>
      <c r="QPV866" s="93"/>
      <c r="QPW866" s="93"/>
      <c r="QPX866" s="93"/>
      <c r="QPY866" s="93"/>
      <c r="QPZ866" s="93"/>
      <c r="QQA866" s="93"/>
      <c r="QQB866" s="93"/>
      <c r="QQC866" s="93"/>
      <c r="QQD866" s="93"/>
      <c r="QQE866" s="93"/>
      <c r="QQF866" s="93"/>
      <c r="QQG866" s="93"/>
      <c r="QQH866" s="93"/>
      <c r="QQI866" s="93"/>
      <c r="QQJ866" s="93"/>
      <c r="QQK866" s="93"/>
      <c r="QQL866" s="93"/>
      <c r="QQM866" s="93"/>
      <c r="QQN866" s="93"/>
      <c r="QQO866" s="93"/>
      <c r="QQP866" s="93"/>
      <c r="QQQ866" s="93"/>
      <c r="QQR866" s="93"/>
      <c r="QQS866" s="93"/>
      <c r="QQT866" s="93"/>
      <c r="QQU866" s="93"/>
      <c r="QQV866" s="93"/>
      <c r="QQW866" s="93"/>
      <c r="QQX866" s="93"/>
      <c r="QQY866" s="93"/>
      <c r="QQZ866" s="93"/>
      <c r="QRA866" s="93"/>
      <c r="QRB866" s="93"/>
      <c r="QRC866" s="93"/>
      <c r="QRD866" s="93"/>
      <c r="QRE866" s="93"/>
      <c r="QRF866" s="93"/>
      <c r="QRG866" s="93"/>
      <c r="QRH866" s="93"/>
      <c r="QRI866" s="93"/>
      <c r="QRJ866" s="93"/>
      <c r="QRK866" s="93"/>
      <c r="QRL866" s="93"/>
      <c r="QRM866" s="93"/>
      <c r="QRN866" s="93"/>
      <c r="QRO866" s="93"/>
      <c r="QRP866" s="93"/>
      <c r="QRQ866" s="93"/>
      <c r="QRR866" s="93"/>
      <c r="QRS866" s="93"/>
      <c r="QRT866" s="93"/>
      <c r="QRU866" s="93"/>
      <c r="QRV866" s="93"/>
      <c r="QRW866" s="93"/>
      <c r="QRX866" s="93"/>
      <c r="QRY866" s="93"/>
      <c r="QRZ866" s="93"/>
      <c r="QSA866" s="93"/>
      <c r="QSB866" s="93"/>
      <c r="QSC866" s="93"/>
      <c r="QSD866" s="93"/>
      <c r="QSE866" s="93"/>
      <c r="QSF866" s="93"/>
      <c r="QSG866" s="93"/>
      <c r="QSH866" s="93"/>
      <c r="QSI866" s="93"/>
      <c r="QSJ866" s="93"/>
      <c r="QSK866" s="93"/>
      <c r="QSL866" s="93"/>
      <c r="QSM866" s="93"/>
      <c r="QSN866" s="93"/>
      <c r="QSO866" s="93"/>
      <c r="QSP866" s="93"/>
      <c r="QSQ866" s="93"/>
      <c r="QSR866" s="93"/>
      <c r="QSS866" s="93"/>
      <c r="QST866" s="93"/>
      <c r="QSU866" s="93"/>
      <c r="QSV866" s="93"/>
      <c r="QSW866" s="93"/>
      <c r="QSX866" s="93"/>
      <c r="QSY866" s="93"/>
      <c r="QSZ866" s="93"/>
      <c r="QTA866" s="93"/>
      <c r="QTB866" s="93"/>
      <c r="QTC866" s="93"/>
      <c r="QTD866" s="93"/>
      <c r="QTE866" s="93"/>
      <c r="QTF866" s="93"/>
      <c r="QTG866" s="93"/>
      <c r="QTH866" s="93"/>
      <c r="QTI866" s="93"/>
      <c r="QTJ866" s="93"/>
      <c r="QTK866" s="93"/>
      <c r="QTL866" s="93"/>
      <c r="QTM866" s="93"/>
      <c r="QTN866" s="93"/>
      <c r="QTO866" s="93"/>
      <c r="QTP866" s="93"/>
      <c r="QTQ866" s="93"/>
      <c r="QTR866" s="93"/>
      <c r="QTS866" s="93"/>
      <c r="QTT866" s="93"/>
      <c r="QTU866" s="93"/>
      <c r="QTV866" s="93"/>
      <c r="QTW866" s="93"/>
      <c r="QTX866" s="93"/>
      <c r="QTY866" s="93"/>
      <c r="QTZ866" s="93"/>
      <c r="QUA866" s="93"/>
      <c r="QUB866" s="93"/>
      <c r="QUC866" s="93"/>
      <c r="QUD866" s="93"/>
      <c r="QUE866" s="93"/>
      <c r="QUF866" s="93"/>
      <c r="QUG866" s="93"/>
      <c r="QUH866" s="93"/>
      <c r="QUI866" s="93"/>
      <c r="QUJ866" s="93"/>
      <c r="QUK866" s="93"/>
      <c r="QUL866" s="93"/>
      <c r="QUM866" s="93"/>
      <c r="QUN866" s="93"/>
      <c r="QUO866" s="93"/>
      <c r="QUP866" s="93"/>
      <c r="QUQ866" s="93"/>
      <c r="QUR866" s="93"/>
      <c r="QUS866" s="93"/>
      <c r="QUT866" s="93"/>
      <c r="QUU866" s="93"/>
      <c r="QUV866" s="93"/>
      <c r="QUW866" s="93"/>
      <c r="QUX866" s="93"/>
      <c r="QUY866" s="93"/>
      <c r="QUZ866" s="93"/>
      <c r="QVA866" s="93"/>
      <c r="QVB866" s="93"/>
      <c r="QVC866" s="93"/>
      <c r="QVD866" s="93"/>
      <c r="QVE866" s="93"/>
      <c r="QVF866" s="93"/>
      <c r="QVG866" s="93"/>
      <c r="QVH866" s="93"/>
      <c r="QVI866" s="93"/>
      <c r="QVJ866" s="93"/>
      <c r="QVK866" s="93"/>
      <c r="QVL866" s="93"/>
      <c r="QVM866" s="93"/>
      <c r="QVN866" s="93"/>
      <c r="QVO866" s="93"/>
      <c r="QVP866" s="93"/>
      <c r="QVQ866" s="93"/>
      <c r="QVR866" s="93"/>
      <c r="QVS866" s="93"/>
      <c r="QVT866" s="93"/>
      <c r="QVU866" s="93"/>
      <c r="QVV866" s="93"/>
      <c r="QVW866" s="93"/>
      <c r="QVX866" s="93"/>
      <c r="QVY866" s="93"/>
      <c r="QVZ866" s="93"/>
      <c r="QWA866" s="93"/>
      <c r="QWB866" s="93"/>
      <c r="QWC866" s="93"/>
      <c r="QWD866" s="93"/>
      <c r="QWE866" s="93"/>
      <c r="QWF866" s="93"/>
      <c r="QWG866" s="93"/>
      <c r="QWH866" s="93"/>
      <c r="QWI866" s="93"/>
      <c r="QWJ866" s="93"/>
      <c r="QWK866" s="93"/>
      <c r="QWL866" s="93"/>
      <c r="QWM866" s="93"/>
      <c r="QWN866" s="93"/>
      <c r="QWO866" s="93"/>
      <c r="QWP866" s="93"/>
      <c r="QWQ866" s="93"/>
      <c r="QWR866" s="93"/>
      <c r="QWS866" s="93"/>
      <c r="QWT866" s="93"/>
      <c r="QWU866" s="93"/>
      <c r="QWV866" s="93"/>
      <c r="QWW866" s="93"/>
      <c r="QWX866" s="93"/>
      <c r="QWY866" s="93"/>
      <c r="QWZ866" s="93"/>
      <c r="QXA866" s="93"/>
      <c r="QXB866" s="93"/>
      <c r="QXC866" s="93"/>
      <c r="QXD866" s="93"/>
      <c r="QXE866" s="93"/>
      <c r="QXF866" s="93"/>
      <c r="QXG866" s="93"/>
      <c r="QXH866" s="93"/>
      <c r="QXI866" s="93"/>
      <c r="QXJ866" s="93"/>
      <c r="QXK866" s="93"/>
      <c r="QXL866" s="93"/>
      <c r="QXM866" s="93"/>
      <c r="QXN866" s="93"/>
      <c r="QXO866" s="93"/>
      <c r="QXP866" s="93"/>
      <c r="QXQ866" s="93"/>
      <c r="QXR866" s="93"/>
      <c r="QXS866" s="93"/>
      <c r="QXT866" s="93"/>
      <c r="QXU866" s="93"/>
      <c r="QXV866" s="93"/>
      <c r="QXW866" s="93"/>
      <c r="QXX866" s="93"/>
      <c r="QXY866" s="93"/>
      <c r="QXZ866" s="93"/>
      <c r="QYA866" s="93"/>
      <c r="QYB866" s="93"/>
      <c r="QYC866" s="93"/>
      <c r="QYD866" s="93"/>
      <c r="QYE866" s="93"/>
      <c r="QYF866" s="93"/>
      <c r="QYG866" s="93"/>
      <c r="QYH866" s="93"/>
      <c r="QYI866" s="93"/>
      <c r="QYJ866" s="93"/>
      <c r="QYK866" s="93"/>
      <c r="QYL866" s="93"/>
      <c r="QYM866" s="93"/>
      <c r="QYN866" s="93"/>
      <c r="QYO866" s="93"/>
      <c r="QYP866" s="93"/>
      <c r="QYQ866" s="93"/>
      <c r="QYR866" s="93"/>
      <c r="QYS866" s="93"/>
      <c r="QYT866" s="93"/>
      <c r="QYU866" s="93"/>
      <c r="QYV866" s="93"/>
      <c r="QYW866" s="93"/>
      <c r="QYX866" s="93"/>
      <c r="QYY866" s="93"/>
      <c r="QYZ866" s="93"/>
      <c r="QZA866" s="93"/>
      <c r="QZB866" s="93"/>
      <c r="QZC866" s="93"/>
      <c r="QZD866" s="93"/>
      <c r="QZE866" s="93"/>
      <c r="QZF866" s="93"/>
      <c r="QZG866" s="93"/>
      <c r="QZH866" s="93"/>
      <c r="QZI866" s="93"/>
      <c r="QZJ866" s="93"/>
      <c r="QZK866" s="93"/>
      <c r="QZL866" s="93"/>
      <c r="QZM866" s="93"/>
      <c r="QZN866" s="93"/>
      <c r="QZO866" s="93"/>
      <c r="QZP866" s="93"/>
      <c r="QZQ866" s="93"/>
      <c r="QZR866" s="93"/>
      <c r="QZS866" s="93"/>
      <c r="QZT866" s="93"/>
      <c r="QZU866" s="93"/>
      <c r="QZV866" s="93"/>
      <c r="QZW866" s="93"/>
      <c r="QZX866" s="93"/>
      <c r="QZY866" s="93"/>
      <c r="QZZ866" s="93"/>
      <c r="RAA866" s="93"/>
      <c r="RAB866" s="93"/>
      <c r="RAC866" s="93"/>
      <c r="RAD866" s="93"/>
      <c r="RAE866" s="93"/>
      <c r="RAF866" s="93"/>
      <c r="RAG866" s="93"/>
      <c r="RAH866" s="93"/>
      <c r="RAI866" s="93"/>
      <c r="RAJ866" s="93"/>
      <c r="RAK866" s="93"/>
      <c r="RAL866" s="93"/>
      <c r="RAM866" s="93"/>
      <c r="RAN866" s="93"/>
      <c r="RAO866" s="93"/>
      <c r="RAP866" s="93"/>
      <c r="RAQ866" s="93"/>
      <c r="RAR866" s="93"/>
      <c r="RAS866" s="93"/>
      <c r="RAT866" s="93"/>
      <c r="RAU866" s="93"/>
      <c r="RAV866" s="93"/>
      <c r="RAW866" s="93"/>
      <c r="RAX866" s="93"/>
      <c r="RAY866" s="93"/>
      <c r="RAZ866" s="93"/>
      <c r="RBA866" s="93"/>
      <c r="RBB866" s="93"/>
      <c r="RBC866" s="93"/>
      <c r="RBD866" s="93"/>
      <c r="RBE866" s="93"/>
      <c r="RBF866" s="93"/>
      <c r="RBG866" s="93"/>
      <c r="RBH866" s="93"/>
      <c r="RBI866" s="93"/>
      <c r="RBJ866" s="93"/>
      <c r="RBK866" s="93"/>
      <c r="RBL866" s="93"/>
      <c r="RBM866" s="93"/>
      <c r="RBN866" s="93"/>
      <c r="RBO866" s="93"/>
      <c r="RBP866" s="93"/>
      <c r="RBQ866" s="93"/>
      <c r="RBR866" s="93"/>
      <c r="RBS866" s="93"/>
      <c r="RBT866" s="93"/>
      <c r="RBU866" s="93"/>
      <c r="RBV866" s="93"/>
      <c r="RBW866" s="93"/>
      <c r="RBX866" s="93"/>
      <c r="RBY866" s="93"/>
      <c r="RBZ866" s="93"/>
      <c r="RCA866" s="93"/>
      <c r="RCB866" s="93"/>
      <c r="RCC866" s="93"/>
      <c r="RCD866" s="93"/>
      <c r="RCE866" s="93"/>
      <c r="RCF866" s="93"/>
      <c r="RCG866" s="93"/>
      <c r="RCH866" s="93"/>
      <c r="RCI866" s="93"/>
      <c r="RCJ866" s="93"/>
      <c r="RCK866" s="93"/>
      <c r="RCL866" s="93"/>
      <c r="RCM866" s="93"/>
      <c r="RCN866" s="93"/>
      <c r="RCO866" s="93"/>
      <c r="RCP866" s="93"/>
      <c r="RCQ866" s="93"/>
      <c r="RCR866" s="93"/>
      <c r="RCS866" s="93"/>
      <c r="RCT866" s="93"/>
      <c r="RCU866" s="93"/>
      <c r="RCV866" s="93"/>
      <c r="RCW866" s="93"/>
      <c r="RCX866" s="93"/>
      <c r="RCY866" s="93"/>
      <c r="RCZ866" s="93"/>
      <c r="RDA866" s="93"/>
      <c r="RDB866" s="93"/>
      <c r="RDC866" s="93"/>
      <c r="RDD866" s="93"/>
      <c r="RDE866" s="93"/>
      <c r="RDF866" s="93"/>
      <c r="RDG866" s="93"/>
      <c r="RDH866" s="93"/>
      <c r="RDI866" s="93"/>
      <c r="RDJ866" s="93"/>
      <c r="RDK866" s="93"/>
      <c r="RDL866" s="93"/>
      <c r="RDM866" s="93"/>
      <c r="RDN866" s="93"/>
      <c r="RDO866" s="93"/>
      <c r="RDP866" s="93"/>
      <c r="RDQ866" s="93"/>
      <c r="RDR866" s="93"/>
      <c r="RDS866" s="93"/>
      <c r="RDT866" s="93"/>
      <c r="RDU866" s="93"/>
      <c r="RDV866" s="93"/>
      <c r="RDW866" s="93"/>
      <c r="RDX866" s="93"/>
      <c r="RDY866" s="93"/>
      <c r="RDZ866" s="93"/>
      <c r="REA866" s="93"/>
      <c r="REB866" s="93"/>
      <c r="REC866" s="93"/>
      <c r="RED866" s="93"/>
      <c r="REE866" s="93"/>
      <c r="REF866" s="93"/>
      <c r="REG866" s="93"/>
      <c r="REH866" s="93"/>
      <c r="REI866" s="93"/>
      <c r="REJ866" s="93"/>
      <c r="REK866" s="93"/>
      <c r="REL866" s="93"/>
      <c r="REM866" s="93"/>
      <c r="REN866" s="93"/>
      <c r="REO866" s="93"/>
      <c r="REP866" s="93"/>
      <c r="REQ866" s="93"/>
      <c r="RER866" s="93"/>
      <c r="RES866" s="93"/>
      <c r="RET866" s="93"/>
      <c r="REU866" s="93"/>
      <c r="REV866" s="93"/>
      <c r="REW866" s="93"/>
      <c r="REX866" s="93"/>
      <c r="REY866" s="93"/>
      <c r="REZ866" s="93"/>
      <c r="RFA866" s="93"/>
      <c r="RFB866" s="93"/>
      <c r="RFC866" s="93"/>
      <c r="RFD866" s="93"/>
      <c r="RFE866" s="93"/>
      <c r="RFF866" s="93"/>
      <c r="RFG866" s="93"/>
      <c r="RFH866" s="93"/>
      <c r="RFI866" s="93"/>
      <c r="RFJ866" s="93"/>
      <c r="RFK866" s="93"/>
      <c r="RFL866" s="93"/>
      <c r="RFM866" s="93"/>
      <c r="RFN866" s="93"/>
      <c r="RFO866" s="93"/>
      <c r="RFP866" s="93"/>
      <c r="RFQ866" s="93"/>
      <c r="RFR866" s="93"/>
      <c r="RFS866" s="93"/>
      <c r="RFT866" s="93"/>
      <c r="RFU866" s="93"/>
      <c r="RFV866" s="93"/>
      <c r="RFW866" s="93"/>
      <c r="RFX866" s="93"/>
      <c r="RFY866" s="93"/>
      <c r="RFZ866" s="93"/>
      <c r="RGA866" s="93"/>
      <c r="RGB866" s="93"/>
      <c r="RGC866" s="93"/>
      <c r="RGD866" s="93"/>
      <c r="RGE866" s="93"/>
      <c r="RGF866" s="93"/>
      <c r="RGG866" s="93"/>
      <c r="RGH866" s="93"/>
      <c r="RGI866" s="93"/>
      <c r="RGJ866" s="93"/>
      <c r="RGK866" s="93"/>
      <c r="RGL866" s="93"/>
      <c r="RGM866" s="93"/>
      <c r="RGN866" s="93"/>
      <c r="RGO866" s="93"/>
      <c r="RGP866" s="93"/>
      <c r="RGQ866" s="93"/>
      <c r="RGR866" s="93"/>
      <c r="RGS866" s="93"/>
      <c r="RGT866" s="93"/>
      <c r="RGU866" s="93"/>
      <c r="RGV866" s="93"/>
      <c r="RGW866" s="93"/>
      <c r="RGX866" s="93"/>
      <c r="RGY866" s="93"/>
      <c r="RGZ866" s="93"/>
      <c r="RHA866" s="93"/>
      <c r="RHB866" s="93"/>
      <c r="RHC866" s="93"/>
      <c r="RHD866" s="93"/>
      <c r="RHE866" s="93"/>
      <c r="RHF866" s="93"/>
      <c r="RHG866" s="93"/>
      <c r="RHH866" s="93"/>
      <c r="RHI866" s="93"/>
      <c r="RHJ866" s="93"/>
      <c r="RHK866" s="93"/>
      <c r="RHL866" s="93"/>
      <c r="RHM866" s="93"/>
      <c r="RHN866" s="93"/>
      <c r="RHO866" s="93"/>
      <c r="RHP866" s="93"/>
      <c r="RHQ866" s="93"/>
      <c r="RHR866" s="93"/>
      <c r="RHS866" s="93"/>
      <c r="RHT866" s="93"/>
      <c r="RHU866" s="93"/>
      <c r="RHV866" s="93"/>
      <c r="RHW866" s="93"/>
      <c r="RHX866" s="93"/>
      <c r="RHY866" s="93"/>
      <c r="RHZ866" s="93"/>
      <c r="RIA866" s="93"/>
      <c r="RIB866" s="93"/>
      <c r="RIC866" s="93"/>
      <c r="RID866" s="93"/>
      <c r="RIE866" s="93"/>
      <c r="RIF866" s="93"/>
      <c r="RIG866" s="93"/>
      <c r="RIH866" s="93"/>
      <c r="RII866" s="93"/>
      <c r="RIJ866" s="93"/>
      <c r="RIK866" s="93"/>
      <c r="RIL866" s="93"/>
      <c r="RIM866" s="93"/>
      <c r="RIN866" s="93"/>
      <c r="RIO866" s="93"/>
      <c r="RIP866" s="93"/>
      <c r="RIQ866" s="93"/>
      <c r="RIR866" s="93"/>
      <c r="RIS866" s="93"/>
      <c r="RIT866" s="93"/>
      <c r="RIU866" s="93"/>
      <c r="RIV866" s="93"/>
      <c r="RIW866" s="93"/>
      <c r="RIX866" s="93"/>
      <c r="RIY866" s="93"/>
      <c r="RIZ866" s="93"/>
      <c r="RJA866" s="93"/>
      <c r="RJB866" s="93"/>
      <c r="RJC866" s="93"/>
      <c r="RJD866" s="93"/>
      <c r="RJE866" s="93"/>
      <c r="RJF866" s="93"/>
      <c r="RJG866" s="93"/>
      <c r="RJH866" s="93"/>
      <c r="RJI866" s="93"/>
      <c r="RJJ866" s="93"/>
      <c r="RJK866" s="93"/>
      <c r="RJL866" s="93"/>
      <c r="RJM866" s="93"/>
      <c r="RJN866" s="93"/>
      <c r="RJO866" s="93"/>
      <c r="RJP866" s="93"/>
      <c r="RJQ866" s="93"/>
      <c r="RJR866" s="93"/>
      <c r="RJS866" s="93"/>
      <c r="RJT866" s="93"/>
      <c r="RJU866" s="93"/>
      <c r="RJV866" s="93"/>
      <c r="RJW866" s="93"/>
      <c r="RJX866" s="93"/>
      <c r="RJY866" s="93"/>
      <c r="RJZ866" s="93"/>
      <c r="RKA866" s="93"/>
      <c r="RKB866" s="93"/>
      <c r="RKC866" s="93"/>
      <c r="RKD866" s="93"/>
      <c r="RKE866" s="93"/>
      <c r="RKF866" s="93"/>
      <c r="RKG866" s="93"/>
      <c r="RKH866" s="93"/>
      <c r="RKI866" s="93"/>
      <c r="RKJ866" s="93"/>
      <c r="RKK866" s="93"/>
      <c r="RKL866" s="93"/>
      <c r="RKM866" s="93"/>
      <c r="RKN866" s="93"/>
      <c r="RKO866" s="93"/>
      <c r="RKP866" s="93"/>
      <c r="RKQ866" s="93"/>
      <c r="RKR866" s="93"/>
      <c r="RKS866" s="93"/>
      <c r="RKT866" s="93"/>
      <c r="RKU866" s="93"/>
      <c r="RKV866" s="93"/>
      <c r="RKW866" s="93"/>
      <c r="RKX866" s="93"/>
      <c r="RKY866" s="93"/>
      <c r="RKZ866" s="93"/>
      <c r="RLA866" s="93"/>
      <c r="RLB866" s="93"/>
      <c r="RLC866" s="93"/>
      <c r="RLD866" s="93"/>
      <c r="RLE866" s="93"/>
      <c r="RLF866" s="93"/>
      <c r="RLG866" s="93"/>
      <c r="RLH866" s="93"/>
      <c r="RLI866" s="93"/>
      <c r="RLJ866" s="93"/>
      <c r="RLK866" s="93"/>
      <c r="RLL866" s="93"/>
      <c r="RLM866" s="93"/>
      <c r="RLN866" s="93"/>
      <c r="RLO866" s="93"/>
      <c r="RLP866" s="93"/>
      <c r="RLQ866" s="93"/>
      <c r="RLR866" s="93"/>
      <c r="RLS866" s="93"/>
      <c r="RLT866" s="93"/>
      <c r="RLU866" s="93"/>
      <c r="RLV866" s="93"/>
      <c r="RLW866" s="93"/>
      <c r="RLX866" s="93"/>
      <c r="RLY866" s="93"/>
      <c r="RLZ866" s="93"/>
      <c r="RMA866" s="93"/>
      <c r="RMB866" s="93"/>
      <c r="RMC866" s="93"/>
      <c r="RMD866" s="93"/>
      <c r="RME866" s="93"/>
      <c r="RMF866" s="93"/>
      <c r="RMG866" s="93"/>
      <c r="RMH866" s="93"/>
      <c r="RMI866" s="93"/>
      <c r="RMJ866" s="93"/>
      <c r="RMK866" s="93"/>
      <c r="RML866" s="93"/>
      <c r="RMM866" s="93"/>
      <c r="RMN866" s="93"/>
      <c r="RMO866" s="93"/>
      <c r="RMP866" s="93"/>
      <c r="RMQ866" s="93"/>
      <c r="RMR866" s="93"/>
      <c r="RMS866" s="93"/>
      <c r="RMT866" s="93"/>
      <c r="RMU866" s="93"/>
      <c r="RMV866" s="93"/>
      <c r="RMW866" s="93"/>
      <c r="RMX866" s="93"/>
      <c r="RMY866" s="93"/>
      <c r="RMZ866" s="93"/>
      <c r="RNA866" s="93"/>
      <c r="RNB866" s="93"/>
      <c r="RNC866" s="93"/>
      <c r="RND866" s="93"/>
      <c r="RNE866" s="93"/>
      <c r="RNF866" s="93"/>
      <c r="RNG866" s="93"/>
      <c r="RNH866" s="93"/>
      <c r="RNI866" s="93"/>
      <c r="RNJ866" s="93"/>
      <c r="RNK866" s="93"/>
      <c r="RNL866" s="93"/>
      <c r="RNM866" s="93"/>
      <c r="RNN866" s="93"/>
      <c r="RNO866" s="93"/>
      <c r="RNP866" s="93"/>
      <c r="RNQ866" s="93"/>
      <c r="RNR866" s="93"/>
      <c r="RNS866" s="93"/>
      <c r="RNT866" s="93"/>
      <c r="RNU866" s="93"/>
      <c r="RNV866" s="93"/>
      <c r="RNW866" s="93"/>
      <c r="RNX866" s="93"/>
      <c r="RNY866" s="93"/>
      <c r="RNZ866" s="93"/>
      <c r="ROA866" s="93"/>
      <c r="ROB866" s="93"/>
      <c r="ROC866" s="93"/>
      <c r="ROD866" s="93"/>
      <c r="ROE866" s="93"/>
      <c r="ROF866" s="93"/>
      <c r="ROG866" s="93"/>
      <c r="ROH866" s="93"/>
      <c r="ROI866" s="93"/>
      <c r="ROJ866" s="93"/>
      <c r="ROK866" s="93"/>
      <c r="ROL866" s="93"/>
      <c r="ROM866" s="93"/>
      <c r="RON866" s="93"/>
      <c r="ROO866" s="93"/>
      <c r="ROP866" s="93"/>
      <c r="ROQ866" s="93"/>
      <c r="ROR866" s="93"/>
      <c r="ROS866" s="93"/>
      <c r="ROT866" s="93"/>
      <c r="ROU866" s="93"/>
      <c r="ROV866" s="93"/>
      <c r="ROW866" s="93"/>
      <c r="ROX866" s="93"/>
      <c r="ROY866" s="93"/>
      <c r="ROZ866" s="93"/>
      <c r="RPA866" s="93"/>
      <c r="RPB866" s="93"/>
      <c r="RPC866" s="93"/>
      <c r="RPD866" s="93"/>
      <c r="RPE866" s="93"/>
      <c r="RPF866" s="93"/>
      <c r="RPG866" s="93"/>
      <c r="RPH866" s="93"/>
      <c r="RPI866" s="93"/>
      <c r="RPJ866" s="93"/>
      <c r="RPK866" s="93"/>
      <c r="RPL866" s="93"/>
      <c r="RPM866" s="93"/>
      <c r="RPN866" s="93"/>
      <c r="RPO866" s="93"/>
      <c r="RPP866" s="93"/>
      <c r="RPQ866" s="93"/>
      <c r="RPR866" s="93"/>
      <c r="RPS866" s="93"/>
      <c r="RPT866" s="93"/>
      <c r="RPU866" s="93"/>
      <c r="RPV866" s="93"/>
      <c r="RPW866" s="93"/>
      <c r="RPX866" s="93"/>
      <c r="RPY866" s="93"/>
      <c r="RPZ866" s="93"/>
      <c r="RQA866" s="93"/>
      <c r="RQB866" s="93"/>
      <c r="RQC866" s="93"/>
      <c r="RQD866" s="93"/>
      <c r="RQE866" s="93"/>
      <c r="RQF866" s="93"/>
      <c r="RQG866" s="93"/>
      <c r="RQH866" s="93"/>
      <c r="RQI866" s="93"/>
      <c r="RQJ866" s="93"/>
      <c r="RQK866" s="93"/>
      <c r="RQL866" s="93"/>
      <c r="RQM866" s="93"/>
      <c r="RQN866" s="93"/>
      <c r="RQO866" s="93"/>
      <c r="RQP866" s="93"/>
      <c r="RQQ866" s="93"/>
      <c r="RQR866" s="93"/>
      <c r="RQS866" s="93"/>
      <c r="RQT866" s="93"/>
      <c r="RQU866" s="93"/>
      <c r="RQV866" s="93"/>
      <c r="RQW866" s="93"/>
      <c r="RQX866" s="93"/>
      <c r="RQY866" s="93"/>
      <c r="RQZ866" s="93"/>
      <c r="RRA866" s="93"/>
      <c r="RRB866" s="93"/>
      <c r="RRC866" s="93"/>
      <c r="RRD866" s="93"/>
      <c r="RRE866" s="93"/>
      <c r="RRF866" s="93"/>
      <c r="RRG866" s="93"/>
      <c r="RRH866" s="93"/>
      <c r="RRI866" s="93"/>
      <c r="RRJ866" s="93"/>
      <c r="RRK866" s="93"/>
      <c r="RRL866" s="93"/>
      <c r="RRM866" s="93"/>
      <c r="RRN866" s="93"/>
      <c r="RRO866" s="93"/>
      <c r="RRP866" s="93"/>
      <c r="RRQ866" s="93"/>
      <c r="RRR866" s="93"/>
      <c r="RRS866" s="93"/>
      <c r="RRT866" s="93"/>
      <c r="RRU866" s="93"/>
      <c r="RRV866" s="93"/>
      <c r="RRW866" s="93"/>
      <c r="RRX866" s="93"/>
      <c r="RRY866" s="93"/>
      <c r="RRZ866" s="93"/>
      <c r="RSA866" s="93"/>
      <c r="RSB866" s="93"/>
      <c r="RSC866" s="93"/>
      <c r="RSD866" s="93"/>
      <c r="RSE866" s="93"/>
      <c r="RSF866" s="93"/>
      <c r="RSG866" s="93"/>
      <c r="RSH866" s="93"/>
      <c r="RSI866" s="93"/>
      <c r="RSJ866" s="93"/>
      <c r="RSK866" s="93"/>
      <c r="RSL866" s="93"/>
      <c r="RSM866" s="93"/>
      <c r="RSN866" s="93"/>
      <c r="RSO866" s="93"/>
      <c r="RSP866" s="93"/>
      <c r="RSQ866" s="93"/>
      <c r="RSR866" s="93"/>
      <c r="RSS866" s="93"/>
      <c r="RST866" s="93"/>
      <c r="RSU866" s="93"/>
      <c r="RSV866" s="93"/>
      <c r="RSW866" s="93"/>
      <c r="RSX866" s="93"/>
      <c r="RSY866" s="93"/>
      <c r="RSZ866" s="93"/>
      <c r="RTA866" s="93"/>
      <c r="RTB866" s="93"/>
      <c r="RTC866" s="93"/>
      <c r="RTD866" s="93"/>
      <c r="RTE866" s="93"/>
      <c r="RTF866" s="93"/>
      <c r="RTG866" s="93"/>
      <c r="RTH866" s="93"/>
      <c r="RTI866" s="93"/>
      <c r="RTJ866" s="93"/>
      <c r="RTK866" s="93"/>
      <c r="RTL866" s="93"/>
      <c r="RTM866" s="93"/>
      <c r="RTN866" s="93"/>
      <c r="RTO866" s="93"/>
      <c r="RTP866" s="93"/>
      <c r="RTQ866" s="93"/>
      <c r="RTR866" s="93"/>
      <c r="RTS866" s="93"/>
      <c r="RTT866" s="93"/>
      <c r="RTU866" s="93"/>
      <c r="RTV866" s="93"/>
      <c r="RTW866" s="93"/>
      <c r="RTX866" s="93"/>
      <c r="RTY866" s="93"/>
      <c r="RTZ866" s="93"/>
      <c r="RUA866" s="93"/>
      <c r="RUB866" s="93"/>
      <c r="RUC866" s="93"/>
      <c r="RUD866" s="93"/>
      <c r="RUE866" s="93"/>
      <c r="RUF866" s="93"/>
      <c r="RUG866" s="93"/>
      <c r="RUH866" s="93"/>
      <c r="RUI866" s="93"/>
      <c r="RUJ866" s="93"/>
      <c r="RUK866" s="93"/>
      <c r="RUL866" s="93"/>
      <c r="RUM866" s="93"/>
      <c r="RUN866" s="93"/>
      <c r="RUO866" s="93"/>
      <c r="RUP866" s="93"/>
      <c r="RUQ866" s="93"/>
      <c r="RUR866" s="93"/>
      <c r="RUS866" s="93"/>
      <c r="RUT866" s="93"/>
      <c r="RUU866" s="93"/>
      <c r="RUV866" s="93"/>
      <c r="RUW866" s="93"/>
      <c r="RUX866" s="93"/>
      <c r="RUY866" s="93"/>
      <c r="RUZ866" s="93"/>
      <c r="RVA866" s="93"/>
      <c r="RVB866" s="93"/>
      <c r="RVC866" s="93"/>
      <c r="RVD866" s="93"/>
      <c r="RVE866" s="93"/>
      <c r="RVF866" s="93"/>
      <c r="RVG866" s="93"/>
      <c r="RVH866" s="93"/>
      <c r="RVI866" s="93"/>
      <c r="RVJ866" s="93"/>
      <c r="RVK866" s="93"/>
      <c r="RVL866" s="93"/>
      <c r="RVM866" s="93"/>
      <c r="RVN866" s="93"/>
      <c r="RVO866" s="93"/>
      <c r="RVP866" s="93"/>
      <c r="RVQ866" s="93"/>
      <c r="RVR866" s="93"/>
      <c r="RVS866" s="93"/>
      <c r="RVT866" s="93"/>
      <c r="RVU866" s="93"/>
      <c r="RVV866" s="93"/>
      <c r="RVW866" s="93"/>
      <c r="RVX866" s="93"/>
      <c r="RVY866" s="93"/>
      <c r="RVZ866" s="93"/>
      <c r="RWA866" s="93"/>
      <c r="RWB866" s="93"/>
      <c r="RWC866" s="93"/>
      <c r="RWD866" s="93"/>
      <c r="RWE866" s="93"/>
      <c r="RWF866" s="93"/>
      <c r="RWG866" s="93"/>
      <c r="RWH866" s="93"/>
      <c r="RWI866" s="93"/>
      <c r="RWJ866" s="93"/>
      <c r="RWK866" s="93"/>
      <c r="RWL866" s="93"/>
      <c r="RWM866" s="93"/>
      <c r="RWN866" s="93"/>
      <c r="RWO866" s="93"/>
      <c r="RWP866" s="93"/>
      <c r="RWQ866" s="93"/>
      <c r="RWR866" s="93"/>
      <c r="RWS866" s="93"/>
      <c r="RWT866" s="93"/>
      <c r="RWU866" s="93"/>
      <c r="RWV866" s="93"/>
      <c r="RWW866" s="93"/>
      <c r="RWX866" s="93"/>
      <c r="RWY866" s="93"/>
      <c r="RWZ866" s="93"/>
      <c r="RXA866" s="93"/>
      <c r="RXB866" s="93"/>
      <c r="RXC866" s="93"/>
      <c r="RXD866" s="93"/>
      <c r="RXE866" s="93"/>
      <c r="RXF866" s="93"/>
      <c r="RXG866" s="93"/>
      <c r="RXH866" s="93"/>
      <c r="RXI866" s="93"/>
      <c r="RXJ866" s="93"/>
      <c r="RXK866" s="93"/>
      <c r="RXL866" s="93"/>
      <c r="RXM866" s="93"/>
      <c r="RXN866" s="93"/>
      <c r="RXO866" s="93"/>
      <c r="RXP866" s="93"/>
      <c r="RXQ866" s="93"/>
      <c r="RXR866" s="93"/>
      <c r="RXS866" s="93"/>
      <c r="RXT866" s="93"/>
      <c r="RXU866" s="93"/>
      <c r="RXV866" s="93"/>
      <c r="RXW866" s="93"/>
      <c r="RXX866" s="93"/>
      <c r="RXY866" s="93"/>
      <c r="RXZ866" s="93"/>
      <c r="RYA866" s="93"/>
      <c r="RYB866" s="93"/>
      <c r="RYC866" s="93"/>
      <c r="RYD866" s="93"/>
      <c r="RYE866" s="93"/>
      <c r="RYF866" s="93"/>
      <c r="RYG866" s="93"/>
      <c r="RYH866" s="93"/>
      <c r="RYI866" s="93"/>
      <c r="RYJ866" s="93"/>
      <c r="RYK866" s="93"/>
      <c r="RYL866" s="93"/>
      <c r="RYM866" s="93"/>
      <c r="RYN866" s="93"/>
      <c r="RYO866" s="93"/>
      <c r="RYP866" s="93"/>
      <c r="RYQ866" s="93"/>
      <c r="RYR866" s="93"/>
      <c r="RYS866" s="93"/>
      <c r="RYT866" s="93"/>
      <c r="RYU866" s="93"/>
      <c r="RYV866" s="93"/>
      <c r="RYW866" s="93"/>
      <c r="RYX866" s="93"/>
      <c r="RYY866" s="93"/>
      <c r="RYZ866" s="93"/>
      <c r="RZA866" s="93"/>
      <c r="RZB866" s="93"/>
      <c r="RZC866" s="93"/>
      <c r="RZD866" s="93"/>
      <c r="RZE866" s="93"/>
      <c r="RZF866" s="93"/>
      <c r="RZG866" s="93"/>
      <c r="RZH866" s="93"/>
      <c r="RZI866" s="93"/>
      <c r="RZJ866" s="93"/>
      <c r="RZK866" s="93"/>
      <c r="RZL866" s="93"/>
      <c r="RZM866" s="93"/>
      <c r="RZN866" s="93"/>
      <c r="RZO866" s="93"/>
      <c r="RZP866" s="93"/>
      <c r="RZQ866" s="93"/>
      <c r="RZR866" s="93"/>
      <c r="RZS866" s="93"/>
      <c r="RZT866" s="93"/>
      <c r="RZU866" s="93"/>
      <c r="RZV866" s="93"/>
      <c r="RZW866" s="93"/>
      <c r="RZX866" s="93"/>
      <c r="RZY866" s="93"/>
      <c r="RZZ866" s="93"/>
      <c r="SAA866" s="93"/>
      <c r="SAB866" s="93"/>
      <c r="SAC866" s="93"/>
      <c r="SAD866" s="93"/>
      <c r="SAE866" s="93"/>
      <c r="SAF866" s="93"/>
      <c r="SAG866" s="93"/>
      <c r="SAH866" s="93"/>
      <c r="SAI866" s="93"/>
      <c r="SAJ866" s="93"/>
      <c r="SAK866" s="93"/>
      <c r="SAL866" s="93"/>
      <c r="SAM866" s="93"/>
      <c r="SAN866" s="93"/>
      <c r="SAO866" s="93"/>
      <c r="SAP866" s="93"/>
      <c r="SAQ866" s="93"/>
      <c r="SAR866" s="93"/>
      <c r="SAS866" s="93"/>
      <c r="SAT866" s="93"/>
      <c r="SAU866" s="93"/>
      <c r="SAV866" s="93"/>
      <c r="SAW866" s="93"/>
      <c r="SAX866" s="93"/>
      <c r="SAY866" s="93"/>
      <c r="SAZ866" s="93"/>
      <c r="SBA866" s="93"/>
      <c r="SBB866" s="93"/>
      <c r="SBC866" s="93"/>
      <c r="SBD866" s="93"/>
      <c r="SBE866" s="93"/>
      <c r="SBF866" s="93"/>
      <c r="SBG866" s="93"/>
      <c r="SBH866" s="93"/>
      <c r="SBI866" s="93"/>
      <c r="SBJ866" s="93"/>
      <c r="SBK866" s="93"/>
      <c r="SBL866" s="93"/>
      <c r="SBM866" s="93"/>
      <c r="SBN866" s="93"/>
      <c r="SBO866" s="93"/>
      <c r="SBP866" s="93"/>
      <c r="SBQ866" s="93"/>
      <c r="SBR866" s="93"/>
      <c r="SBS866" s="93"/>
      <c r="SBT866" s="93"/>
      <c r="SBU866" s="93"/>
      <c r="SBV866" s="93"/>
      <c r="SBW866" s="93"/>
      <c r="SBX866" s="93"/>
      <c r="SBY866" s="93"/>
      <c r="SBZ866" s="93"/>
      <c r="SCA866" s="93"/>
      <c r="SCB866" s="93"/>
      <c r="SCC866" s="93"/>
      <c r="SCD866" s="93"/>
      <c r="SCE866" s="93"/>
      <c r="SCF866" s="93"/>
      <c r="SCG866" s="93"/>
      <c r="SCH866" s="93"/>
      <c r="SCI866" s="93"/>
      <c r="SCJ866" s="93"/>
      <c r="SCK866" s="93"/>
      <c r="SCL866" s="93"/>
      <c r="SCM866" s="93"/>
      <c r="SCN866" s="93"/>
      <c r="SCO866" s="93"/>
      <c r="SCP866" s="93"/>
      <c r="SCQ866" s="93"/>
      <c r="SCR866" s="93"/>
      <c r="SCS866" s="93"/>
      <c r="SCT866" s="93"/>
      <c r="SCU866" s="93"/>
      <c r="SCV866" s="93"/>
      <c r="SCW866" s="93"/>
      <c r="SCX866" s="93"/>
      <c r="SCY866" s="93"/>
      <c r="SCZ866" s="93"/>
      <c r="SDA866" s="93"/>
      <c r="SDB866" s="93"/>
      <c r="SDC866" s="93"/>
      <c r="SDD866" s="93"/>
      <c r="SDE866" s="93"/>
      <c r="SDF866" s="93"/>
      <c r="SDG866" s="93"/>
      <c r="SDH866" s="93"/>
      <c r="SDI866" s="93"/>
      <c r="SDJ866" s="93"/>
      <c r="SDK866" s="93"/>
      <c r="SDL866" s="93"/>
      <c r="SDM866" s="93"/>
      <c r="SDN866" s="93"/>
      <c r="SDO866" s="93"/>
      <c r="SDP866" s="93"/>
      <c r="SDQ866" s="93"/>
      <c r="SDR866" s="93"/>
      <c r="SDS866" s="93"/>
      <c r="SDT866" s="93"/>
      <c r="SDU866" s="93"/>
      <c r="SDV866" s="93"/>
      <c r="SDW866" s="93"/>
      <c r="SDX866" s="93"/>
      <c r="SDY866" s="93"/>
      <c r="SDZ866" s="93"/>
      <c r="SEA866" s="93"/>
      <c r="SEB866" s="93"/>
      <c r="SEC866" s="93"/>
      <c r="SED866" s="93"/>
      <c r="SEE866" s="93"/>
      <c r="SEF866" s="93"/>
      <c r="SEG866" s="93"/>
      <c r="SEH866" s="93"/>
      <c r="SEI866" s="93"/>
      <c r="SEJ866" s="93"/>
      <c r="SEK866" s="93"/>
      <c r="SEL866" s="93"/>
      <c r="SEM866" s="93"/>
      <c r="SEN866" s="93"/>
      <c r="SEO866" s="93"/>
      <c r="SEP866" s="93"/>
      <c r="SEQ866" s="93"/>
      <c r="SER866" s="93"/>
      <c r="SES866" s="93"/>
      <c r="SET866" s="93"/>
      <c r="SEU866" s="93"/>
      <c r="SEV866" s="93"/>
      <c r="SEW866" s="93"/>
      <c r="SEX866" s="93"/>
      <c r="SEY866" s="93"/>
      <c r="SEZ866" s="93"/>
      <c r="SFA866" s="93"/>
      <c r="SFB866" s="93"/>
      <c r="SFC866" s="93"/>
      <c r="SFD866" s="93"/>
      <c r="SFE866" s="93"/>
      <c r="SFF866" s="93"/>
      <c r="SFG866" s="93"/>
      <c r="SFH866" s="93"/>
      <c r="SFI866" s="93"/>
      <c r="SFJ866" s="93"/>
      <c r="SFK866" s="93"/>
      <c r="SFL866" s="93"/>
      <c r="SFM866" s="93"/>
      <c r="SFN866" s="93"/>
      <c r="SFO866" s="93"/>
      <c r="SFP866" s="93"/>
      <c r="SFQ866" s="93"/>
      <c r="SFR866" s="93"/>
      <c r="SFS866" s="93"/>
      <c r="SFT866" s="93"/>
      <c r="SFU866" s="93"/>
      <c r="SFV866" s="93"/>
      <c r="SFW866" s="93"/>
      <c r="SFX866" s="93"/>
      <c r="SFY866" s="93"/>
      <c r="SFZ866" s="93"/>
      <c r="SGA866" s="93"/>
      <c r="SGB866" s="93"/>
      <c r="SGC866" s="93"/>
      <c r="SGD866" s="93"/>
      <c r="SGE866" s="93"/>
      <c r="SGF866" s="93"/>
      <c r="SGG866" s="93"/>
      <c r="SGH866" s="93"/>
      <c r="SGI866" s="93"/>
      <c r="SGJ866" s="93"/>
      <c r="SGK866" s="93"/>
      <c r="SGL866" s="93"/>
      <c r="SGM866" s="93"/>
      <c r="SGN866" s="93"/>
      <c r="SGO866" s="93"/>
      <c r="SGP866" s="93"/>
      <c r="SGQ866" s="93"/>
      <c r="SGR866" s="93"/>
      <c r="SGS866" s="93"/>
      <c r="SGT866" s="93"/>
      <c r="SGU866" s="93"/>
      <c r="SGV866" s="93"/>
      <c r="SGW866" s="93"/>
      <c r="SGX866" s="93"/>
      <c r="SGY866" s="93"/>
      <c r="SGZ866" s="93"/>
      <c r="SHA866" s="93"/>
      <c r="SHB866" s="93"/>
      <c r="SHC866" s="93"/>
      <c r="SHD866" s="93"/>
      <c r="SHE866" s="93"/>
      <c r="SHF866" s="93"/>
      <c r="SHG866" s="93"/>
      <c r="SHH866" s="93"/>
      <c r="SHI866" s="93"/>
      <c r="SHJ866" s="93"/>
      <c r="SHK866" s="93"/>
      <c r="SHL866" s="93"/>
      <c r="SHM866" s="93"/>
      <c r="SHN866" s="93"/>
      <c r="SHO866" s="93"/>
      <c r="SHP866" s="93"/>
      <c r="SHQ866" s="93"/>
      <c r="SHR866" s="93"/>
      <c r="SHS866" s="93"/>
      <c r="SHT866" s="93"/>
      <c r="SHU866" s="93"/>
      <c r="SHV866" s="93"/>
      <c r="SHW866" s="93"/>
      <c r="SHX866" s="93"/>
      <c r="SHY866" s="93"/>
      <c r="SHZ866" s="93"/>
      <c r="SIA866" s="93"/>
      <c r="SIB866" s="93"/>
      <c r="SIC866" s="93"/>
      <c r="SID866" s="93"/>
      <c r="SIE866" s="93"/>
      <c r="SIF866" s="93"/>
      <c r="SIG866" s="93"/>
      <c r="SIH866" s="93"/>
      <c r="SII866" s="93"/>
      <c r="SIJ866" s="93"/>
      <c r="SIK866" s="93"/>
      <c r="SIL866" s="93"/>
      <c r="SIM866" s="93"/>
      <c r="SIN866" s="93"/>
      <c r="SIO866" s="93"/>
      <c r="SIP866" s="93"/>
      <c r="SIQ866" s="93"/>
      <c r="SIR866" s="93"/>
      <c r="SIS866" s="93"/>
      <c r="SIT866" s="93"/>
      <c r="SIU866" s="93"/>
      <c r="SIV866" s="93"/>
      <c r="SIW866" s="93"/>
      <c r="SIX866" s="93"/>
      <c r="SIY866" s="93"/>
      <c r="SIZ866" s="93"/>
      <c r="SJA866" s="93"/>
      <c r="SJB866" s="93"/>
      <c r="SJC866" s="93"/>
      <c r="SJD866" s="93"/>
      <c r="SJE866" s="93"/>
      <c r="SJF866" s="93"/>
      <c r="SJG866" s="93"/>
      <c r="SJH866" s="93"/>
      <c r="SJI866" s="93"/>
      <c r="SJJ866" s="93"/>
      <c r="SJK866" s="93"/>
      <c r="SJL866" s="93"/>
      <c r="SJM866" s="93"/>
      <c r="SJN866" s="93"/>
      <c r="SJO866" s="93"/>
      <c r="SJP866" s="93"/>
      <c r="SJQ866" s="93"/>
      <c r="SJR866" s="93"/>
      <c r="SJS866" s="93"/>
      <c r="SJT866" s="93"/>
      <c r="SJU866" s="93"/>
      <c r="SJV866" s="93"/>
      <c r="SJW866" s="93"/>
      <c r="SJX866" s="93"/>
      <c r="SJY866" s="93"/>
      <c r="SJZ866" s="93"/>
      <c r="SKA866" s="93"/>
      <c r="SKB866" s="93"/>
      <c r="SKC866" s="93"/>
      <c r="SKD866" s="93"/>
      <c r="SKE866" s="93"/>
      <c r="SKF866" s="93"/>
      <c r="SKG866" s="93"/>
      <c r="SKH866" s="93"/>
      <c r="SKI866" s="93"/>
      <c r="SKJ866" s="93"/>
      <c r="SKK866" s="93"/>
      <c r="SKL866" s="93"/>
      <c r="SKM866" s="93"/>
      <c r="SKN866" s="93"/>
      <c r="SKO866" s="93"/>
      <c r="SKP866" s="93"/>
      <c r="SKQ866" s="93"/>
      <c r="SKR866" s="93"/>
      <c r="SKS866" s="93"/>
      <c r="SKT866" s="93"/>
      <c r="SKU866" s="93"/>
      <c r="SKV866" s="93"/>
      <c r="SKW866" s="93"/>
      <c r="SKX866" s="93"/>
      <c r="SKY866" s="93"/>
      <c r="SKZ866" s="93"/>
      <c r="SLA866" s="93"/>
      <c r="SLB866" s="93"/>
      <c r="SLC866" s="93"/>
      <c r="SLD866" s="93"/>
      <c r="SLE866" s="93"/>
      <c r="SLF866" s="93"/>
      <c r="SLG866" s="93"/>
      <c r="SLH866" s="93"/>
      <c r="SLI866" s="93"/>
      <c r="SLJ866" s="93"/>
      <c r="SLK866" s="93"/>
      <c r="SLL866" s="93"/>
      <c r="SLM866" s="93"/>
      <c r="SLN866" s="93"/>
      <c r="SLO866" s="93"/>
      <c r="SLP866" s="93"/>
      <c r="SLQ866" s="93"/>
      <c r="SLR866" s="93"/>
      <c r="SLS866" s="93"/>
      <c r="SLT866" s="93"/>
      <c r="SLU866" s="93"/>
      <c r="SLV866" s="93"/>
      <c r="SLW866" s="93"/>
      <c r="SLX866" s="93"/>
      <c r="SLY866" s="93"/>
      <c r="SLZ866" s="93"/>
      <c r="SMA866" s="93"/>
      <c r="SMB866" s="93"/>
      <c r="SMC866" s="93"/>
      <c r="SMD866" s="93"/>
      <c r="SME866" s="93"/>
      <c r="SMF866" s="93"/>
      <c r="SMG866" s="93"/>
      <c r="SMH866" s="93"/>
      <c r="SMI866" s="93"/>
      <c r="SMJ866" s="93"/>
      <c r="SMK866" s="93"/>
      <c r="SML866" s="93"/>
      <c r="SMM866" s="93"/>
      <c r="SMN866" s="93"/>
      <c r="SMO866" s="93"/>
      <c r="SMP866" s="93"/>
      <c r="SMQ866" s="93"/>
      <c r="SMR866" s="93"/>
      <c r="SMS866" s="93"/>
      <c r="SMT866" s="93"/>
      <c r="SMU866" s="93"/>
      <c r="SMV866" s="93"/>
      <c r="SMW866" s="93"/>
      <c r="SMX866" s="93"/>
      <c r="SMY866" s="93"/>
      <c r="SMZ866" s="93"/>
      <c r="SNA866" s="93"/>
      <c r="SNB866" s="93"/>
      <c r="SNC866" s="93"/>
      <c r="SND866" s="93"/>
      <c r="SNE866" s="93"/>
      <c r="SNF866" s="93"/>
      <c r="SNG866" s="93"/>
      <c r="SNH866" s="93"/>
      <c r="SNI866" s="93"/>
      <c r="SNJ866" s="93"/>
      <c r="SNK866" s="93"/>
      <c r="SNL866" s="93"/>
      <c r="SNM866" s="93"/>
      <c r="SNN866" s="93"/>
      <c r="SNO866" s="93"/>
      <c r="SNP866" s="93"/>
      <c r="SNQ866" s="93"/>
      <c r="SNR866" s="93"/>
      <c r="SNS866" s="93"/>
      <c r="SNT866" s="93"/>
      <c r="SNU866" s="93"/>
      <c r="SNV866" s="93"/>
      <c r="SNW866" s="93"/>
      <c r="SNX866" s="93"/>
      <c r="SNY866" s="93"/>
      <c r="SNZ866" s="93"/>
      <c r="SOA866" s="93"/>
      <c r="SOB866" s="93"/>
      <c r="SOC866" s="93"/>
      <c r="SOD866" s="93"/>
      <c r="SOE866" s="93"/>
      <c r="SOF866" s="93"/>
      <c r="SOG866" s="93"/>
      <c r="SOH866" s="93"/>
      <c r="SOI866" s="93"/>
      <c r="SOJ866" s="93"/>
      <c r="SOK866" s="93"/>
      <c r="SOL866" s="93"/>
      <c r="SOM866" s="93"/>
      <c r="SON866" s="93"/>
      <c r="SOO866" s="93"/>
      <c r="SOP866" s="93"/>
      <c r="SOQ866" s="93"/>
      <c r="SOR866" s="93"/>
      <c r="SOS866" s="93"/>
      <c r="SOT866" s="93"/>
      <c r="SOU866" s="93"/>
      <c r="SOV866" s="93"/>
      <c r="SOW866" s="93"/>
      <c r="SOX866" s="93"/>
      <c r="SOY866" s="93"/>
      <c r="SOZ866" s="93"/>
      <c r="SPA866" s="93"/>
      <c r="SPB866" s="93"/>
      <c r="SPC866" s="93"/>
      <c r="SPD866" s="93"/>
      <c r="SPE866" s="93"/>
      <c r="SPF866" s="93"/>
      <c r="SPG866" s="93"/>
      <c r="SPH866" s="93"/>
      <c r="SPI866" s="93"/>
      <c r="SPJ866" s="93"/>
      <c r="SPK866" s="93"/>
      <c r="SPL866" s="93"/>
      <c r="SPM866" s="93"/>
      <c r="SPN866" s="93"/>
      <c r="SPO866" s="93"/>
      <c r="SPP866" s="93"/>
      <c r="SPQ866" s="93"/>
      <c r="SPR866" s="93"/>
      <c r="SPS866" s="93"/>
      <c r="SPT866" s="93"/>
      <c r="SPU866" s="93"/>
      <c r="SPV866" s="93"/>
      <c r="SPW866" s="93"/>
      <c r="SPX866" s="93"/>
      <c r="SPY866" s="93"/>
      <c r="SPZ866" s="93"/>
      <c r="SQA866" s="93"/>
      <c r="SQB866" s="93"/>
      <c r="SQC866" s="93"/>
      <c r="SQD866" s="93"/>
      <c r="SQE866" s="93"/>
      <c r="SQF866" s="93"/>
      <c r="SQG866" s="93"/>
      <c r="SQH866" s="93"/>
      <c r="SQI866" s="93"/>
      <c r="SQJ866" s="93"/>
      <c r="SQK866" s="93"/>
      <c r="SQL866" s="93"/>
      <c r="SQM866" s="93"/>
      <c r="SQN866" s="93"/>
      <c r="SQO866" s="93"/>
      <c r="SQP866" s="93"/>
      <c r="SQQ866" s="93"/>
      <c r="SQR866" s="93"/>
      <c r="SQS866" s="93"/>
      <c r="SQT866" s="93"/>
      <c r="SQU866" s="93"/>
      <c r="SQV866" s="93"/>
      <c r="SQW866" s="93"/>
      <c r="SQX866" s="93"/>
      <c r="SQY866" s="93"/>
      <c r="SQZ866" s="93"/>
      <c r="SRA866" s="93"/>
      <c r="SRB866" s="93"/>
      <c r="SRC866" s="93"/>
      <c r="SRD866" s="93"/>
      <c r="SRE866" s="93"/>
      <c r="SRF866" s="93"/>
      <c r="SRG866" s="93"/>
      <c r="SRH866" s="93"/>
      <c r="SRI866" s="93"/>
      <c r="SRJ866" s="93"/>
      <c r="SRK866" s="93"/>
      <c r="SRL866" s="93"/>
      <c r="SRM866" s="93"/>
      <c r="SRN866" s="93"/>
      <c r="SRO866" s="93"/>
      <c r="SRP866" s="93"/>
      <c r="SRQ866" s="93"/>
      <c r="SRR866" s="93"/>
      <c r="SRS866" s="93"/>
      <c r="SRT866" s="93"/>
      <c r="SRU866" s="93"/>
      <c r="SRV866" s="93"/>
      <c r="SRW866" s="93"/>
      <c r="SRX866" s="93"/>
      <c r="SRY866" s="93"/>
      <c r="SRZ866" s="93"/>
      <c r="SSA866" s="93"/>
      <c r="SSB866" s="93"/>
      <c r="SSC866" s="93"/>
      <c r="SSD866" s="93"/>
      <c r="SSE866" s="93"/>
      <c r="SSF866" s="93"/>
      <c r="SSG866" s="93"/>
      <c r="SSH866" s="93"/>
      <c r="SSI866" s="93"/>
      <c r="SSJ866" s="93"/>
      <c r="SSK866" s="93"/>
      <c r="SSL866" s="93"/>
      <c r="SSM866" s="93"/>
      <c r="SSN866" s="93"/>
      <c r="SSO866" s="93"/>
      <c r="SSP866" s="93"/>
      <c r="SSQ866" s="93"/>
      <c r="SSR866" s="93"/>
      <c r="SSS866" s="93"/>
      <c r="SST866" s="93"/>
      <c r="SSU866" s="93"/>
      <c r="SSV866" s="93"/>
      <c r="SSW866" s="93"/>
      <c r="SSX866" s="93"/>
      <c r="SSY866" s="93"/>
      <c r="SSZ866" s="93"/>
      <c r="STA866" s="93"/>
      <c r="STB866" s="93"/>
      <c r="STC866" s="93"/>
      <c r="STD866" s="93"/>
      <c r="STE866" s="93"/>
      <c r="STF866" s="93"/>
      <c r="STG866" s="93"/>
      <c r="STH866" s="93"/>
      <c r="STI866" s="93"/>
      <c r="STJ866" s="93"/>
      <c r="STK866" s="93"/>
      <c r="STL866" s="93"/>
      <c r="STM866" s="93"/>
      <c r="STN866" s="93"/>
      <c r="STO866" s="93"/>
      <c r="STP866" s="93"/>
      <c r="STQ866" s="93"/>
      <c r="STR866" s="93"/>
      <c r="STS866" s="93"/>
      <c r="STT866" s="93"/>
      <c r="STU866" s="93"/>
      <c r="STV866" s="93"/>
      <c r="STW866" s="93"/>
      <c r="STX866" s="93"/>
      <c r="STY866" s="93"/>
      <c r="STZ866" s="93"/>
      <c r="SUA866" s="93"/>
      <c r="SUB866" s="93"/>
      <c r="SUC866" s="93"/>
      <c r="SUD866" s="93"/>
      <c r="SUE866" s="93"/>
      <c r="SUF866" s="93"/>
      <c r="SUG866" s="93"/>
      <c r="SUH866" s="93"/>
      <c r="SUI866" s="93"/>
      <c r="SUJ866" s="93"/>
      <c r="SUK866" s="93"/>
      <c r="SUL866" s="93"/>
      <c r="SUM866" s="93"/>
      <c r="SUN866" s="93"/>
      <c r="SUO866" s="93"/>
      <c r="SUP866" s="93"/>
      <c r="SUQ866" s="93"/>
      <c r="SUR866" s="93"/>
      <c r="SUS866" s="93"/>
      <c r="SUT866" s="93"/>
      <c r="SUU866" s="93"/>
      <c r="SUV866" s="93"/>
      <c r="SUW866" s="93"/>
      <c r="SUX866" s="93"/>
      <c r="SUY866" s="93"/>
      <c r="SUZ866" s="93"/>
      <c r="SVA866" s="93"/>
      <c r="SVB866" s="93"/>
      <c r="SVC866" s="93"/>
      <c r="SVD866" s="93"/>
      <c r="SVE866" s="93"/>
      <c r="SVF866" s="93"/>
      <c r="SVG866" s="93"/>
      <c r="SVH866" s="93"/>
      <c r="SVI866" s="93"/>
      <c r="SVJ866" s="93"/>
      <c r="SVK866" s="93"/>
      <c r="SVL866" s="93"/>
      <c r="SVM866" s="93"/>
      <c r="SVN866" s="93"/>
      <c r="SVO866" s="93"/>
      <c r="SVP866" s="93"/>
      <c r="SVQ866" s="93"/>
      <c r="SVR866" s="93"/>
      <c r="SVS866" s="93"/>
      <c r="SVT866" s="93"/>
      <c r="SVU866" s="93"/>
      <c r="SVV866" s="93"/>
      <c r="SVW866" s="93"/>
      <c r="SVX866" s="93"/>
      <c r="SVY866" s="93"/>
      <c r="SVZ866" s="93"/>
      <c r="SWA866" s="93"/>
      <c r="SWB866" s="93"/>
      <c r="SWC866" s="93"/>
      <c r="SWD866" s="93"/>
      <c r="SWE866" s="93"/>
      <c r="SWF866" s="93"/>
      <c r="SWG866" s="93"/>
      <c r="SWH866" s="93"/>
      <c r="SWI866" s="93"/>
      <c r="SWJ866" s="93"/>
      <c r="SWK866" s="93"/>
      <c r="SWL866" s="93"/>
      <c r="SWM866" s="93"/>
      <c r="SWN866" s="93"/>
      <c r="SWO866" s="93"/>
      <c r="SWP866" s="93"/>
      <c r="SWQ866" s="93"/>
      <c r="SWR866" s="93"/>
      <c r="SWS866" s="93"/>
      <c r="SWT866" s="93"/>
      <c r="SWU866" s="93"/>
      <c r="SWV866" s="93"/>
      <c r="SWW866" s="93"/>
      <c r="SWX866" s="93"/>
      <c r="SWY866" s="93"/>
      <c r="SWZ866" s="93"/>
      <c r="SXA866" s="93"/>
      <c r="SXB866" s="93"/>
      <c r="SXC866" s="93"/>
      <c r="SXD866" s="93"/>
      <c r="SXE866" s="93"/>
      <c r="SXF866" s="93"/>
      <c r="SXG866" s="93"/>
      <c r="SXH866" s="93"/>
      <c r="SXI866" s="93"/>
      <c r="SXJ866" s="93"/>
      <c r="SXK866" s="93"/>
      <c r="SXL866" s="93"/>
      <c r="SXM866" s="93"/>
      <c r="SXN866" s="93"/>
      <c r="SXO866" s="93"/>
      <c r="SXP866" s="93"/>
      <c r="SXQ866" s="93"/>
      <c r="SXR866" s="93"/>
      <c r="SXS866" s="93"/>
      <c r="SXT866" s="93"/>
      <c r="SXU866" s="93"/>
      <c r="SXV866" s="93"/>
      <c r="SXW866" s="93"/>
      <c r="SXX866" s="93"/>
      <c r="SXY866" s="93"/>
      <c r="SXZ866" s="93"/>
      <c r="SYA866" s="93"/>
      <c r="SYB866" s="93"/>
      <c r="SYC866" s="93"/>
      <c r="SYD866" s="93"/>
      <c r="SYE866" s="93"/>
      <c r="SYF866" s="93"/>
      <c r="SYG866" s="93"/>
      <c r="SYH866" s="93"/>
      <c r="SYI866" s="93"/>
      <c r="SYJ866" s="93"/>
      <c r="SYK866" s="93"/>
      <c r="SYL866" s="93"/>
      <c r="SYM866" s="93"/>
      <c r="SYN866" s="93"/>
      <c r="SYO866" s="93"/>
      <c r="SYP866" s="93"/>
      <c r="SYQ866" s="93"/>
      <c r="SYR866" s="93"/>
      <c r="SYS866" s="93"/>
      <c r="SYT866" s="93"/>
      <c r="SYU866" s="93"/>
      <c r="SYV866" s="93"/>
      <c r="SYW866" s="93"/>
      <c r="SYX866" s="93"/>
      <c r="SYY866" s="93"/>
      <c r="SYZ866" s="93"/>
      <c r="SZA866" s="93"/>
      <c r="SZB866" s="93"/>
      <c r="SZC866" s="93"/>
      <c r="SZD866" s="93"/>
      <c r="SZE866" s="93"/>
      <c r="SZF866" s="93"/>
      <c r="SZG866" s="93"/>
      <c r="SZH866" s="93"/>
      <c r="SZI866" s="93"/>
      <c r="SZJ866" s="93"/>
      <c r="SZK866" s="93"/>
      <c r="SZL866" s="93"/>
      <c r="SZM866" s="93"/>
      <c r="SZN866" s="93"/>
      <c r="SZO866" s="93"/>
      <c r="SZP866" s="93"/>
      <c r="SZQ866" s="93"/>
      <c r="SZR866" s="93"/>
      <c r="SZS866" s="93"/>
      <c r="SZT866" s="93"/>
      <c r="SZU866" s="93"/>
      <c r="SZV866" s="93"/>
      <c r="SZW866" s="93"/>
      <c r="SZX866" s="93"/>
      <c r="SZY866" s="93"/>
      <c r="SZZ866" s="93"/>
      <c r="TAA866" s="93"/>
      <c r="TAB866" s="93"/>
      <c r="TAC866" s="93"/>
      <c r="TAD866" s="93"/>
      <c r="TAE866" s="93"/>
      <c r="TAF866" s="93"/>
      <c r="TAG866" s="93"/>
      <c r="TAH866" s="93"/>
      <c r="TAI866" s="93"/>
      <c r="TAJ866" s="93"/>
      <c r="TAK866" s="93"/>
      <c r="TAL866" s="93"/>
      <c r="TAM866" s="93"/>
      <c r="TAN866" s="93"/>
      <c r="TAO866" s="93"/>
      <c r="TAP866" s="93"/>
      <c r="TAQ866" s="93"/>
      <c r="TAR866" s="93"/>
      <c r="TAS866" s="93"/>
      <c r="TAT866" s="93"/>
      <c r="TAU866" s="93"/>
      <c r="TAV866" s="93"/>
      <c r="TAW866" s="93"/>
      <c r="TAX866" s="93"/>
      <c r="TAY866" s="93"/>
      <c r="TAZ866" s="93"/>
      <c r="TBA866" s="93"/>
      <c r="TBB866" s="93"/>
      <c r="TBC866" s="93"/>
      <c r="TBD866" s="93"/>
      <c r="TBE866" s="93"/>
      <c r="TBF866" s="93"/>
      <c r="TBG866" s="93"/>
      <c r="TBH866" s="93"/>
      <c r="TBI866" s="93"/>
      <c r="TBJ866" s="93"/>
      <c r="TBK866" s="93"/>
      <c r="TBL866" s="93"/>
      <c r="TBM866" s="93"/>
      <c r="TBN866" s="93"/>
      <c r="TBO866" s="93"/>
      <c r="TBP866" s="93"/>
      <c r="TBQ866" s="93"/>
      <c r="TBR866" s="93"/>
      <c r="TBS866" s="93"/>
      <c r="TBT866" s="93"/>
      <c r="TBU866" s="93"/>
      <c r="TBV866" s="93"/>
      <c r="TBW866" s="93"/>
      <c r="TBX866" s="93"/>
      <c r="TBY866" s="93"/>
      <c r="TBZ866" s="93"/>
      <c r="TCA866" s="93"/>
      <c r="TCB866" s="93"/>
      <c r="TCC866" s="93"/>
      <c r="TCD866" s="93"/>
      <c r="TCE866" s="93"/>
      <c r="TCF866" s="93"/>
      <c r="TCG866" s="93"/>
      <c r="TCH866" s="93"/>
      <c r="TCI866" s="93"/>
      <c r="TCJ866" s="93"/>
      <c r="TCK866" s="93"/>
      <c r="TCL866" s="93"/>
      <c r="TCM866" s="93"/>
      <c r="TCN866" s="93"/>
      <c r="TCO866" s="93"/>
      <c r="TCP866" s="93"/>
      <c r="TCQ866" s="93"/>
      <c r="TCR866" s="93"/>
      <c r="TCS866" s="93"/>
      <c r="TCT866" s="93"/>
      <c r="TCU866" s="93"/>
      <c r="TCV866" s="93"/>
      <c r="TCW866" s="93"/>
      <c r="TCX866" s="93"/>
      <c r="TCY866" s="93"/>
      <c r="TCZ866" s="93"/>
      <c r="TDA866" s="93"/>
      <c r="TDB866" s="93"/>
      <c r="TDC866" s="93"/>
      <c r="TDD866" s="93"/>
      <c r="TDE866" s="93"/>
      <c r="TDF866" s="93"/>
      <c r="TDG866" s="93"/>
      <c r="TDH866" s="93"/>
      <c r="TDI866" s="93"/>
      <c r="TDJ866" s="93"/>
      <c r="TDK866" s="93"/>
      <c r="TDL866" s="93"/>
      <c r="TDM866" s="93"/>
      <c r="TDN866" s="93"/>
      <c r="TDO866" s="93"/>
      <c r="TDP866" s="93"/>
      <c r="TDQ866" s="93"/>
      <c r="TDR866" s="93"/>
      <c r="TDS866" s="93"/>
      <c r="TDT866" s="93"/>
      <c r="TDU866" s="93"/>
      <c r="TDV866" s="93"/>
      <c r="TDW866" s="93"/>
      <c r="TDX866" s="93"/>
      <c r="TDY866" s="93"/>
      <c r="TDZ866" s="93"/>
      <c r="TEA866" s="93"/>
      <c r="TEB866" s="93"/>
      <c r="TEC866" s="93"/>
      <c r="TED866" s="93"/>
      <c r="TEE866" s="93"/>
      <c r="TEF866" s="93"/>
      <c r="TEG866" s="93"/>
      <c r="TEH866" s="93"/>
      <c r="TEI866" s="93"/>
      <c r="TEJ866" s="93"/>
      <c r="TEK866" s="93"/>
      <c r="TEL866" s="93"/>
      <c r="TEM866" s="93"/>
      <c r="TEN866" s="93"/>
      <c r="TEO866" s="93"/>
      <c r="TEP866" s="93"/>
      <c r="TEQ866" s="93"/>
      <c r="TER866" s="93"/>
      <c r="TES866" s="93"/>
      <c r="TET866" s="93"/>
      <c r="TEU866" s="93"/>
      <c r="TEV866" s="93"/>
      <c r="TEW866" s="93"/>
      <c r="TEX866" s="93"/>
      <c r="TEY866" s="93"/>
      <c r="TEZ866" s="93"/>
      <c r="TFA866" s="93"/>
      <c r="TFB866" s="93"/>
      <c r="TFC866" s="93"/>
      <c r="TFD866" s="93"/>
      <c r="TFE866" s="93"/>
      <c r="TFF866" s="93"/>
      <c r="TFG866" s="93"/>
      <c r="TFH866" s="93"/>
      <c r="TFI866" s="93"/>
      <c r="TFJ866" s="93"/>
      <c r="TFK866" s="93"/>
      <c r="TFL866" s="93"/>
      <c r="TFM866" s="93"/>
      <c r="TFN866" s="93"/>
      <c r="TFO866" s="93"/>
      <c r="TFP866" s="93"/>
      <c r="TFQ866" s="93"/>
      <c r="TFR866" s="93"/>
      <c r="TFS866" s="93"/>
      <c r="TFT866" s="93"/>
      <c r="TFU866" s="93"/>
      <c r="TFV866" s="93"/>
      <c r="TFW866" s="93"/>
      <c r="TFX866" s="93"/>
      <c r="TFY866" s="93"/>
      <c r="TFZ866" s="93"/>
      <c r="TGA866" s="93"/>
      <c r="TGB866" s="93"/>
      <c r="TGC866" s="93"/>
      <c r="TGD866" s="93"/>
      <c r="TGE866" s="93"/>
      <c r="TGF866" s="93"/>
      <c r="TGG866" s="93"/>
      <c r="TGH866" s="93"/>
      <c r="TGI866" s="93"/>
      <c r="TGJ866" s="93"/>
      <c r="TGK866" s="93"/>
      <c r="TGL866" s="93"/>
      <c r="TGM866" s="93"/>
      <c r="TGN866" s="93"/>
      <c r="TGO866" s="93"/>
      <c r="TGP866" s="93"/>
      <c r="TGQ866" s="93"/>
      <c r="TGR866" s="93"/>
      <c r="TGS866" s="93"/>
      <c r="TGT866" s="93"/>
      <c r="TGU866" s="93"/>
      <c r="TGV866" s="93"/>
      <c r="TGW866" s="93"/>
      <c r="TGX866" s="93"/>
      <c r="TGY866" s="93"/>
      <c r="TGZ866" s="93"/>
      <c r="THA866" s="93"/>
      <c r="THB866" s="93"/>
      <c r="THC866" s="93"/>
      <c r="THD866" s="93"/>
      <c r="THE866" s="93"/>
      <c r="THF866" s="93"/>
      <c r="THG866" s="93"/>
      <c r="THH866" s="93"/>
      <c r="THI866" s="93"/>
      <c r="THJ866" s="93"/>
      <c r="THK866" s="93"/>
      <c r="THL866" s="93"/>
      <c r="THM866" s="93"/>
      <c r="THN866" s="93"/>
      <c r="THO866" s="93"/>
      <c r="THP866" s="93"/>
      <c r="THQ866" s="93"/>
      <c r="THR866" s="93"/>
      <c r="THS866" s="93"/>
      <c r="THT866" s="93"/>
      <c r="THU866" s="93"/>
      <c r="THV866" s="93"/>
      <c r="THW866" s="93"/>
      <c r="THX866" s="93"/>
      <c r="THY866" s="93"/>
      <c r="THZ866" s="93"/>
      <c r="TIA866" s="93"/>
      <c r="TIB866" s="93"/>
      <c r="TIC866" s="93"/>
      <c r="TID866" s="93"/>
      <c r="TIE866" s="93"/>
      <c r="TIF866" s="93"/>
      <c r="TIG866" s="93"/>
      <c r="TIH866" s="93"/>
      <c r="TII866" s="93"/>
      <c r="TIJ866" s="93"/>
      <c r="TIK866" s="93"/>
      <c r="TIL866" s="93"/>
      <c r="TIM866" s="93"/>
      <c r="TIN866" s="93"/>
      <c r="TIO866" s="93"/>
      <c r="TIP866" s="93"/>
      <c r="TIQ866" s="93"/>
      <c r="TIR866" s="93"/>
      <c r="TIS866" s="93"/>
      <c r="TIT866" s="93"/>
      <c r="TIU866" s="93"/>
      <c r="TIV866" s="93"/>
      <c r="TIW866" s="93"/>
      <c r="TIX866" s="93"/>
      <c r="TIY866" s="93"/>
      <c r="TIZ866" s="93"/>
      <c r="TJA866" s="93"/>
      <c r="TJB866" s="93"/>
      <c r="TJC866" s="93"/>
      <c r="TJD866" s="93"/>
      <c r="TJE866" s="93"/>
      <c r="TJF866" s="93"/>
      <c r="TJG866" s="93"/>
      <c r="TJH866" s="93"/>
      <c r="TJI866" s="93"/>
      <c r="TJJ866" s="93"/>
      <c r="TJK866" s="93"/>
      <c r="TJL866" s="93"/>
      <c r="TJM866" s="93"/>
      <c r="TJN866" s="93"/>
      <c r="TJO866" s="93"/>
      <c r="TJP866" s="93"/>
      <c r="TJQ866" s="93"/>
      <c r="TJR866" s="93"/>
      <c r="TJS866" s="93"/>
      <c r="TJT866" s="93"/>
      <c r="TJU866" s="93"/>
      <c r="TJV866" s="93"/>
      <c r="TJW866" s="93"/>
      <c r="TJX866" s="93"/>
      <c r="TJY866" s="93"/>
      <c r="TJZ866" s="93"/>
      <c r="TKA866" s="93"/>
      <c r="TKB866" s="93"/>
      <c r="TKC866" s="93"/>
      <c r="TKD866" s="93"/>
      <c r="TKE866" s="93"/>
      <c r="TKF866" s="93"/>
      <c r="TKG866" s="93"/>
      <c r="TKH866" s="93"/>
      <c r="TKI866" s="93"/>
      <c r="TKJ866" s="93"/>
      <c r="TKK866" s="93"/>
      <c r="TKL866" s="93"/>
      <c r="TKM866" s="93"/>
      <c r="TKN866" s="93"/>
      <c r="TKO866" s="93"/>
      <c r="TKP866" s="93"/>
      <c r="TKQ866" s="93"/>
      <c r="TKR866" s="93"/>
      <c r="TKS866" s="93"/>
      <c r="TKT866" s="93"/>
      <c r="TKU866" s="93"/>
      <c r="TKV866" s="93"/>
      <c r="TKW866" s="93"/>
      <c r="TKX866" s="93"/>
      <c r="TKY866" s="93"/>
      <c r="TKZ866" s="93"/>
      <c r="TLA866" s="93"/>
      <c r="TLB866" s="93"/>
      <c r="TLC866" s="93"/>
      <c r="TLD866" s="93"/>
      <c r="TLE866" s="93"/>
      <c r="TLF866" s="93"/>
      <c r="TLG866" s="93"/>
      <c r="TLH866" s="93"/>
      <c r="TLI866" s="93"/>
      <c r="TLJ866" s="93"/>
      <c r="TLK866" s="93"/>
      <c r="TLL866" s="93"/>
      <c r="TLM866" s="93"/>
      <c r="TLN866" s="93"/>
      <c r="TLO866" s="93"/>
      <c r="TLP866" s="93"/>
      <c r="TLQ866" s="93"/>
      <c r="TLR866" s="93"/>
      <c r="TLS866" s="93"/>
      <c r="TLT866" s="93"/>
      <c r="TLU866" s="93"/>
      <c r="TLV866" s="93"/>
      <c r="TLW866" s="93"/>
      <c r="TLX866" s="93"/>
      <c r="TLY866" s="93"/>
      <c r="TLZ866" s="93"/>
      <c r="TMA866" s="93"/>
      <c r="TMB866" s="93"/>
      <c r="TMC866" s="93"/>
      <c r="TMD866" s="93"/>
      <c r="TME866" s="93"/>
      <c r="TMF866" s="93"/>
      <c r="TMG866" s="93"/>
      <c r="TMH866" s="93"/>
      <c r="TMI866" s="93"/>
      <c r="TMJ866" s="93"/>
      <c r="TMK866" s="93"/>
      <c r="TML866" s="93"/>
      <c r="TMM866" s="93"/>
      <c r="TMN866" s="93"/>
      <c r="TMO866" s="93"/>
      <c r="TMP866" s="93"/>
      <c r="TMQ866" s="93"/>
      <c r="TMR866" s="93"/>
      <c r="TMS866" s="93"/>
      <c r="TMT866" s="93"/>
      <c r="TMU866" s="93"/>
      <c r="TMV866" s="93"/>
      <c r="TMW866" s="93"/>
      <c r="TMX866" s="93"/>
      <c r="TMY866" s="93"/>
      <c r="TMZ866" s="93"/>
      <c r="TNA866" s="93"/>
      <c r="TNB866" s="93"/>
      <c r="TNC866" s="93"/>
      <c r="TND866" s="93"/>
      <c r="TNE866" s="93"/>
      <c r="TNF866" s="93"/>
      <c r="TNG866" s="93"/>
      <c r="TNH866" s="93"/>
      <c r="TNI866" s="93"/>
      <c r="TNJ866" s="93"/>
      <c r="TNK866" s="93"/>
      <c r="TNL866" s="93"/>
      <c r="TNM866" s="93"/>
      <c r="TNN866" s="93"/>
      <c r="TNO866" s="93"/>
      <c r="TNP866" s="93"/>
      <c r="TNQ866" s="93"/>
      <c r="TNR866" s="93"/>
      <c r="TNS866" s="93"/>
      <c r="TNT866" s="93"/>
      <c r="TNU866" s="93"/>
      <c r="TNV866" s="93"/>
      <c r="TNW866" s="93"/>
      <c r="TNX866" s="93"/>
      <c r="TNY866" s="93"/>
      <c r="TNZ866" s="93"/>
      <c r="TOA866" s="93"/>
      <c r="TOB866" s="93"/>
      <c r="TOC866" s="93"/>
      <c r="TOD866" s="93"/>
      <c r="TOE866" s="93"/>
      <c r="TOF866" s="93"/>
      <c r="TOG866" s="93"/>
      <c r="TOH866" s="93"/>
      <c r="TOI866" s="93"/>
      <c r="TOJ866" s="93"/>
      <c r="TOK866" s="93"/>
      <c r="TOL866" s="93"/>
      <c r="TOM866" s="93"/>
      <c r="TON866" s="93"/>
      <c r="TOO866" s="93"/>
      <c r="TOP866" s="93"/>
      <c r="TOQ866" s="93"/>
      <c r="TOR866" s="93"/>
      <c r="TOS866" s="93"/>
      <c r="TOT866" s="93"/>
      <c r="TOU866" s="93"/>
      <c r="TOV866" s="93"/>
      <c r="TOW866" s="93"/>
      <c r="TOX866" s="93"/>
      <c r="TOY866" s="93"/>
      <c r="TOZ866" s="93"/>
      <c r="TPA866" s="93"/>
      <c r="TPB866" s="93"/>
      <c r="TPC866" s="93"/>
      <c r="TPD866" s="93"/>
      <c r="TPE866" s="93"/>
      <c r="TPF866" s="93"/>
      <c r="TPG866" s="93"/>
      <c r="TPH866" s="93"/>
      <c r="TPI866" s="93"/>
      <c r="TPJ866" s="93"/>
      <c r="TPK866" s="93"/>
      <c r="TPL866" s="93"/>
      <c r="TPM866" s="93"/>
      <c r="TPN866" s="93"/>
      <c r="TPO866" s="93"/>
      <c r="TPP866" s="93"/>
      <c r="TPQ866" s="93"/>
      <c r="TPR866" s="93"/>
      <c r="TPS866" s="93"/>
      <c r="TPT866" s="93"/>
      <c r="TPU866" s="93"/>
      <c r="TPV866" s="93"/>
      <c r="TPW866" s="93"/>
      <c r="TPX866" s="93"/>
      <c r="TPY866" s="93"/>
      <c r="TPZ866" s="93"/>
      <c r="TQA866" s="93"/>
      <c r="TQB866" s="93"/>
      <c r="TQC866" s="93"/>
      <c r="TQD866" s="93"/>
      <c r="TQE866" s="93"/>
      <c r="TQF866" s="93"/>
      <c r="TQG866" s="93"/>
      <c r="TQH866" s="93"/>
      <c r="TQI866" s="93"/>
      <c r="TQJ866" s="93"/>
      <c r="TQK866" s="93"/>
      <c r="TQL866" s="93"/>
      <c r="TQM866" s="93"/>
      <c r="TQN866" s="93"/>
      <c r="TQO866" s="93"/>
      <c r="TQP866" s="93"/>
      <c r="TQQ866" s="93"/>
      <c r="TQR866" s="93"/>
      <c r="TQS866" s="93"/>
      <c r="TQT866" s="93"/>
      <c r="TQU866" s="93"/>
      <c r="TQV866" s="93"/>
      <c r="TQW866" s="93"/>
      <c r="TQX866" s="93"/>
      <c r="TQY866" s="93"/>
      <c r="TQZ866" s="93"/>
      <c r="TRA866" s="93"/>
      <c r="TRB866" s="93"/>
      <c r="TRC866" s="93"/>
      <c r="TRD866" s="93"/>
      <c r="TRE866" s="93"/>
      <c r="TRF866" s="93"/>
      <c r="TRG866" s="93"/>
      <c r="TRH866" s="93"/>
      <c r="TRI866" s="93"/>
      <c r="TRJ866" s="93"/>
      <c r="TRK866" s="93"/>
      <c r="TRL866" s="93"/>
      <c r="TRM866" s="93"/>
      <c r="TRN866" s="93"/>
      <c r="TRO866" s="93"/>
      <c r="TRP866" s="93"/>
      <c r="TRQ866" s="93"/>
      <c r="TRR866" s="93"/>
      <c r="TRS866" s="93"/>
      <c r="TRT866" s="93"/>
      <c r="TRU866" s="93"/>
      <c r="TRV866" s="93"/>
      <c r="TRW866" s="93"/>
      <c r="TRX866" s="93"/>
      <c r="TRY866" s="93"/>
      <c r="TRZ866" s="93"/>
      <c r="TSA866" s="93"/>
      <c r="TSB866" s="93"/>
      <c r="TSC866" s="93"/>
      <c r="TSD866" s="93"/>
      <c r="TSE866" s="93"/>
      <c r="TSF866" s="93"/>
      <c r="TSG866" s="93"/>
      <c r="TSH866" s="93"/>
      <c r="TSI866" s="93"/>
      <c r="TSJ866" s="93"/>
      <c r="TSK866" s="93"/>
      <c r="TSL866" s="93"/>
      <c r="TSM866" s="93"/>
      <c r="TSN866" s="93"/>
      <c r="TSO866" s="93"/>
      <c r="TSP866" s="93"/>
      <c r="TSQ866" s="93"/>
      <c r="TSR866" s="93"/>
      <c r="TSS866" s="93"/>
      <c r="TST866" s="93"/>
      <c r="TSU866" s="93"/>
      <c r="TSV866" s="93"/>
      <c r="TSW866" s="93"/>
      <c r="TSX866" s="93"/>
      <c r="TSY866" s="93"/>
      <c r="TSZ866" s="93"/>
      <c r="TTA866" s="93"/>
      <c r="TTB866" s="93"/>
      <c r="TTC866" s="93"/>
      <c r="TTD866" s="93"/>
      <c r="TTE866" s="93"/>
      <c r="TTF866" s="93"/>
      <c r="TTG866" s="93"/>
      <c r="TTH866" s="93"/>
      <c r="TTI866" s="93"/>
      <c r="TTJ866" s="93"/>
      <c r="TTK866" s="93"/>
      <c r="TTL866" s="93"/>
      <c r="TTM866" s="93"/>
      <c r="TTN866" s="93"/>
      <c r="TTO866" s="93"/>
      <c r="TTP866" s="93"/>
      <c r="TTQ866" s="93"/>
      <c r="TTR866" s="93"/>
      <c r="TTS866" s="93"/>
      <c r="TTT866" s="93"/>
      <c r="TTU866" s="93"/>
      <c r="TTV866" s="93"/>
      <c r="TTW866" s="93"/>
      <c r="TTX866" s="93"/>
      <c r="TTY866" s="93"/>
      <c r="TTZ866" s="93"/>
      <c r="TUA866" s="93"/>
      <c r="TUB866" s="93"/>
      <c r="TUC866" s="93"/>
      <c r="TUD866" s="93"/>
      <c r="TUE866" s="93"/>
      <c r="TUF866" s="93"/>
      <c r="TUG866" s="93"/>
      <c r="TUH866" s="93"/>
      <c r="TUI866" s="93"/>
      <c r="TUJ866" s="93"/>
      <c r="TUK866" s="93"/>
      <c r="TUL866" s="93"/>
      <c r="TUM866" s="93"/>
      <c r="TUN866" s="93"/>
      <c r="TUO866" s="93"/>
      <c r="TUP866" s="93"/>
      <c r="TUQ866" s="93"/>
      <c r="TUR866" s="93"/>
      <c r="TUS866" s="93"/>
      <c r="TUT866" s="93"/>
      <c r="TUU866" s="93"/>
      <c r="TUV866" s="93"/>
      <c r="TUW866" s="93"/>
      <c r="TUX866" s="93"/>
      <c r="TUY866" s="93"/>
      <c r="TUZ866" s="93"/>
      <c r="TVA866" s="93"/>
      <c r="TVB866" s="93"/>
      <c r="TVC866" s="93"/>
      <c r="TVD866" s="93"/>
      <c r="TVE866" s="93"/>
      <c r="TVF866" s="93"/>
      <c r="TVG866" s="93"/>
      <c r="TVH866" s="93"/>
      <c r="TVI866" s="93"/>
      <c r="TVJ866" s="93"/>
      <c r="TVK866" s="93"/>
      <c r="TVL866" s="93"/>
      <c r="TVM866" s="93"/>
      <c r="TVN866" s="93"/>
      <c r="TVO866" s="93"/>
      <c r="TVP866" s="93"/>
      <c r="TVQ866" s="93"/>
      <c r="TVR866" s="93"/>
      <c r="TVS866" s="93"/>
      <c r="TVT866" s="93"/>
      <c r="TVU866" s="93"/>
      <c r="TVV866" s="93"/>
      <c r="TVW866" s="93"/>
      <c r="TVX866" s="93"/>
      <c r="TVY866" s="93"/>
      <c r="TVZ866" s="93"/>
      <c r="TWA866" s="93"/>
      <c r="TWB866" s="93"/>
      <c r="TWC866" s="93"/>
      <c r="TWD866" s="93"/>
      <c r="TWE866" s="93"/>
      <c r="TWF866" s="93"/>
      <c r="TWG866" s="93"/>
      <c r="TWH866" s="93"/>
      <c r="TWI866" s="93"/>
      <c r="TWJ866" s="93"/>
      <c r="TWK866" s="93"/>
      <c r="TWL866" s="93"/>
      <c r="TWM866" s="93"/>
      <c r="TWN866" s="93"/>
      <c r="TWO866" s="93"/>
      <c r="TWP866" s="93"/>
      <c r="TWQ866" s="93"/>
      <c r="TWR866" s="93"/>
      <c r="TWS866" s="93"/>
      <c r="TWT866" s="93"/>
      <c r="TWU866" s="93"/>
      <c r="TWV866" s="93"/>
      <c r="TWW866" s="93"/>
      <c r="TWX866" s="93"/>
      <c r="TWY866" s="93"/>
      <c r="TWZ866" s="93"/>
      <c r="TXA866" s="93"/>
      <c r="TXB866" s="93"/>
      <c r="TXC866" s="93"/>
      <c r="TXD866" s="93"/>
      <c r="TXE866" s="93"/>
      <c r="TXF866" s="93"/>
      <c r="TXG866" s="93"/>
      <c r="TXH866" s="93"/>
      <c r="TXI866" s="93"/>
      <c r="TXJ866" s="93"/>
      <c r="TXK866" s="93"/>
      <c r="TXL866" s="93"/>
      <c r="TXM866" s="93"/>
      <c r="TXN866" s="93"/>
      <c r="TXO866" s="93"/>
      <c r="TXP866" s="93"/>
      <c r="TXQ866" s="93"/>
      <c r="TXR866" s="93"/>
      <c r="TXS866" s="93"/>
      <c r="TXT866" s="93"/>
      <c r="TXU866" s="93"/>
      <c r="TXV866" s="93"/>
      <c r="TXW866" s="93"/>
      <c r="TXX866" s="93"/>
      <c r="TXY866" s="93"/>
      <c r="TXZ866" s="93"/>
      <c r="TYA866" s="93"/>
      <c r="TYB866" s="93"/>
      <c r="TYC866" s="93"/>
      <c r="TYD866" s="93"/>
      <c r="TYE866" s="93"/>
      <c r="TYF866" s="93"/>
      <c r="TYG866" s="93"/>
      <c r="TYH866" s="93"/>
      <c r="TYI866" s="93"/>
      <c r="TYJ866" s="93"/>
      <c r="TYK866" s="93"/>
      <c r="TYL866" s="93"/>
      <c r="TYM866" s="93"/>
      <c r="TYN866" s="93"/>
      <c r="TYO866" s="93"/>
      <c r="TYP866" s="93"/>
      <c r="TYQ866" s="93"/>
      <c r="TYR866" s="93"/>
      <c r="TYS866" s="93"/>
      <c r="TYT866" s="93"/>
      <c r="TYU866" s="93"/>
      <c r="TYV866" s="93"/>
      <c r="TYW866" s="93"/>
      <c r="TYX866" s="93"/>
      <c r="TYY866" s="93"/>
      <c r="TYZ866" s="93"/>
      <c r="TZA866" s="93"/>
      <c r="TZB866" s="93"/>
      <c r="TZC866" s="93"/>
      <c r="TZD866" s="93"/>
      <c r="TZE866" s="93"/>
      <c r="TZF866" s="93"/>
      <c r="TZG866" s="93"/>
      <c r="TZH866" s="93"/>
      <c r="TZI866" s="93"/>
      <c r="TZJ866" s="93"/>
      <c r="TZK866" s="93"/>
      <c r="TZL866" s="93"/>
      <c r="TZM866" s="93"/>
      <c r="TZN866" s="93"/>
      <c r="TZO866" s="93"/>
      <c r="TZP866" s="93"/>
      <c r="TZQ866" s="93"/>
      <c r="TZR866" s="93"/>
      <c r="TZS866" s="93"/>
      <c r="TZT866" s="93"/>
      <c r="TZU866" s="93"/>
      <c r="TZV866" s="93"/>
      <c r="TZW866" s="93"/>
      <c r="TZX866" s="93"/>
      <c r="TZY866" s="93"/>
      <c r="TZZ866" s="93"/>
      <c r="UAA866" s="93"/>
      <c r="UAB866" s="93"/>
      <c r="UAC866" s="93"/>
      <c r="UAD866" s="93"/>
      <c r="UAE866" s="93"/>
      <c r="UAF866" s="93"/>
      <c r="UAG866" s="93"/>
      <c r="UAH866" s="93"/>
      <c r="UAI866" s="93"/>
      <c r="UAJ866" s="93"/>
      <c r="UAK866" s="93"/>
      <c r="UAL866" s="93"/>
      <c r="UAM866" s="93"/>
      <c r="UAN866" s="93"/>
      <c r="UAO866" s="93"/>
      <c r="UAP866" s="93"/>
      <c r="UAQ866" s="93"/>
      <c r="UAR866" s="93"/>
      <c r="UAS866" s="93"/>
      <c r="UAT866" s="93"/>
      <c r="UAU866" s="93"/>
      <c r="UAV866" s="93"/>
      <c r="UAW866" s="93"/>
      <c r="UAX866" s="93"/>
      <c r="UAY866" s="93"/>
      <c r="UAZ866" s="93"/>
      <c r="UBA866" s="93"/>
      <c r="UBB866" s="93"/>
      <c r="UBC866" s="93"/>
      <c r="UBD866" s="93"/>
      <c r="UBE866" s="93"/>
      <c r="UBF866" s="93"/>
      <c r="UBG866" s="93"/>
      <c r="UBH866" s="93"/>
      <c r="UBI866" s="93"/>
      <c r="UBJ866" s="93"/>
      <c r="UBK866" s="93"/>
      <c r="UBL866" s="93"/>
      <c r="UBM866" s="93"/>
      <c r="UBN866" s="93"/>
      <c r="UBO866" s="93"/>
      <c r="UBP866" s="93"/>
      <c r="UBQ866" s="93"/>
      <c r="UBR866" s="93"/>
      <c r="UBS866" s="93"/>
      <c r="UBT866" s="93"/>
      <c r="UBU866" s="93"/>
      <c r="UBV866" s="93"/>
      <c r="UBW866" s="93"/>
      <c r="UBX866" s="93"/>
      <c r="UBY866" s="93"/>
      <c r="UBZ866" s="93"/>
      <c r="UCA866" s="93"/>
      <c r="UCB866" s="93"/>
      <c r="UCC866" s="93"/>
      <c r="UCD866" s="93"/>
      <c r="UCE866" s="93"/>
      <c r="UCF866" s="93"/>
      <c r="UCG866" s="93"/>
      <c r="UCH866" s="93"/>
      <c r="UCI866" s="93"/>
      <c r="UCJ866" s="93"/>
      <c r="UCK866" s="93"/>
      <c r="UCL866" s="93"/>
      <c r="UCM866" s="93"/>
      <c r="UCN866" s="93"/>
      <c r="UCO866" s="93"/>
      <c r="UCP866" s="93"/>
      <c r="UCQ866" s="93"/>
      <c r="UCR866" s="93"/>
      <c r="UCS866" s="93"/>
      <c r="UCT866" s="93"/>
      <c r="UCU866" s="93"/>
      <c r="UCV866" s="93"/>
      <c r="UCW866" s="93"/>
      <c r="UCX866" s="93"/>
      <c r="UCY866" s="93"/>
      <c r="UCZ866" s="93"/>
      <c r="UDA866" s="93"/>
      <c r="UDB866" s="93"/>
      <c r="UDC866" s="93"/>
      <c r="UDD866" s="93"/>
      <c r="UDE866" s="93"/>
      <c r="UDF866" s="93"/>
      <c r="UDG866" s="93"/>
      <c r="UDH866" s="93"/>
      <c r="UDI866" s="93"/>
      <c r="UDJ866" s="93"/>
      <c r="UDK866" s="93"/>
      <c r="UDL866" s="93"/>
      <c r="UDM866" s="93"/>
      <c r="UDN866" s="93"/>
      <c r="UDO866" s="93"/>
      <c r="UDP866" s="93"/>
      <c r="UDQ866" s="93"/>
      <c r="UDR866" s="93"/>
      <c r="UDS866" s="93"/>
      <c r="UDT866" s="93"/>
      <c r="UDU866" s="93"/>
      <c r="UDV866" s="93"/>
      <c r="UDW866" s="93"/>
      <c r="UDX866" s="93"/>
      <c r="UDY866" s="93"/>
      <c r="UDZ866" s="93"/>
      <c r="UEA866" s="93"/>
      <c r="UEB866" s="93"/>
      <c r="UEC866" s="93"/>
      <c r="UED866" s="93"/>
      <c r="UEE866" s="93"/>
      <c r="UEF866" s="93"/>
      <c r="UEG866" s="93"/>
      <c r="UEH866" s="93"/>
      <c r="UEI866" s="93"/>
      <c r="UEJ866" s="93"/>
      <c r="UEK866" s="93"/>
      <c r="UEL866" s="93"/>
      <c r="UEM866" s="93"/>
      <c r="UEN866" s="93"/>
      <c r="UEO866" s="93"/>
      <c r="UEP866" s="93"/>
      <c r="UEQ866" s="93"/>
      <c r="UER866" s="93"/>
      <c r="UES866" s="93"/>
      <c r="UET866" s="93"/>
      <c r="UEU866" s="93"/>
      <c r="UEV866" s="93"/>
      <c r="UEW866" s="93"/>
      <c r="UEX866" s="93"/>
      <c r="UEY866" s="93"/>
      <c r="UEZ866" s="93"/>
      <c r="UFA866" s="93"/>
      <c r="UFB866" s="93"/>
      <c r="UFC866" s="93"/>
      <c r="UFD866" s="93"/>
      <c r="UFE866" s="93"/>
      <c r="UFF866" s="93"/>
      <c r="UFG866" s="93"/>
      <c r="UFH866" s="93"/>
      <c r="UFI866" s="93"/>
      <c r="UFJ866" s="93"/>
      <c r="UFK866" s="93"/>
      <c r="UFL866" s="93"/>
      <c r="UFM866" s="93"/>
      <c r="UFN866" s="93"/>
      <c r="UFO866" s="93"/>
      <c r="UFP866" s="93"/>
      <c r="UFQ866" s="93"/>
      <c r="UFR866" s="93"/>
      <c r="UFS866" s="93"/>
      <c r="UFT866" s="93"/>
      <c r="UFU866" s="93"/>
      <c r="UFV866" s="93"/>
      <c r="UFW866" s="93"/>
      <c r="UFX866" s="93"/>
      <c r="UFY866" s="93"/>
      <c r="UFZ866" s="93"/>
      <c r="UGA866" s="93"/>
      <c r="UGB866" s="93"/>
      <c r="UGC866" s="93"/>
      <c r="UGD866" s="93"/>
      <c r="UGE866" s="93"/>
      <c r="UGF866" s="93"/>
      <c r="UGG866" s="93"/>
      <c r="UGH866" s="93"/>
      <c r="UGI866" s="93"/>
      <c r="UGJ866" s="93"/>
      <c r="UGK866" s="93"/>
      <c r="UGL866" s="93"/>
      <c r="UGM866" s="93"/>
      <c r="UGN866" s="93"/>
      <c r="UGO866" s="93"/>
      <c r="UGP866" s="93"/>
      <c r="UGQ866" s="93"/>
      <c r="UGR866" s="93"/>
      <c r="UGS866" s="93"/>
      <c r="UGT866" s="93"/>
      <c r="UGU866" s="93"/>
      <c r="UGV866" s="93"/>
      <c r="UGW866" s="93"/>
      <c r="UGX866" s="93"/>
      <c r="UGY866" s="93"/>
      <c r="UGZ866" s="93"/>
      <c r="UHA866" s="93"/>
      <c r="UHB866" s="93"/>
      <c r="UHC866" s="93"/>
      <c r="UHD866" s="93"/>
      <c r="UHE866" s="93"/>
      <c r="UHF866" s="93"/>
      <c r="UHG866" s="93"/>
      <c r="UHH866" s="93"/>
      <c r="UHI866" s="93"/>
      <c r="UHJ866" s="93"/>
      <c r="UHK866" s="93"/>
      <c r="UHL866" s="93"/>
      <c r="UHM866" s="93"/>
      <c r="UHN866" s="93"/>
      <c r="UHO866" s="93"/>
      <c r="UHP866" s="93"/>
      <c r="UHQ866" s="93"/>
      <c r="UHR866" s="93"/>
      <c r="UHS866" s="93"/>
      <c r="UHT866" s="93"/>
      <c r="UHU866" s="93"/>
      <c r="UHV866" s="93"/>
      <c r="UHW866" s="93"/>
      <c r="UHX866" s="93"/>
      <c r="UHY866" s="93"/>
      <c r="UHZ866" s="93"/>
      <c r="UIA866" s="93"/>
      <c r="UIB866" s="93"/>
      <c r="UIC866" s="93"/>
      <c r="UID866" s="93"/>
      <c r="UIE866" s="93"/>
      <c r="UIF866" s="93"/>
      <c r="UIG866" s="93"/>
      <c r="UIH866" s="93"/>
      <c r="UII866" s="93"/>
      <c r="UIJ866" s="93"/>
      <c r="UIK866" s="93"/>
      <c r="UIL866" s="93"/>
      <c r="UIM866" s="93"/>
      <c r="UIN866" s="93"/>
      <c r="UIO866" s="93"/>
      <c r="UIP866" s="93"/>
      <c r="UIQ866" s="93"/>
      <c r="UIR866" s="93"/>
      <c r="UIS866" s="93"/>
      <c r="UIT866" s="93"/>
      <c r="UIU866" s="93"/>
      <c r="UIV866" s="93"/>
      <c r="UIW866" s="93"/>
      <c r="UIX866" s="93"/>
      <c r="UIY866" s="93"/>
      <c r="UIZ866" s="93"/>
      <c r="UJA866" s="93"/>
      <c r="UJB866" s="93"/>
      <c r="UJC866" s="93"/>
      <c r="UJD866" s="93"/>
      <c r="UJE866" s="93"/>
      <c r="UJF866" s="93"/>
      <c r="UJG866" s="93"/>
      <c r="UJH866" s="93"/>
      <c r="UJI866" s="93"/>
      <c r="UJJ866" s="93"/>
      <c r="UJK866" s="93"/>
      <c r="UJL866" s="93"/>
      <c r="UJM866" s="93"/>
      <c r="UJN866" s="93"/>
      <c r="UJO866" s="93"/>
      <c r="UJP866" s="93"/>
      <c r="UJQ866" s="93"/>
      <c r="UJR866" s="93"/>
      <c r="UJS866" s="93"/>
      <c r="UJT866" s="93"/>
      <c r="UJU866" s="93"/>
      <c r="UJV866" s="93"/>
      <c r="UJW866" s="93"/>
      <c r="UJX866" s="93"/>
      <c r="UJY866" s="93"/>
      <c r="UJZ866" s="93"/>
      <c r="UKA866" s="93"/>
      <c r="UKB866" s="93"/>
      <c r="UKC866" s="93"/>
      <c r="UKD866" s="93"/>
      <c r="UKE866" s="93"/>
      <c r="UKF866" s="93"/>
      <c r="UKG866" s="93"/>
      <c r="UKH866" s="93"/>
      <c r="UKI866" s="93"/>
      <c r="UKJ866" s="93"/>
      <c r="UKK866" s="93"/>
      <c r="UKL866" s="93"/>
      <c r="UKM866" s="93"/>
      <c r="UKN866" s="93"/>
      <c r="UKO866" s="93"/>
      <c r="UKP866" s="93"/>
      <c r="UKQ866" s="93"/>
      <c r="UKR866" s="93"/>
      <c r="UKS866" s="93"/>
      <c r="UKT866" s="93"/>
      <c r="UKU866" s="93"/>
      <c r="UKV866" s="93"/>
      <c r="UKW866" s="93"/>
      <c r="UKX866" s="93"/>
      <c r="UKY866" s="93"/>
      <c r="UKZ866" s="93"/>
      <c r="ULA866" s="93"/>
      <c r="ULB866" s="93"/>
      <c r="ULC866" s="93"/>
      <c r="ULD866" s="93"/>
      <c r="ULE866" s="93"/>
      <c r="ULF866" s="93"/>
      <c r="ULG866" s="93"/>
      <c r="ULH866" s="93"/>
      <c r="ULI866" s="93"/>
      <c r="ULJ866" s="93"/>
      <c r="ULK866" s="93"/>
      <c r="ULL866" s="93"/>
      <c r="ULM866" s="93"/>
      <c r="ULN866" s="93"/>
      <c r="ULO866" s="93"/>
      <c r="ULP866" s="93"/>
      <c r="ULQ866" s="93"/>
      <c r="ULR866" s="93"/>
      <c r="ULS866" s="93"/>
      <c r="ULT866" s="93"/>
      <c r="ULU866" s="93"/>
      <c r="ULV866" s="93"/>
      <c r="ULW866" s="93"/>
      <c r="ULX866" s="93"/>
      <c r="ULY866" s="93"/>
      <c r="ULZ866" s="93"/>
      <c r="UMA866" s="93"/>
      <c r="UMB866" s="93"/>
      <c r="UMC866" s="93"/>
      <c r="UMD866" s="93"/>
      <c r="UME866" s="93"/>
      <c r="UMF866" s="93"/>
      <c r="UMG866" s="93"/>
      <c r="UMH866" s="93"/>
      <c r="UMI866" s="93"/>
      <c r="UMJ866" s="93"/>
      <c r="UMK866" s="93"/>
      <c r="UML866" s="93"/>
      <c r="UMM866" s="93"/>
      <c r="UMN866" s="93"/>
      <c r="UMO866" s="93"/>
      <c r="UMP866" s="93"/>
      <c r="UMQ866" s="93"/>
      <c r="UMR866" s="93"/>
      <c r="UMS866" s="93"/>
      <c r="UMT866" s="93"/>
      <c r="UMU866" s="93"/>
      <c r="UMV866" s="93"/>
      <c r="UMW866" s="93"/>
      <c r="UMX866" s="93"/>
      <c r="UMY866" s="93"/>
      <c r="UMZ866" s="93"/>
      <c r="UNA866" s="93"/>
      <c r="UNB866" s="93"/>
      <c r="UNC866" s="93"/>
      <c r="UND866" s="93"/>
      <c r="UNE866" s="93"/>
      <c r="UNF866" s="93"/>
      <c r="UNG866" s="93"/>
      <c r="UNH866" s="93"/>
      <c r="UNI866" s="93"/>
      <c r="UNJ866" s="93"/>
      <c r="UNK866" s="93"/>
      <c r="UNL866" s="93"/>
      <c r="UNM866" s="93"/>
      <c r="UNN866" s="93"/>
      <c r="UNO866" s="93"/>
      <c r="UNP866" s="93"/>
      <c r="UNQ866" s="93"/>
      <c r="UNR866" s="93"/>
      <c r="UNS866" s="93"/>
      <c r="UNT866" s="93"/>
      <c r="UNU866" s="93"/>
      <c r="UNV866" s="93"/>
      <c r="UNW866" s="93"/>
      <c r="UNX866" s="93"/>
      <c r="UNY866" s="93"/>
      <c r="UNZ866" s="93"/>
      <c r="UOA866" s="93"/>
      <c r="UOB866" s="93"/>
      <c r="UOC866" s="93"/>
      <c r="UOD866" s="93"/>
      <c r="UOE866" s="93"/>
      <c r="UOF866" s="93"/>
      <c r="UOG866" s="93"/>
      <c r="UOH866" s="93"/>
      <c r="UOI866" s="93"/>
      <c r="UOJ866" s="93"/>
      <c r="UOK866" s="93"/>
      <c r="UOL866" s="93"/>
      <c r="UOM866" s="93"/>
      <c r="UON866" s="93"/>
      <c r="UOO866" s="93"/>
      <c r="UOP866" s="93"/>
      <c r="UOQ866" s="93"/>
      <c r="UOR866" s="93"/>
      <c r="UOS866" s="93"/>
      <c r="UOT866" s="93"/>
      <c r="UOU866" s="93"/>
      <c r="UOV866" s="93"/>
      <c r="UOW866" s="93"/>
      <c r="UOX866" s="93"/>
      <c r="UOY866" s="93"/>
      <c r="UOZ866" s="93"/>
      <c r="UPA866" s="93"/>
      <c r="UPB866" s="93"/>
      <c r="UPC866" s="93"/>
      <c r="UPD866" s="93"/>
      <c r="UPE866" s="93"/>
      <c r="UPF866" s="93"/>
      <c r="UPG866" s="93"/>
      <c r="UPH866" s="93"/>
      <c r="UPI866" s="93"/>
      <c r="UPJ866" s="93"/>
      <c r="UPK866" s="93"/>
      <c r="UPL866" s="93"/>
      <c r="UPM866" s="93"/>
      <c r="UPN866" s="93"/>
      <c r="UPO866" s="93"/>
      <c r="UPP866" s="93"/>
      <c r="UPQ866" s="93"/>
      <c r="UPR866" s="93"/>
      <c r="UPS866" s="93"/>
      <c r="UPT866" s="93"/>
      <c r="UPU866" s="93"/>
      <c r="UPV866" s="93"/>
      <c r="UPW866" s="93"/>
      <c r="UPX866" s="93"/>
      <c r="UPY866" s="93"/>
      <c r="UPZ866" s="93"/>
      <c r="UQA866" s="93"/>
      <c r="UQB866" s="93"/>
      <c r="UQC866" s="93"/>
      <c r="UQD866" s="93"/>
      <c r="UQE866" s="93"/>
      <c r="UQF866" s="93"/>
      <c r="UQG866" s="93"/>
      <c r="UQH866" s="93"/>
      <c r="UQI866" s="93"/>
      <c r="UQJ866" s="93"/>
      <c r="UQK866" s="93"/>
      <c r="UQL866" s="93"/>
      <c r="UQM866" s="93"/>
      <c r="UQN866" s="93"/>
      <c r="UQO866" s="93"/>
      <c r="UQP866" s="93"/>
      <c r="UQQ866" s="93"/>
      <c r="UQR866" s="93"/>
      <c r="UQS866" s="93"/>
      <c r="UQT866" s="93"/>
      <c r="UQU866" s="93"/>
      <c r="UQV866" s="93"/>
      <c r="UQW866" s="93"/>
      <c r="UQX866" s="93"/>
      <c r="UQY866" s="93"/>
      <c r="UQZ866" s="93"/>
      <c r="URA866" s="93"/>
      <c r="URB866" s="93"/>
      <c r="URC866" s="93"/>
      <c r="URD866" s="93"/>
      <c r="URE866" s="93"/>
      <c r="URF866" s="93"/>
      <c r="URG866" s="93"/>
      <c r="URH866" s="93"/>
      <c r="URI866" s="93"/>
      <c r="URJ866" s="93"/>
      <c r="URK866" s="93"/>
      <c r="URL866" s="93"/>
      <c r="URM866" s="93"/>
      <c r="URN866" s="93"/>
      <c r="URO866" s="93"/>
      <c r="URP866" s="93"/>
      <c r="URQ866" s="93"/>
      <c r="URR866" s="93"/>
      <c r="URS866" s="93"/>
      <c r="URT866" s="93"/>
      <c r="URU866" s="93"/>
      <c r="URV866" s="93"/>
      <c r="URW866" s="93"/>
      <c r="URX866" s="93"/>
      <c r="URY866" s="93"/>
      <c r="URZ866" s="93"/>
      <c r="USA866" s="93"/>
      <c r="USB866" s="93"/>
      <c r="USC866" s="93"/>
      <c r="USD866" s="93"/>
      <c r="USE866" s="93"/>
      <c r="USF866" s="93"/>
      <c r="USG866" s="93"/>
      <c r="USH866" s="93"/>
      <c r="USI866" s="93"/>
      <c r="USJ866" s="93"/>
      <c r="USK866" s="93"/>
      <c r="USL866" s="93"/>
      <c r="USM866" s="93"/>
      <c r="USN866" s="93"/>
      <c r="USO866" s="93"/>
      <c r="USP866" s="93"/>
      <c r="USQ866" s="93"/>
      <c r="USR866" s="93"/>
      <c r="USS866" s="93"/>
      <c r="UST866" s="93"/>
      <c r="USU866" s="93"/>
      <c r="USV866" s="93"/>
      <c r="USW866" s="93"/>
      <c r="USX866" s="93"/>
      <c r="USY866" s="93"/>
      <c r="USZ866" s="93"/>
      <c r="UTA866" s="93"/>
      <c r="UTB866" s="93"/>
      <c r="UTC866" s="93"/>
      <c r="UTD866" s="93"/>
      <c r="UTE866" s="93"/>
      <c r="UTF866" s="93"/>
      <c r="UTG866" s="93"/>
      <c r="UTH866" s="93"/>
      <c r="UTI866" s="93"/>
      <c r="UTJ866" s="93"/>
      <c r="UTK866" s="93"/>
      <c r="UTL866" s="93"/>
      <c r="UTM866" s="93"/>
      <c r="UTN866" s="93"/>
      <c r="UTO866" s="93"/>
      <c r="UTP866" s="93"/>
      <c r="UTQ866" s="93"/>
      <c r="UTR866" s="93"/>
      <c r="UTS866" s="93"/>
      <c r="UTT866" s="93"/>
      <c r="UTU866" s="93"/>
      <c r="UTV866" s="93"/>
      <c r="UTW866" s="93"/>
      <c r="UTX866" s="93"/>
      <c r="UTY866" s="93"/>
      <c r="UTZ866" s="93"/>
      <c r="UUA866" s="93"/>
      <c r="UUB866" s="93"/>
      <c r="UUC866" s="93"/>
      <c r="UUD866" s="93"/>
      <c r="UUE866" s="93"/>
      <c r="UUF866" s="93"/>
      <c r="UUG866" s="93"/>
      <c r="UUH866" s="93"/>
      <c r="UUI866" s="93"/>
      <c r="UUJ866" s="93"/>
      <c r="UUK866" s="93"/>
      <c r="UUL866" s="93"/>
      <c r="UUM866" s="93"/>
      <c r="UUN866" s="93"/>
      <c r="UUO866" s="93"/>
      <c r="UUP866" s="93"/>
      <c r="UUQ866" s="93"/>
      <c r="UUR866" s="93"/>
      <c r="UUS866" s="93"/>
      <c r="UUT866" s="93"/>
      <c r="UUU866" s="93"/>
      <c r="UUV866" s="93"/>
      <c r="UUW866" s="93"/>
      <c r="UUX866" s="93"/>
      <c r="UUY866" s="93"/>
      <c r="UUZ866" s="93"/>
      <c r="UVA866" s="93"/>
      <c r="UVB866" s="93"/>
      <c r="UVC866" s="93"/>
      <c r="UVD866" s="93"/>
      <c r="UVE866" s="93"/>
      <c r="UVF866" s="93"/>
      <c r="UVG866" s="93"/>
      <c r="UVH866" s="93"/>
      <c r="UVI866" s="93"/>
      <c r="UVJ866" s="93"/>
      <c r="UVK866" s="93"/>
      <c r="UVL866" s="93"/>
      <c r="UVM866" s="93"/>
      <c r="UVN866" s="93"/>
      <c r="UVO866" s="93"/>
      <c r="UVP866" s="93"/>
      <c r="UVQ866" s="93"/>
      <c r="UVR866" s="93"/>
      <c r="UVS866" s="93"/>
      <c r="UVT866" s="93"/>
      <c r="UVU866" s="93"/>
      <c r="UVV866" s="93"/>
      <c r="UVW866" s="93"/>
      <c r="UVX866" s="93"/>
      <c r="UVY866" s="93"/>
      <c r="UVZ866" s="93"/>
      <c r="UWA866" s="93"/>
      <c r="UWB866" s="93"/>
      <c r="UWC866" s="93"/>
      <c r="UWD866" s="93"/>
      <c r="UWE866" s="93"/>
      <c r="UWF866" s="93"/>
      <c r="UWG866" s="93"/>
      <c r="UWH866" s="93"/>
      <c r="UWI866" s="93"/>
      <c r="UWJ866" s="93"/>
      <c r="UWK866" s="93"/>
      <c r="UWL866" s="93"/>
      <c r="UWM866" s="93"/>
      <c r="UWN866" s="93"/>
      <c r="UWO866" s="93"/>
      <c r="UWP866" s="93"/>
      <c r="UWQ866" s="93"/>
      <c r="UWR866" s="93"/>
      <c r="UWS866" s="93"/>
      <c r="UWT866" s="93"/>
      <c r="UWU866" s="93"/>
      <c r="UWV866" s="93"/>
      <c r="UWW866" s="93"/>
      <c r="UWX866" s="93"/>
      <c r="UWY866" s="93"/>
      <c r="UWZ866" s="93"/>
      <c r="UXA866" s="93"/>
      <c r="UXB866" s="93"/>
      <c r="UXC866" s="93"/>
      <c r="UXD866" s="93"/>
      <c r="UXE866" s="93"/>
      <c r="UXF866" s="93"/>
      <c r="UXG866" s="93"/>
      <c r="UXH866" s="93"/>
      <c r="UXI866" s="93"/>
      <c r="UXJ866" s="93"/>
      <c r="UXK866" s="93"/>
      <c r="UXL866" s="93"/>
      <c r="UXM866" s="93"/>
      <c r="UXN866" s="93"/>
      <c r="UXO866" s="93"/>
      <c r="UXP866" s="93"/>
      <c r="UXQ866" s="93"/>
      <c r="UXR866" s="93"/>
      <c r="UXS866" s="93"/>
      <c r="UXT866" s="93"/>
      <c r="UXU866" s="93"/>
      <c r="UXV866" s="93"/>
      <c r="UXW866" s="93"/>
      <c r="UXX866" s="93"/>
      <c r="UXY866" s="93"/>
      <c r="UXZ866" s="93"/>
      <c r="UYA866" s="93"/>
      <c r="UYB866" s="93"/>
      <c r="UYC866" s="93"/>
      <c r="UYD866" s="93"/>
      <c r="UYE866" s="93"/>
      <c r="UYF866" s="93"/>
      <c r="UYG866" s="93"/>
      <c r="UYH866" s="93"/>
      <c r="UYI866" s="93"/>
      <c r="UYJ866" s="93"/>
      <c r="UYK866" s="93"/>
      <c r="UYL866" s="93"/>
      <c r="UYM866" s="93"/>
      <c r="UYN866" s="93"/>
      <c r="UYO866" s="93"/>
      <c r="UYP866" s="93"/>
      <c r="UYQ866" s="93"/>
      <c r="UYR866" s="93"/>
      <c r="UYS866" s="93"/>
      <c r="UYT866" s="93"/>
      <c r="UYU866" s="93"/>
      <c r="UYV866" s="93"/>
      <c r="UYW866" s="93"/>
      <c r="UYX866" s="93"/>
      <c r="UYY866" s="93"/>
      <c r="UYZ866" s="93"/>
      <c r="UZA866" s="93"/>
      <c r="UZB866" s="93"/>
      <c r="UZC866" s="93"/>
      <c r="UZD866" s="93"/>
      <c r="UZE866" s="93"/>
      <c r="UZF866" s="93"/>
      <c r="UZG866" s="93"/>
      <c r="UZH866" s="93"/>
      <c r="UZI866" s="93"/>
      <c r="UZJ866" s="93"/>
      <c r="UZK866" s="93"/>
      <c r="UZL866" s="93"/>
      <c r="UZM866" s="93"/>
      <c r="UZN866" s="93"/>
      <c r="UZO866" s="93"/>
      <c r="UZP866" s="93"/>
      <c r="UZQ866" s="93"/>
      <c r="UZR866" s="93"/>
      <c r="UZS866" s="93"/>
      <c r="UZT866" s="93"/>
      <c r="UZU866" s="93"/>
      <c r="UZV866" s="93"/>
      <c r="UZW866" s="93"/>
      <c r="UZX866" s="93"/>
      <c r="UZY866" s="93"/>
      <c r="UZZ866" s="93"/>
      <c r="VAA866" s="93"/>
      <c r="VAB866" s="93"/>
      <c r="VAC866" s="93"/>
      <c r="VAD866" s="93"/>
      <c r="VAE866" s="93"/>
      <c r="VAF866" s="93"/>
      <c r="VAG866" s="93"/>
      <c r="VAH866" s="93"/>
      <c r="VAI866" s="93"/>
      <c r="VAJ866" s="93"/>
      <c r="VAK866" s="93"/>
      <c r="VAL866" s="93"/>
      <c r="VAM866" s="93"/>
      <c r="VAN866" s="93"/>
      <c r="VAO866" s="93"/>
      <c r="VAP866" s="93"/>
      <c r="VAQ866" s="93"/>
      <c r="VAR866" s="93"/>
      <c r="VAS866" s="93"/>
      <c r="VAT866" s="93"/>
      <c r="VAU866" s="93"/>
      <c r="VAV866" s="93"/>
      <c r="VAW866" s="93"/>
      <c r="VAX866" s="93"/>
      <c r="VAY866" s="93"/>
      <c r="VAZ866" s="93"/>
      <c r="VBA866" s="93"/>
      <c r="VBB866" s="93"/>
      <c r="VBC866" s="93"/>
      <c r="VBD866" s="93"/>
      <c r="VBE866" s="93"/>
      <c r="VBF866" s="93"/>
      <c r="VBG866" s="93"/>
      <c r="VBH866" s="93"/>
      <c r="VBI866" s="93"/>
      <c r="VBJ866" s="93"/>
      <c r="VBK866" s="93"/>
      <c r="VBL866" s="93"/>
      <c r="VBM866" s="93"/>
      <c r="VBN866" s="93"/>
      <c r="VBO866" s="93"/>
      <c r="VBP866" s="93"/>
      <c r="VBQ866" s="93"/>
      <c r="VBR866" s="93"/>
      <c r="VBS866" s="93"/>
      <c r="VBT866" s="93"/>
      <c r="VBU866" s="93"/>
      <c r="VBV866" s="93"/>
      <c r="VBW866" s="93"/>
      <c r="VBX866" s="93"/>
      <c r="VBY866" s="93"/>
      <c r="VBZ866" s="93"/>
      <c r="VCA866" s="93"/>
      <c r="VCB866" s="93"/>
      <c r="VCC866" s="93"/>
      <c r="VCD866" s="93"/>
      <c r="VCE866" s="93"/>
      <c r="VCF866" s="93"/>
      <c r="VCG866" s="93"/>
      <c r="VCH866" s="93"/>
      <c r="VCI866" s="93"/>
      <c r="VCJ866" s="93"/>
      <c r="VCK866" s="93"/>
      <c r="VCL866" s="93"/>
      <c r="VCM866" s="93"/>
      <c r="VCN866" s="93"/>
      <c r="VCO866" s="93"/>
      <c r="VCP866" s="93"/>
      <c r="VCQ866" s="93"/>
      <c r="VCR866" s="93"/>
      <c r="VCS866" s="93"/>
      <c r="VCT866" s="93"/>
      <c r="VCU866" s="93"/>
      <c r="VCV866" s="93"/>
      <c r="VCW866" s="93"/>
      <c r="VCX866" s="93"/>
      <c r="VCY866" s="93"/>
      <c r="VCZ866" s="93"/>
      <c r="VDA866" s="93"/>
      <c r="VDB866" s="93"/>
      <c r="VDC866" s="93"/>
      <c r="VDD866" s="93"/>
      <c r="VDE866" s="93"/>
      <c r="VDF866" s="93"/>
      <c r="VDG866" s="93"/>
      <c r="VDH866" s="93"/>
      <c r="VDI866" s="93"/>
      <c r="VDJ866" s="93"/>
      <c r="VDK866" s="93"/>
      <c r="VDL866" s="93"/>
      <c r="VDM866" s="93"/>
      <c r="VDN866" s="93"/>
      <c r="VDO866" s="93"/>
      <c r="VDP866" s="93"/>
      <c r="VDQ866" s="93"/>
      <c r="VDR866" s="93"/>
      <c r="VDS866" s="93"/>
      <c r="VDT866" s="93"/>
      <c r="VDU866" s="93"/>
      <c r="VDV866" s="93"/>
      <c r="VDW866" s="93"/>
      <c r="VDX866" s="93"/>
      <c r="VDY866" s="93"/>
      <c r="VDZ866" s="93"/>
      <c r="VEA866" s="93"/>
      <c r="VEB866" s="93"/>
      <c r="VEC866" s="93"/>
      <c r="VED866" s="93"/>
      <c r="VEE866" s="93"/>
      <c r="VEF866" s="93"/>
      <c r="VEG866" s="93"/>
      <c r="VEH866" s="93"/>
      <c r="VEI866" s="93"/>
      <c r="VEJ866" s="93"/>
      <c r="VEK866" s="93"/>
      <c r="VEL866" s="93"/>
      <c r="VEM866" s="93"/>
      <c r="VEN866" s="93"/>
      <c r="VEO866" s="93"/>
      <c r="VEP866" s="93"/>
      <c r="VEQ866" s="93"/>
      <c r="VER866" s="93"/>
      <c r="VES866" s="93"/>
      <c r="VET866" s="93"/>
      <c r="VEU866" s="93"/>
      <c r="VEV866" s="93"/>
      <c r="VEW866" s="93"/>
      <c r="VEX866" s="93"/>
      <c r="VEY866" s="93"/>
      <c r="VEZ866" s="93"/>
      <c r="VFA866" s="93"/>
      <c r="VFB866" s="93"/>
      <c r="VFC866" s="93"/>
      <c r="VFD866" s="93"/>
      <c r="VFE866" s="93"/>
      <c r="VFF866" s="93"/>
      <c r="VFG866" s="93"/>
      <c r="VFH866" s="93"/>
      <c r="VFI866" s="93"/>
      <c r="VFJ866" s="93"/>
      <c r="VFK866" s="93"/>
      <c r="VFL866" s="93"/>
      <c r="VFM866" s="93"/>
      <c r="VFN866" s="93"/>
      <c r="VFO866" s="93"/>
      <c r="VFP866" s="93"/>
      <c r="VFQ866" s="93"/>
      <c r="VFR866" s="93"/>
      <c r="VFS866" s="93"/>
      <c r="VFT866" s="93"/>
      <c r="VFU866" s="93"/>
      <c r="VFV866" s="93"/>
      <c r="VFW866" s="93"/>
      <c r="VFX866" s="93"/>
      <c r="VFY866" s="93"/>
      <c r="VFZ866" s="93"/>
      <c r="VGA866" s="93"/>
      <c r="VGB866" s="93"/>
      <c r="VGC866" s="93"/>
      <c r="VGD866" s="93"/>
      <c r="VGE866" s="93"/>
      <c r="VGF866" s="93"/>
      <c r="VGG866" s="93"/>
      <c r="VGH866" s="93"/>
      <c r="VGI866" s="93"/>
      <c r="VGJ866" s="93"/>
      <c r="VGK866" s="93"/>
      <c r="VGL866" s="93"/>
      <c r="VGM866" s="93"/>
      <c r="VGN866" s="93"/>
      <c r="VGO866" s="93"/>
      <c r="VGP866" s="93"/>
      <c r="VGQ866" s="93"/>
      <c r="VGR866" s="93"/>
      <c r="VGS866" s="93"/>
      <c r="VGT866" s="93"/>
      <c r="VGU866" s="93"/>
      <c r="VGV866" s="93"/>
      <c r="VGW866" s="93"/>
      <c r="VGX866" s="93"/>
      <c r="VGY866" s="93"/>
      <c r="VGZ866" s="93"/>
      <c r="VHA866" s="93"/>
      <c r="VHB866" s="93"/>
      <c r="VHC866" s="93"/>
      <c r="VHD866" s="93"/>
      <c r="VHE866" s="93"/>
      <c r="VHF866" s="93"/>
      <c r="VHG866" s="93"/>
      <c r="VHH866" s="93"/>
      <c r="VHI866" s="93"/>
      <c r="VHJ866" s="93"/>
      <c r="VHK866" s="93"/>
      <c r="VHL866" s="93"/>
      <c r="VHM866" s="93"/>
      <c r="VHN866" s="93"/>
      <c r="VHO866" s="93"/>
      <c r="VHP866" s="93"/>
      <c r="VHQ866" s="93"/>
      <c r="VHR866" s="93"/>
      <c r="VHS866" s="93"/>
      <c r="VHT866" s="93"/>
      <c r="VHU866" s="93"/>
      <c r="VHV866" s="93"/>
      <c r="VHW866" s="93"/>
      <c r="VHX866" s="93"/>
      <c r="VHY866" s="93"/>
      <c r="VHZ866" s="93"/>
      <c r="VIA866" s="93"/>
      <c r="VIB866" s="93"/>
      <c r="VIC866" s="93"/>
      <c r="VID866" s="93"/>
      <c r="VIE866" s="93"/>
      <c r="VIF866" s="93"/>
      <c r="VIG866" s="93"/>
      <c r="VIH866" s="93"/>
      <c r="VII866" s="93"/>
      <c r="VIJ866" s="93"/>
      <c r="VIK866" s="93"/>
      <c r="VIL866" s="93"/>
      <c r="VIM866" s="93"/>
      <c r="VIN866" s="93"/>
      <c r="VIO866" s="93"/>
      <c r="VIP866" s="93"/>
      <c r="VIQ866" s="93"/>
      <c r="VIR866" s="93"/>
      <c r="VIS866" s="93"/>
      <c r="VIT866" s="93"/>
      <c r="VIU866" s="93"/>
      <c r="VIV866" s="93"/>
      <c r="VIW866" s="93"/>
      <c r="VIX866" s="93"/>
      <c r="VIY866" s="93"/>
      <c r="VIZ866" s="93"/>
      <c r="VJA866" s="93"/>
      <c r="VJB866" s="93"/>
      <c r="VJC866" s="93"/>
      <c r="VJD866" s="93"/>
      <c r="VJE866" s="93"/>
      <c r="VJF866" s="93"/>
      <c r="VJG866" s="93"/>
      <c r="VJH866" s="93"/>
      <c r="VJI866" s="93"/>
      <c r="VJJ866" s="93"/>
      <c r="VJK866" s="93"/>
      <c r="VJL866" s="93"/>
      <c r="VJM866" s="93"/>
      <c r="VJN866" s="93"/>
      <c r="VJO866" s="93"/>
      <c r="VJP866" s="93"/>
      <c r="VJQ866" s="93"/>
      <c r="VJR866" s="93"/>
      <c r="VJS866" s="93"/>
      <c r="VJT866" s="93"/>
      <c r="VJU866" s="93"/>
      <c r="VJV866" s="93"/>
      <c r="VJW866" s="93"/>
      <c r="VJX866" s="93"/>
      <c r="VJY866" s="93"/>
      <c r="VJZ866" s="93"/>
      <c r="VKA866" s="93"/>
      <c r="VKB866" s="93"/>
      <c r="VKC866" s="93"/>
      <c r="VKD866" s="93"/>
      <c r="VKE866" s="93"/>
      <c r="VKF866" s="93"/>
      <c r="VKG866" s="93"/>
      <c r="VKH866" s="93"/>
      <c r="VKI866" s="93"/>
      <c r="VKJ866" s="93"/>
      <c r="VKK866" s="93"/>
      <c r="VKL866" s="93"/>
      <c r="VKM866" s="93"/>
      <c r="VKN866" s="93"/>
      <c r="VKO866" s="93"/>
      <c r="VKP866" s="93"/>
      <c r="VKQ866" s="93"/>
      <c r="VKR866" s="93"/>
      <c r="VKS866" s="93"/>
      <c r="VKT866" s="93"/>
      <c r="VKU866" s="93"/>
      <c r="VKV866" s="93"/>
      <c r="VKW866" s="93"/>
      <c r="VKX866" s="93"/>
      <c r="VKY866" s="93"/>
      <c r="VKZ866" s="93"/>
      <c r="VLA866" s="93"/>
      <c r="VLB866" s="93"/>
      <c r="VLC866" s="93"/>
      <c r="VLD866" s="93"/>
      <c r="VLE866" s="93"/>
      <c r="VLF866" s="93"/>
      <c r="VLG866" s="93"/>
      <c r="VLH866" s="93"/>
      <c r="VLI866" s="93"/>
      <c r="VLJ866" s="93"/>
      <c r="VLK866" s="93"/>
      <c r="VLL866" s="93"/>
      <c r="VLM866" s="93"/>
      <c r="VLN866" s="93"/>
      <c r="VLO866" s="93"/>
      <c r="VLP866" s="93"/>
      <c r="VLQ866" s="93"/>
      <c r="VLR866" s="93"/>
      <c r="VLS866" s="93"/>
      <c r="VLT866" s="93"/>
      <c r="VLU866" s="93"/>
      <c r="VLV866" s="93"/>
      <c r="VLW866" s="93"/>
      <c r="VLX866" s="93"/>
      <c r="VLY866" s="93"/>
      <c r="VLZ866" s="93"/>
      <c r="VMA866" s="93"/>
      <c r="VMB866" s="93"/>
      <c r="VMC866" s="93"/>
      <c r="VMD866" s="93"/>
      <c r="VME866" s="93"/>
      <c r="VMF866" s="93"/>
      <c r="VMG866" s="93"/>
      <c r="VMH866" s="93"/>
      <c r="VMI866" s="93"/>
      <c r="VMJ866" s="93"/>
      <c r="VMK866" s="93"/>
      <c r="VML866" s="93"/>
      <c r="VMM866" s="93"/>
      <c r="VMN866" s="93"/>
      <c r="VMO866" s="93"/>
      <c r="VMP866" s="93"/>
      <c r="VMQ866" s="93"/>
      <c r="VMR866" s="93"/>
      <c r="VMS866" s="93"/>
      <c r="VMT866" s="93"/>
      <c r="VMU866" s="93"/>
      <c r="VMV866" s="93"/>
      <c r="VMW866" s="93"/>
      <c r="VMX866" s="93"/>
      <c r="VMY866" s="93"/>
      <c r="VMZ866" s="93"/>
      <c r="VNA866" s="93"/>
      <c r="VNB866" s="93"/>
      <c r="VNC866" s="93"/>
      <c r="VND866" s="93"/>
      <c r="VNE866" s="93"/>
      <c r="VNF866" s="93"/>
      <c r="VNG866" s="93"/>
      <c r="VNH866" s="93"/>
      <c r="VNI866" s="93"/>
      <c r="VNJ866" s="93"/>
      <c r="VNK866" s="93"/>
      <c r="VNL866" s="93"/>
      <c r="VNM866" s="93"/>
      <c r="VNN866" s="93"/>
      <c r="VNO866" s="93"/>
      <c r="VNP866" s="93"/>
      <c r="VNQ866" s="93"/>
      <c r="VNR866" s="93"/>
      <c r="VNS866" s="93"/>
      <c r="VNT866" s="93"/>
      <c r="VNU866" s="93"/>
      <c r="VNV866" s="93"/>
      <c r="VNW866" s="93"/>
      <c r="VNX866" s="93"/>
      <c r="VNY866" s="93"/>
      <c r="VNZ866" s="93"/>
      <c r="VOA866" s="93"/>
      <c r="VOB866" s="93"/>
      <c r="VOC866" s="93"/>
      <c r="VOD866" s="93"/>
      <c r="VOE866" s="93"/>
      <c r="VOF866" s="93"/>
      <c r="VOG866" s="93"/>
      <c r="VOH866" s="93"/>
      <c r="VOI866" s="93"/>
      <c r="VOJ866" s="93"/>
      <c r="VOK866" s="93"/>
      <c r="VOL866" s="93"/>
      <c r="VOM866" s="93"/>
      <c r="VON866" s="93"/>
      <c r="VOO866" s="93"/>
      <c r="VOP866" s="93"/>
      <c r="VOQ866" s="93"/>
      <c r="VOR866" s="93"/>
      <c r="VOS866" s="93"/>
      <c r="VOT866" s="93"/>
      <c r="VOU866" s="93"/>
      <c r="VOV866" s="93"/>
      <c r="VOW866" s="93"/>
      <c r="VOX866" s="93"/>
      <c r="VOY866" s="93"/>
      <c r="VOZ866" s="93"/>
      <c r="VPA866" s="93"/>
      <c r="VPB866" s="93"/>
      <c r="VPC866" s="93"/>
      <c r="VPD866" s="93"/>
      <c r="VPE866" s="93"/>
      <c r="VPF866" s="93"/>
      <c r="VPG866" s="93"/>
      <c r="VPH866" s="93"/>
      <c r="VPI866" s="93"/>
      <c r="VPJ866" s="93"/>
      <c r="VPK866" s="93"/>
      <c r="VPL866" s="93"/>
      <c r="VPM866" s="93"/>
      <c r="VPN866" s="93"/>
      <c r="VPO866" s="93"/>
      <c r="VPP866" s="93"/>
      <c r="VPQ866" s="93"/>
      <c r="VPR866" s="93"/>
      <c r="VPS866" s="93"/>
      <c r="VPT866" s="93"/>
      <c r="VPU866" s="93"/>
      <c r="VPV866" s="93"/>
      <c r="VPW866" s="93"/>
      <c r="VPX866" s="93"/>
      <c r="VPY866" s="93"/>
      <c r="VPZ866" s="93"/>
      <c r="VQA866" s="93"/>
      <c r="VQB866" s="93"/>
      <c r="VQC866" s="93"/>
      <c r="VQD866" s="93"/>
      <c r="VQE866" s="93"/>
      <c r="VQF866" s="93"/>
      <c r="VQG866" s="93"/>
      <c r="VQH866" s="93"/>
      <c r="VQI866" s="93"/>
      <c r="VQJ866" s="93"/>
      <c r="VQK866" s="93"/>
      <c r="VQL866" s="93"/>
      <c r="VQM866" s="93"/>
      <c r="VQN866" s="93"/>
      <c r="VQO866" s="93"/>
      <c r="VQP866" s="93"/>
      <c r="VQQ866" s="93"/>
      <c r="VQR866" s="93"/>
      <c r="VQS866" s="93"/>
      <c r="VQT866" s="93"/>
      <c r="VQU866" s="93"/>
      <c r="VQV866" s="93"/>
      <c r="VQW866" s="93"/>
      <c r="VQX866" s="93"/>
      <c r="VQY866" s="93"/>
      <c r="VQZ866" s="93"/>
      <c r="VRA866" s="93"/>
      <c r="VRB866" s="93"/>
      <c r="VRC866" s="93"/>
      <c r="VRD866" s="93"/>
      <c r="VRE866" s="93"/>
      <c r="VRF866" s="93"/>
      <c r="VRG866" s="93"/>
      <c r="VRH866" s="93"/>
      <c r="VRI866" s="93"/>
      <c r="VRJ866" s="93"/>
      <c r="VRK866" s="93"/>
      <c r="VRL866" s="93"/>
      <c r="VRM866" s="93"/>
      <c r="VRN866" s="93"/>
      <c r="VRO866" s="93"/>
      <c r="VRP866" s="93"/>
      <c r="VRQ866" s="93"/>
      <c r="VRR866" s="93"/>
      <c r="VRS866" s="93"/>
      <c r="VRT866" s="93"/>
      <c r="VRU866" s="93"/>
      <c r="VRV866" s="93"/>
      <c r="VRW866" s="93"/>
      <c r="VRX866" s="93"/>
      <c r="VRY866" s="93"/>
      <c r="VRZ866" s="93"/>
      <c r="VSA866" s="93"/>
      <c r="VSB866" s="93"/>
      <c r="VSC866" s="93"/>
      <c r="VSD866" s="93"/>
      <c r="VSE866" s="93"/>
      <c r="VSF866" s="93"/>
      <c r="VSG866" s="93"/>
      <c r="VSH866" s="93"/>
      <c r="VSI866" s="93"/>
      <c r="VSJ866" s="93"/>
      <c r="VSK866" s="93"/>
      <c r="VSL866" s="93"/>
      <c r="VSM866" s="93"/>
      <c r="VSN866" s="93"/>
      <c r="VSO866" s="93"/>
      <c r="VSP866" s="93"/>
      <c r="VSQ866" s="93"/>
      <c r="VSR866" s="93"/>
      <c r="VSS866" s="93"/>
      <c r="VST866" s="93"/>
      <c r="VSU866" s="93"/>
      <c r="VSV866" s="93"/>
      <c r="VSW866" s="93"/>
      <c r="VSX866" s="93"/>
      <c r="VSY866" s="93"/>
      <c r="VSZ866" s="93"/>
      <c r="VTA866" s="93"/>
      <c r="VTB866" s="93"/>
      <c r="VTC866" s="93"/>
      <c r="VTD866" s="93"/>
      <c r="VTE866" s="93"/>
      <c r="VTF866" s="93"/>
      <c r="VTG866" s="93"/>
      <c r="VTH866" s="93"/>
      <c r="VTI866" s="93"/>
      <c r="VTJ866" s="93"/>
      <c r="VTK866" s="93"/>
      <c r="VTL866" s="93"/>
      <c r="VTM866" s="93"/>
      <c r="VTN866" s="93"/>
      <c r="VTO866" s="93"/>
      <c r="VTP866" s="93"/>
      <c r="VTQ866" s="93"/>
      <c r="VTR866" s="93"/>
      <c r="VTS866" s="93"/>
      <c r="VTT866" s="93"/>
      <c r="VTU866" s="93"/>
      <c r="VTV866" s="93"/>
      <c r="VTW866" s="93"/>
      <c r="VTX866" s="93"/>
      <c r="VTY866" s="93"/>
      <c r="VTZ866" s="93"/>
      <c r="VUA866" s="93"/>
      <c r="VUB866" s="93"/>
      <c r="VUC866" s="93"/>
      <c r="VUD866" s="93"/>
      <c r="VUE866" s="93"/>
      <c r="VUF866" s="93"/>
      <c r="VUG866" s="93"/>
      <c r="VUH866" s="93"/>
      <c r="VUI866" s="93"/>
      <c r="VUJ866" s="93"/>
      <c r="VUK866" s="93"/>
      <c r="VUL866" s="93"/>
      <c r="VUM866" s="93"/>
      <c r="VUN866" s="93"/>
      <c r="VUO866" s="93"/>
      <c r="VUP866" s="93"/>
      <c r="VUQ866" s="93"/>
      <c r="VUR866" s="93"/>
      <c r="VUS866" s="93"/>
      <c r="VUT866" s="93"/>
      <c r="VUU866" s="93"/>
      <c r="VUV866" s="93"/>
      <c r="VUW866" s="93"/>
      <c r="VUX866" s="93"/>
      <c r="VUY866" s="93"/>
      <c r="VUZ866" s="93"/>
      <c r="VVA866" s="93"/>
      <c r="VVB866" s="93"/>
      <c r="VVC866" s="93"/>
      <c r="VVD866" s="93"/>
      <c r="VVE866" s="93"/>
      <c r="VVF866" s="93"/>
      <c r="VVG866" s="93"/>
      <c r="VVH866" s="93"/>
      <c r="VVI866" s="93"/>
      <c r="VVJ866" s="93"/>
      <c r="VVK866" s="93"/>
      <c r="VVL866" s="93"/>
      <c r="VVM866" s="93"/>
      <c r="VVN866" s="93"/>
      <c r="VVO866" s="93"/>
      <c r="VVP866" s="93"/>
      <c r="VVQ866" s="93"/>
      <c r="VVR866" s="93"/>
      <c r="VVS866" s="93"/>
      <c r="VVT866" s="93"/>
      <c r="VVU866" s="93"/>
      <c r="VVV866" s="93"/>
      <c r="VVW866" s="93"/>
      <c r="VVX866" s="93"/>
      <c r="VVY866" s="93"/>
      <c r="VVZ866" s="93"/>
      <c r="VWA866" s="93"/>
      <c r="VWB866" s="93"/>
      <c r="VWC866" s="93"/>
      <c r="VWD866" s="93"/>
      <c r="VWE866" s="93"/>
      <c r="VWF866" s="93"/>
      <c r="VWG866" s="93"/>
      <c r="VWH866" s="93"/>
      <c r="VWI866" s="93"/>
      <c r="VWJ866" s="93"/>
      <c r="VWK866" s="93"/>
      <c r="VWL866" s="93"/>
      <c r="VWM866" s="93"/>
      <c r="VWN866" s="93"/>
      <c r="VWO866" s="93"/>
      <c r="VWP866" s="93"/>
      <c r="VWQ866" s="93"/>
      <c r="VWR866" s="93"/>
      <c r="VWS866" s="93"/>
      <c r="VWT866" s="93"/>
      <c r="VWU866" s="93"/>
      <c r="VWV866" s="93"/>
      <c r="VWW866" s="93"/>
      <c r="VWX866" s="93"/>
      <c r="VWY866" s="93"/>
      <c r="VWZ866" s="93"/>
      <c r="VXA866" s="93"/>
      <c r="VXB866" s="93"/>
      <c r="VXC866" s="93"/>
      <c r="VXD866" s="93"/>
      <c r="VXE866" s="93"/>
      <c r="VXF866" s="93"/>
      <c r="VXG866" s="93"/>
      <c r="VXH866" s="93"/>
      <c r="VXI866" s="93"/>
      <c r="VXJ866" s="93"/>
      <c r="VXK866" s="93"/>
      <c r="VXL866" s="93"/>
      <c r="VXM866" s="93"/>
      <c r="VXN866" s="93"/>
      <c r="VXO866" s="93"/>
      <c r="VXP866" s="93"/>
      <c r="VXQ866" s="93"/>
      <c r="VXR866" s="93"/>
      <c r="VXS866" s="93"/>
      <c r="VXT866" s="93"/>
      <c r="VXU866" s="93"/>
      <c r="VXV866" s="93"/>
      <c r="VXW866" s="93"/>
      <c r="VXX866" s="93"/>
      <c r="VXY866" s="93"/>
      <c r="VXZ866" s="93"/>
      <c r="VYA866" s="93"/>
      <c r="VYB866" s="93"/>
      <c r="VYC866" s="93"/>
      <c r="VYD866" s="93"/>
      <c r="VYE866" s="93"/>
      <c r="VYF866" s="93"/>
      <c r="VYG866" s="93"/>
      <c r="VYH866" s="93"/>
      <c r="VYI866" s="93"/>
      <c r="VYJ866" s="93"/>
      <c r="VYK866" s="93"/>
      <c r="VYL866" s="93"/>
      <c r="VYM866" s="93"/>
      <c r="VYN866" s="93"/>
      <c r="VYO866" s="93"/>
      <c r="VYP866" s="93"/>
      <c r="VYQ866" s="93"/>
      <c r="VYR866" s="93"/>
      <c r="VYS866" s="93"/>
      <c r="VYT866" s="93"/>
      <c r="VYU866" s="93"/>
      <c r="VYV866" s="93"/>
      <c r="VYW866" s="93"/>
      <c r="VYX866" s="93"/>
      <c r="VYY866" s="93"/>
      <c r="VYZ866" s="93"/>
      <c r="VZA866" s="93"/>
      <c r="VZB866" s="93"/>
      <c r="VZC866" s="93"/>
      <c r="VZD866" s="93"/>
      <c r="VZE866" s="93"/>
      <c r="VZF866" s="93"/>
      <c r="VZG866" s="93"/>
      <c r="VZH866" s="93"/>
      <c r="VZI866" s="93"/>
      <c r="VZJ866" s="93"/>
      <c r="VZK866" s="93"/>
      <c r="VZL866" s="93"/>
      <c r="VZM866" s="93"/>
      <c r="VZN866" s="93"/>
      <c r="VZO866" s="93"/>
      <c r="VZP866" s="93"/>
      <c r="VZQ866" s="93"/>
      <c r="VZR866" s="93"/>
      <c r="VZS866" s="93"/>
      <c r="VZT866" s="93"/>
      <c r="VZU866" s="93"/>
      <c r="VZV866" s="93"/>
      <c r="VZW866" s="93"/>
      <c r="VZX866" s="93"/>
      <c r="VZY866" s="93"/>
      <c r="VZZ866" s="93"/>
      <c r="WAA866" s="93"/>
      <c r="WAB866" s="93"/>
      <c r="WAC866" s="93"/>
      <c r="WAD866" s="93"/>
      <c r="WAE866" s="93"/>
      <c r="WAF866" s="93"/>
      <c r="WAG866" s="93"/>
      <c r="WAH866" s="93"/>
      <c r="WAI866" s="93"/>
      <c r="WAJ866" s="93"/>
      <c r="WAK866" s="93"/>
      <c r="WAL866" s="93"/>
      <c r="WAM866" s="93"/>
      <c r="WAN866" s="93"/>
      <c r="WAO866" s="93"/>
      <c r="WAP866" s="93"/>
      <c r="WAQ866" s="93"/>
      <c r="WAR866" s="93"/>
      <c r="WAS866" s="93"/>
      <c r="WAT866" s="93"/>
      <c r="WAU866" s="93"/>
      <c r="WAV866" s="93"/>
      <c r="WAW866" s="93"/>
      <c r="WAX866" s="93"/>
      <c r="WAY866" s="93"/>
      <c r="WAZ866" s="93"/>
      <c r="WBA866" s="93"/>
      <c r="WBB866" s="93"/>
      <c r="WBC866" s="93"/>
      <c r="WBD866" s="93"/>
      <c r="WBE866" s="93"/>
      <c r="WBF866" s="93"/>
      <c r="WBG866" s="93"/>
      <c r="WBH866" s="93"/>
      <c r="WBI866" s="93"/>
      <c r="WBJ866" s="93"/>
      <c r="WBK866" s="93"/>
      <c r="WBL866" s="93"/>
      <c r="WBM866" s="93"/>
      <c r="WBN866" s="93"/>
      <c r="WBO866" s="93"/>
      <c r="WBP866" s="93"/>
      <c r="WBQ866" s="93"/>
      <c r="WBR866" s="93"/>
      <c r="WBS866" s="93"/>
      <c r="WBT866" s="93"/>
      <c r="WBU866" s="93"/>
      <c r="WBV866" s="93"/>
      <c r="WBW866" s="93"/>
      <c r="WBX866" s="93"/>
      <c r="WBY866" s="93"/>
      <c r="WBZ866" s="93"/>
      <c r="WCA866" s="93"/>
      <c r="WCB866" s="93"/>
      <c r="WCC866" s="93"/>
      <c r="WCD866" s="93"/>
      <c r="WCE866" s="93"/>
      <c r="WCF866" s="93"/>
      <c r="WCG866" s="93"/>
      <c r="WCH866" s="93"/>
      <c r="WCI866" s="93"/>
      <c r="WCJ866" s="93"/>
      <c r="WCK866" s="93"/>
      <c r="WCL866" s="93"/>
      <c r="WCM866" s="93"/>
      <c r="WCN866" s="93"/>
      <c r="WCO866" s="93"/>
      <c r="WCP866" s="93"/>
      <c r="WCQ866" s="93"/>
      <c r="WCR866" s="93"/>
      <c r="WCS866" s="93"/>
      <c r="WCT866" s="93"/>
      <c r="WCU866" s="93"/>
      <c r="WCV866" s="93"/>
      <c r="WCW866" s="93"/>
      <c r="WCX866" s="93"/>
      <c r="WCY866" s="93"/>
      <c r="WCZ866" s="93"/>
      <c r="WDA866" s="93"/>
      <c r="WDB866" s="93"/>
      <c r="WDC866" s="93"/>
      <c r="WDD866" s="93"/>
      <c r="WDE866" s="93"/>
      <c r="WDF866" s="93"/>
      <c r="WDG866" s="93"/>
      <c r="WDH866" s="93"/>
      <c r="WDI866" s="93"/>
      <c r="WDJ866" s="93"/>
      <c r="WDK866" s="93"/>
      <c r="WDL866" s="93"/>
      <c r="WDM866" s="93"/>
      <c r="WDN866" s="93"/>
      <c r="WDO866" s="93"/>
      <c r="WDP866" s="93"/>
      <c r="WDQ866" s="93"/>
      <c r="WDR866" s="93"/>
      <c r="WDS866" s="93"/>
      <c r="WDT866" s="93"/>
      <c r="WDU866" s="93"/>
      <c r="WDV866" s="93"/>
      <c r="WDW866" s="93"/>
      <c r="WDX866" s="93"/>
      <c r="WDY866" s="93"/>
      <c r="WDZ866" s="93"/>
      <c r="WEA866" s="93"/>
      <c r="WEB866" s="93"/>
      <c r="WEC866" s="93"/>
      <c r="WED866" s="93"/>
      <c r="WEE866" s="93"/>
      <c r="WEF866" s="93"/>
      <c r="WEG866" s="93"/>
      <c r="WEH866" s="93"/>
      <c r="WEI866" s="93"/>
      <c r="WEJ866" s="93"/>
      <c r="WEK866" s="93"/>
      <c r="WEL866" s="93"/>
      <c r="WEM866" s="93"/>
      <c r="WEN866" s="93"/>
      <c r="WEO866" s="93"/>
      <c r="WEP866" s="93"/>
      <c r="WEQ866" s="93"/>
      <c r="WER866" s="93"/>
      <c r="WES866" s="93"/>
      <c r="WET866" s="93"/>
      <c r="WEU866" s="93"/>
      <c r="WEV866" s="93"/>
      <c r="WEW866" s="93"/>
      <c r="WEX866" s="93"/>
      <c r="WEY866" s="93"/>
      <c r="WEZ866" s="93"/>
      <c r="WFA866" s="93"/>
      <c r="WFB866" s="93"/>
      <c r="WFC866" s="93"/>
      <c r="WFD866" s="93"/>
      <c r="WFE866" s="93"/>
      <c r="WFF866" s="93"/>
      <c r="WFG866" s="93"/>
      <c r="WFH866" s="93"/>
      <c r="WFI866" s="93"/>
      <c r="WFJ866" s="93"/>
      <c r="WFK866" s="93"/>
      <c r="WFL866" s="93"/>
      <c r="WFM866" s="93"/>
      <c r="WFN866" s="93"/>
      <c r="WFO866" s="93"/>
      <c r="WFP866" s="93"/>
      <c r="WFQ866" s="93"/>
      <c r="WFR866" s="93"/>
      <c r="WFS866" s="93"/>
      <c r="WFT866" s="93"/>
      <c r="WFU866" s="93"/>
      <c r="WFV866" s="93"/>
      <c r="WFW866" s="93"/>
      <c r="WFX866" s="93"/>
      <c r="WFY866" s="93"/>
      <c r="WFZ866" s="93"/>
      <c r="WGA866" s="93"/>
      <c r="WGB866" s="93"/>
      <c r="WGC866" s="93"/>
      <c r="WGD866" s="93"/>
      <c r="WGE866" s="93"/>
      <c r="WGF866" s="93"/>
      <c r="WGG866" s="93"/>
      <c r="WGH866" s="93"/>
      <c r="WGI866" s="93"/>
      <c r="WGJ866" s="93"/>
      <c r="WGK866" s="93"/>
      <c r="WGL866" s="93"/>
      <c r="WGM866" s="93"/>
      <c r="WGN866" s="93"/>
      <c r="WGO866" s="93"/>
      <c r="WGP866" s="93"/>
      <c r="WGQ866" s="93"/>
      <c r="WGR866" s="93"/>
      <c r="WGS866" s="93"/>
      <c r="WGT866" s="93"/>
      <c r="WGU866" s="93"/>
      <c r="WGV866" s="93"/>
      <c r="WGW866" s="93"/>
      <c r="WGX866" s="93"/>
      <c r="WGY866" s="93"/>
      <c r="WGZ866" s="93"/>
      <c r="WHA866" s="93"/>
      <c r="WHB866" s="93"/>
      <c r="WHC866" s="93"/>
      <c r="WHD866" s="93"/>
      <c r="WHE866" s="93"/>
      <c r="WHF866" s="93"/>
      <c r="WHG866" s="93"/>
      <c r="WHH866" s="93"/>
      <c r="WHI866" s="93"/>
      <c r="WHJ866" s="93"/>
      <c r="WHK866" s="93"/>
      <c r="WHL866" s="93"/>
      <c r="WHM866" s="93"/>
      <c r="WHN866" s="93"/>
      <c r="WHO866" s="93"/>
      <c r="WHP866" s="93"/>
      <c r="WHQ866" s="93"/>
      <c r="WHR866" s="93"/>
      <c r="WHS866" s="93"/>
      <c r="WHT866" s="93"/>
      <c r="WHU866" s="93"/>
      <c r="WHV866" s="93"/>
      <c r="WHW866" s="93"/>
      <c r="WHX866" s="93"/>
      <c r="WHY866" s="93"/>
      <c r="WHZ866" s="93"/>
      <c r="WIA866" s="93"/>
      <c r="WIB866" s="93"/>
      <c r="WIC866" s="93"/>
      <c r="WID866" s="93"/>
      <c r="WIE866" s="93"/>
      <c r="WIF866" s="93"/>
      <c r="WIG866" s="93"/>
      <c r="WIH866" s="93"/>
      <c r="WII866" s="93"/>
      <c r="WIJ866" s="93"/>
      <c r="WIK866" s="93"/>
      <c r="WIL866" s="93"/>
      <c r="WIM866" s="93"/>
      <c r="WIN866" s="93"/>
      <c r="WIO866" s="93"/>
      <c r="WIP866" s="93"/>
      <c r="WIQ866" s="93"/>
      <c r="WIR866" s="93"/>
      <c r="WIS866" s="93"/>
      <c r="WIT866" s="93"/>
      <c r="WIU866" s="93"/>
      <c r="WIV866" s="93"/>
      <c r="WIW866" s="93"/>
      <c r="WIX866" s="93"/>
      <c r="WIY866" s="93"/>
      <c r="WIZ866" s="93"/>
      <c r="WJA866" s="93"/>
      <c r="WJB866" s="93"/>
      <c r="WJC866" s="93"/>
      <c r="WJD866" s="93"/>
      <c r="WJE866" s="93"/>
      <c r="WJF866" s="93"/>
      <c r="WJG866" s="93"/>
      <c r="WJH866" s="93"/>
      <c r="WJI866" s="93"/>
      <c r="WJJ866" s="93"/>
      <c r="WJK866" s="93"/>
      <c r="WJL866" s="93"/>
      <c r="WJM866" s="93"/>
      <c r="WJN866" s="93"/>
      <c r="WJO866" s="93"/>
      <c r="WJP866" s="93"/>
      <c r="WJQ866" s="93"/>
      <c r="WJR866" s="93"/>
      <c r="WJS866" s="93"/>
      <c r="WJT866" s="93"/>
      <c r="WJU866" s="93"/>
      <c r="WJV866" s="93"/>
      <c r="WJW866" s="93"/>
      <c r="WJX866" s="93"/>
      <c r="WJY866" s="93"/>
      <c r="WJZ866" s="93"/>
      <c r="WKA866" s="93"/>
      <c r="WKB866" s="93"/>
      <c r="WKC866" s="93"/>
      <c r="WKD866" s="93"/>
      <c r="WKE866" s="93"/>
      <c r="WKF866" s="93"/>
      <c r="WKG866" s="93"/>
      <c r="WKH866" s="93"/>
      <c r="WKI866" s="93"/>
      <c r="WKJ866" s="93"/>
      <c r="WKK866" s="93"/>
      <c r="WKL866" s="93"/>
      <c r="WKM866" s="93"/>
      <c r="WKN866" s="93"/>
      <c r="WKO866" s="93"/>
      <c r="WKP866" s="93"/>
      <c r="WKQ866" s="93"/>
      <c r="WKR866" s="93"/>
      <c r="WKS866" s="93"/>
      <c r="WKT866" s="93"/>
      <c r="WKU866" s="93"/>
      <c r="WKV866" s="93"/>
      <c r="WKW866" s="93"/>
      <c r="WKX866" s="93"/>
      <c r="WKY866" s="93"/>
      <c r="WKZ866" s="93"/>
      <c r="WLA866" s="93"/>
      <c r="WLB866" s="93"/>
      <c r="WLC866" s="93"/>
      <c r="WLD866" s="93"/>
      <c r="WLE866" s="93"/>
      <c r="WLF866" s="93"/>
      <c r="WLG866" s="93"/>
      <c r="WLH866" s="93"/>
      <c r="WLI866" s="93"/>
      <c r="WLJ866" s="93"/>
      <c r="WLK866" s="93"/>
      <c r="WLL866" s="93"/>
      <c r="WLM866" s="93"/>
      <c r="WLN866" s="93"/>
      <c r="WLO866" s="93"/>
      <c r="WLP866" s="93"/>
      <c r="WLQ866" s="93"/>
      <c r="WLR866" s="93"/>
      <c r="WLS866" s="93"/>
      <c r="WLT866" s="93"/>
      <c r="WLU866" s="93"/>
      <c r="WLV866" s="93"/>
      <c r="WLW866" s="93"/>
      <c r="WLX866" s="93"/>
      <c r="WLY866" s="93"/>
      <c r="WLZ866" s="93"/>
      <c r="WMA866" s="93"/>
      <c r="WMB866" s="93"/>
      <c r="WMC866" s="93"/>
      <c r="WMD866" s="93"/>
      <c r="WME866" s="93"/>
      <c r="WMF866" s="93"/>
      <c r="WMG866" s="93"/>
      <c r="WMH866" s="93"/>
      <c r="WMI866" s="93"/>
      <c r="WMJ866" s="93"/>
      <c r="WMK866" s="93"/>
      <c r="WML866" s="93"/>
      <c r="WMM866" s="93"/>
      <c r="WMN866" s="93"/>
      <c r="WMO866" s="93"/>
      <c r="WMP866" s="93"/>
      <c r="WMQ866" s="93"/>
      <c r="WMR866" s="93"/>
      <c r="WMS866" s="93"/>
      <c r="WMT866" s="93"/>
      <c r="WMU866" s="93"/>
      <c r="WMV866" s="93"/>
      <c r="WMW866" s="93"/>
      <c r="WMX866" s="93"/>
      <c r="WMY866" s="93"/>
      <c r="WMZ866" s="93"/>
      <c r="WNA866" s="93"/>
      <c r="WNB866" s="93"/>
      <c r="WNC866" s="93"/>
      <c r="WND866" s="93"/>
      <c r="WNE866" s="93"/>
      <c r="WNF866" s="93"/>
      <c r="WNG866" s="93"/>
      <c r="WNH866" s="93"/>
      <c r="WNI866" s="93"/>
      <c r="WNJ866" s="93"/>
      <c r="WNK866" s="93"/>
      <c r="WNL866" s="93"/>
      <c r="WNM866" s="93"/>
      <c r="WNN866" s="93"/>
      <c r="WNO866" s="93"/>
      <c r="WNP866" s="93"/>
      <c r="WNQ866" s="93"/>
      <c r="WNR866" s="93"/>
      <c r="WNS866" s="93"/>
      <c r="WNT866" s="93"/>
      <c r="WNU866" s="93"/>
      <c r="WNV866" s="93"/>
      <c r="WNW866" s="93"/>
      <c r="WNX866" s="93"/>
      <c r="WNY866" s="93"/>
      <c r="WNZ866" s="93"/>
      <c r="WOA866" s="93"/>
      <c r="WOB866" s="93"/>
      <c r="WOC866" s="93"/>
      <c r="WOD866" s="93"/>
      <c r="WOE866" s="93"/>
      <c r="WOF866" s="93"/>
      <c r="WOG866" s="93"/>
      <c r="WOH866" s="93"/>
      <c r="WOI866" s="93"/>
      <c r="WOJ866" s="93"/>
      <c r="WOK866" s="93"/>
      <c r="WOL866" s="93"/>
      <c r="WOM866" s="93"/>
      <c r="WON866" s="93"/>
      <c r="WOO866" s="93"/>
      <c r="WOP866" s="93"/>
      <c r="WOQ866" s="93"/>
      <c r="WOR866" s="93"/>
      <c r="WOS866" s="93"/>
      <c r="WOT866" s="93"/>
      <c r="WOU866" s="93"/>
      <c r="WOV866" s="93"/>
      <c r="WOW866" s="93"/>
      <c r="WOX866" s="93"/>
      <c r="WOY866" s="93"/>
      <c r="WOZ866" s="93"/>
      <c r="WPA866" s="93"/>
      <c r="WPB866" s="93"/>
      <c r="WPC866" s="93"/>
      <c r="WPD866" s="93"/>
      <c r="WPE866" s="93"/>
      <c r="WPF866" s="93"/>
      <c r="WPG866" s="93"/>
      <c r="WPH866" s="93"/>
      <c r="WPI866" s="93"/>
      <c r="WPJ866" s="93"/>
      <c r="WPK866" s="93"/>
      <c r="WPL866" s="93"/>
      <c r="WPM866" s="93"/>
      <c r="WPN866" s="93"/>
      <c r="WPO866" s="93"/>
      <c r="WPP866" s="93"/>
      <c r="WPQ866" s="93"/>
      <c r="WPR866" s="93"/>
      <c r="WPS866" s="93"/>
      <c r="WPT866" s="93"/>
      <c r="WPU866" s="93"/>
      <c r="WPV866" s="93"/>
      <c r="WPW866" s="93"/>
      <c r="WPX866" s="93"/>
      <c r="WPY866" s="93"/>
      <c r="WPZ866" s="93"/>
      <c r="WQA866" s="93"/>
      <c r="WQB866" s="93"/>
      <c r="WQC866" s="93"/>
      <c r="WQD866" s="93"/>
      <c r="WQE866" s="93"/>
      <c r="WQF866" s="93"/>
      <c r="WQG866" s="93"/>
      <c r="WQH866" s="93"/>
      <c r="WQI866" s="93"/>
      <c r="WQJ866" s="93"/>
      <c r="WQK866" s="93"/>
      <c r="WQL866" s="93"/>
      <c r="WQM866" s="93"/>
      <c r="WQN866" s="93"/>
      <c r="WQO866" s="93"/>
      <c r="WQP866" s="93"/>
      <c r="WQQ866" s="93"/>
      <c r="WQR866" s="93"/>
      <c r="WQS866" s="93"/>
      <c r="WQT866" s="93"/>
      <c r="WQU866" s="93"/>
      <c r="WQV866" s="93"/>
      <c r="WQW866" s="93"/>
      <c r="WQX866" s="93"/>
      <c r="WQY866" s="93"/>
      <c r="WQZ866" s="93"/>
      <c r="WRA866" s="93"/>
      <c r="WRB866" s="93"/>
      <c r="WRC866" s="93"/>
      <c r="WRD866" s="93"/>
      <c r="WRE866" s="93"/>
      <c r="WRF866" s="93"/>
      <c r="WRG866" s="93"/>
      <c r="WRH866" s="93"/>
      <c r="WRI866" s="93"/>
      <c r="WRJ866" s="93"/>
      <c r="WRK866" s="93"/>
      <c r="WRL866" s="93"/>
      <c r="WRM866" s="93"/>
      <c r="WRN866" s="93"/>
      <c r="WRO866" s="93"/>
      <c r="WRP866" s="93"/>
      <c r="WRQ866" s="93"/>
      <c r="WRR866" s="93"/>
      <c r="WRS866" s="93"/>
      <c r="WRT866" s="93"/>
      <c r="WRU866" s="93"/>
      <c r="WRV866" s="93"/>
      <c r="WRW866" s="93"/>
      <c r="WRX866" s="93"/>
      <c r="WRY866" s="93"/>
      <c r="WRZ866" s="93"/>
      <c r="WSA866" s="93"/>
      <c r="WSB866" s="93"/>
      <c r="WSC866" s="93"/>
      <c r="WSD866" s="93"/>
      <c r="WSE866" s="93"/>
      <c r="WSF866" s="93"/>
      <c r="WSG866" s="93"/>
      <c r="WSH866" s="93"/>
      <c r="WSI866" s="93"/>
      <c r="WSJ866" s="93"/>
      <c r="WSK866" s="93"/>
      <c r="WSL866" s="93"/>
      <c r="WSM866" s="93"/>
      <c r="WSN866" s="93"/>
      <c r="WSO866" s="93"/>
      <c r="WSP866" s="93"/>
      <c r="WSQ866" s="93"/>
      <c r="WSR866" s="93"/>
      <c r="WSS866" s="93"/>
      <c r="WST866" s="93"/>
      <c r="WSU866" s="93"/>
      <c r="WSV866" s="93"/>
      <c r="WSW866" s="93"/>
      <c r="WSX866" s="93"/>
      <c r="WSY866" s="93"/>
      <c r="WSZ866" s="93"/>
      <c r="WTA866" s="93"/>
      <c r="WTB866" s="93"/>
      <c r="WTC866" s="93"/>
      <c r="WTD866" s="93"/>
      <c r="WTE866" s="93"/>
      <c r="WTF866" s="93"/>
      <c r="WTG866" s="93"/>
      <c r="WTH866" s="93"/>
      <c r="WTI866" s="93"/>
      <c r="WTJ866" s="93"/>
      <c r="WTK866" s="93"/>
      <c r="WTL866" s="93"/>
      <c r="WTM866" s="93"/>
      <c r="WTN866" s="93"/>
      <c r="WTO866" s="93"/>
      <c r="WTP866" s="93"/>
      <c r="WTQ866" s="93"/>
      <c r="WTR866" s="93"/>
      <c r="WTS866" s="93"/>
      <c r="WTT866" s="93"/>
      <c r="WTU866" s="93"/>
      <c r="WTV866" s="93"/>
      <c r="WTW866" s="93"/>
      <c r="WTX866" s="93"/>
      <c r="WTY866" s="93"/>
      <c r="WTZ866" s="93"/>
      <c r="WUA866" s="93"/>
      <c r="WUB866" s="93"/>
      <c r="WUC866" s="93"/>
      <c r="WUD866" s="93"/>
      <c r="WUE866" s="93"/>
      <c r="WUF866" s="93"/>
      <c r="WUG866" s="93"/>
      <c r="WUH866" s="93"/>
      <c r="WUI866" s="93"/>
      <c r="WUJ866" s="93"/>
      <c r="WUK866" s="93"/>
      <c r="WUL866" s="93"/>
      <c r="WUM866" s="93"/>
      <c r="WUN866" s="93"/>
      <c r="WUO866" s="93"/>
      <c r="WUP866" s="93"/>
      <c r="WUQ866" s="93"/>
      <c r="WUR866" s="93"/>
      <c r="WUS866" s="93"/>
      <c r="WUT866" s="93"/>
      <c r="WUU866" s="93"/>
      <c r="WUV866" s="93"/>
      <c r="WUW866" s="93"/>
      <c r="WUX866" s="93"/>
      <c r="WUY866" s="93"/>
      <c r="WUZ866" s="93"/>
      <c r="WVA866" s="93"/>
      <c r="WVB866" s="93"/>
      <c r="WVC866" s="93"/>
      <c r="WVD866" s="93"/>
      <c r="WVE866" s="93"/>
      <c r="WVF866" s="93"/>
      <c r="WVG866" s="93"/>
      <c r="WVH866" s="93"/>
      <c r="WVI866" s="93"/>
      <c r="WVJ866" s="93"/>
      <c r="WVK866" s="93"/>
      <c r="WVL866" s="93"/>
      <c r="WVM866" s="93"/>
      <c r="WVN866" s="93"/>
      <c r="WVO866" s="93"/>
      <c r="WVP866" s="93"/>
      <c r="WVQ866" s="93"/>
      <c r="WVR866" s="93"/>
      <c r="WVS866" s="93"/>
      <c r="WVT866" s="93"/>
      <c r="WVU866" s="93"/>
      <c r="WVV866" s="93"/>
      <c r="WVW866" s="93"/>
      <c r="WVX866" s="93"/>
      <c r="WVY866" s="93"/>
      <c r="WVZ866" s="93"/>
      <c r="WWA866" s="93"/>
      <c r="WWB866" s="93"/>
      <c r="WWC866" s="93"/>
      <c r="WWD866" s="93"/>
      <c r="WWE866" s="93"/>
      <c r="WWF866" s="93"/>
      <c r="WWG866" s="93"/>
      <c r="WWH866" s="93"/>
      <c r="WWI866" s="93"/>
      <c r="WWJ866" s="93"/>
      <c r="WWK866" s="93"/>
      <c r="WWL866" s="93"/>
      <c r="WWM866" s="93"/>
      <c r="WWN866" s="93"/>
      <c r="WWO866" s="93"/>
      <c r="WWP866" s="93"/>
      <c r="WWQ866" s="93"/>
      <c r="WWR866" s="93"/>
      <c r="WWS866" s="93"/>
      <c r="WWT866" s="93"/>
      <c r="WWU866" s="93"/>
      <c r="WWV866" s="93"/>
      <c r="WWW866" s="93"/>
      <c r="WWX866" s="93"/>
      <c r="WWY866" s="93"/>
      <c r="WWZ866" s="93"/>
      <c r="WXA866" s="93"/>
      <c r="WXB866" s="93"/>
      <c r="WXC866" s="93"/>
      <c r="WXD866" s="93"/>
      <c r="WXE866" s="93"/>
      <c r="WXF866" s="93"/>
      <c r="WXG866" s="93"/>
      <c r="WXH866" s="93"/>
      <c r="WXI866" s="93"/>
      <c r="WXJ866" s="93"/>
      <c r="WXK866" s="93"/>
      <c r="WXL866" s="93"/>
      <c r="WXM866" s="93"/>
      <c r="WXN866" s="93"/>
      <c r="WXO866" s="93"/>
      <c r="WXP866" s="93"/>
      <c r="WXQ866" s="93"/>
      <c r="WXR866" s="93"/>
      <c r="WXS866" s="93"/>
      <c r="WXT866" s="93"/>
      <c r="WXU866" s="93"/>
      <c r="WXV866" s="93"/>
      <c r="WXW866" s="93"/>
      <c r="WXX866" s="93"/>
      <c r="WXY866" s="93"/>
      <c r="WXZ866" s="93"/>
      <c r="WYA866" s="93"/>
      <c r="WYB866" s="93"/>
      <c r="WYC866" s="93"/>
      <c r="WYD866" s="93"/>
      <c r="WYE866" s="93"/>
      <c r="WYF866" s="93"/>
      <c r="WYG866" s="93"/>
      <c r="WYH866" s="93"/>
      <c r="WYI866" s="93"/>
      <c r="WYJ866" s="93"/>
      <c r="WYK866" s="93"/>
      <c r="WYL866" s="93"/>
      <c r="WYM866" s="93"/>
      <c r="WYN866" s="93"/>
      <c r="WYO866" s="93"/>
      <c r="WYP866" s="93"/>
      <c r="WYQ866" s="93"/>
      <c r="WYR866" s="93"/>
      <c r="WYS866" s="93"/>
      <c r="WYT866" s="93"/>
      <c r="WYU866" s="93"/>
      <c r="WYV866" s="93"/>
      <c r="WYW866" s="93"/>
      <c r="WYX866" s="93"/>
      <c r="WYY866" s="93"/>
      <c r="WYZ866" s="93"/>
      <c r="WZA866" s="93"/>
      <c r="WZB866" s="93"/>
      <c r="WZC866" s="93"/>
      <c r="WZD866" s="93"/>
      <c r="WZE866" s="93"/>
      <c r="WZF866" s="93"/>
      <c r="WZG866" s="93"/>
      <c r="WZH866" s="93"/>
      <c r="WZI866" s="93"/>
      <c r="WZJ866" s="93"/>
      <c r="WZK866" s="93"/>
      <c r="WZL866" s="93"/>
      <c r="WZM866" s="93"/>
      <c r="WZN866" s="93"/>
      <c r="WZO866" s="93"/>
      <c r="WZP866" s="93"/>
      <c r="WZQ866" s="93"/>
      <c r="WZR866" s="93"/>
      <c r="WZS866" s="93"/>
      <c r="WZT866" s="93"/>
      <c r="WZU866" s="93"/>
      <c r="WZV866" s="93"/>
      <c r="WZW866" s="93"/>
      <c r="WZX866" s="93"/>
      <c r="WZY866" s="93"/>
      <c r="WZZ866" s="93"/>
      <c r="XAA866" s="93"/>
      <c r="XAB866" s="93"/>
      <c r="XAC866" s="93"/>
      <c r="XAD866" s="93"/>
      <c r="XAE866" s="93"/>
      <c r="XAF866" s="93"/>
      <c r="XAG866" s="93"/>
      <c r="XAH866" s="93"/>
      <c r="XAI866" s="93"/>
      <c r="XAJ866" s="93"/>
      <c r="XAK866" s="93"/>
      <c r="XAL866" s="93"/>
      <c r="XAM866" s="93"/>
      <c r="XAN866" s="93"/>
      <c r="XAO866" s="93"/>
      <c r="XAP866" s="93"/>
      <c r="XAQ866" s="93"/>
      <c r="XAR866" s="93"/>
      <c r="XAS866" s="93"/>
      <c r="XAT866" s="93"/>
      <c r="XAU866" s="93"/>
      <c r="XAV866" s="93"/>
      <c r="XAW866" s="93"/>
      <c r="XAX866" s="93"/>
      <c r="XAY866" s="93"/>
      <c r="XAZ866" s="93"/>
      <c r="XBA866" s="93"/>
      <c r="XBB866" s="93"/>
      <c r="XBC866" s="93"/>
      <c r="XBD866" s="93"/>
      <c r="XBE866" s="93"/>
      <c r="XBF866" s="93"/>
      <c r="XBG866" s="93"/>
      <c r="XBH866" s="93"/>
      <c r="XBI866" s="93"/>
      <c r="XBJ866" s="93"/>
      <c r="XBK866" s="93"/>
      <c r="XBL866" s="93"/>
      <c r="XBM866" s="93"/>
      <c r="XBN866" s="93"/>
      <c r="XBO866" s="93"/>
      <c r="XBP866" s="93"/>
      <c r="XBQ866" s="93"/>
      <c r="XBR866" s="93"/>
      <c r="XBS866" s="93"/>
      <c r="XBT866" s="93"/>
      <c r="XBU866" s="93"/>
      <c r="XBV866" s="93"/>
      <c r="XBW866" s="93"/>
      <c r="XBX866" s="93"/>
      <c r="XBY866" s="93"/>
      <c r="XBZ866" s="93"/>
      <c r="XCA866" s="93"/>
      <c r="XCB866" s="93"/>
      <c r="XCC866" s="93"/>
      <c r="XCD866" s="93"/>
      <c r="XCE866" s="93"/>
      <c r="XCF866" s="93"/>
      <c r="XCG866" s="93"/>
      <c r="XCH866" s="93"/>
      <c r="XCI866" s="93"/>
      <c r="XCJ866" s="93"/>
      <c r="XCK866" s="93"/>
      <c r="XCL866" s="93"/>
      <c r="XCM866" s="93"/>
      <c r="XCN866" s="93"/>
      <c r="XCO866" s="93"/>
      <c r="XCP866" s="93"/>
      <c r="XCQ866" s="93"/>
      <c r="XCR866" s="93"/>
      <c r="XCS866" s="93"/>
      <c r="XCT866" s="93"/>
      <c r="XCU866" s="93"/>
      <c r="XCV866" s="93"/>
      <c r="XCW866" s="93"/>
      <c r="XCX866" s="93"/>
      <c r="XCY866" s="93"/>
      <c r="XCZ866" s="93"/>
      <c r="XDA866" s="93"/>
      <c r="XDB866" s="93"/>
      <c r="XDC866" s="93"/>
      <c r="XDD866" s="93"/>
      <c r="XDE866" s="93"/>
      <c r="XDF866" s="93"/>
      <c r="XDG866" s="93"/>
    </row>
    <row r="867" spans="1:16335" s="93" customFormat="1">
      <c r="A867" s="249"/>
      <c r="B867" s="133"/>
      <c r="C867" s="123"/>
      <c r="D867" s="107"/>
      <c r="E867" s="107"/>
      <c r="F867" s="107"/>
      <c r="G867" s="107"/>
    </row>
    <row r="868" spans="1:16335" ht="25.5">
      <c r="A868" s="249"/>
      <c r="B868" s="133" t="s">
        <v>142</v>
      </c>
      <c r="C868" s="123" t="s">
        <v>548</v>
      </c>
      <c r="D868" s="107"/>
      <c r="E868" s="107"/>
      <c r="F868" s="107"/>
      <c r="G868" s="107"/>
    </row>
    <row r="869" spans="1:16335" ht="14.45" customHeight="1">
      <c r="A869" s="243"/>
      <c r="B869" s="105" t="s">
        <v>573</v>
      </c>
      <c r="C869" s="62" t="s">
        <v>509</v>
      </c>
      <c r="D869" s="20">
        <v>0</v>
      </c>
      <c r="E869" s="26">
        <v>4000</v>
      </c>
      <c r="F869" s="26">
        <v>4000</v>
      </c>
      <c r="G869" s="9">
        <v>0</v>
      </c>
    </row>
    <row r="870" spans="1:16335" ht="25.5">
      <c r="A870" s="243" t="s">
        <v>5</v>
      </c>
      <c r="B870" s="105" t="s">
        <v>142</v>
      </c>
      <c r="C870" s="62" t="s">
        <v>548</v>
      </c>
      <c r="D870" s="22">
        <f t="shared" ref="D870:F870" si="165">D869</f>
        <v>0</v>
      </c>
      <c r="E870" s="29">
        <f t="shared" si="165"/>
        <v>4000</v>
      </c>
      <c r="F870" s="29">
        <f t="shared" si="165"/>
        <v>4000</v>
      </c>
      <c r="G870" s="22">
        <v>0</v>
      </c>
    </row>
    <row r="871" spans="1:16335">
      <c r="A871" s="243"/>
      <c r="B871" s="105"/>
      <c r="C871" s="62"/>
      <c r="D871" s="90"/>
      <c r="E871" s="90"/>
      <c r="F871" s="90"/>
      <c r="G871" s="157"/>
    </row>
    <row r="872" spans="1:16335" s="93" customFormat="1" ht="14.45" customHeight="1">
      <c r="A872" s="109"/>
      <c r="B872" s="114" t="s">
        <v>143</v>
      </c>
      <c r="C872" s="111" t="s">
        <v>594</v>
      </c>
      <c r="D872" s="20"/>
      <c r="E872" s="20"/>
      <c r="F872" s="20"/>
      <c r="G872" s="182"/>
    </row>
    <row r="873" spans="1:16335" s="93" customFormat="1" ht="14.45" customHeight="1">
      <c r="A873" s="109"/>
      <c r="B873" s="114" t="s">
        <v>595</v>
      </c>
      <c r="C873" s="111" t="s">
        <v>509</v>
      </c>
      <c r="D873" s="20">
        <v>0</v>
      </c>
      <c r="E873" s="20">
        <v>0</v>
      </c>
      <c r="F873" s="26">
        <v>2817</v>
      </c>
      <c r="G873" s="9">
        <v>0</v>
      </c>
    </row>
    <row r="874" spans="1:16335" s="93" customFormat="1" ht="14.45" customHeight="1">
      <c r="A874" s="135" t="s">
        <v>5</v>
      </c>
      <c r="B874" s="136" t="s">
        <v>143</v>
      </c>
      <c r="C874" s="137" t="s">
        <v>594</v>
      </c>
      <c r="D874" s="22">
        <f t="shared" ref="D874:F874" si="166">D873</f>
        <v>0</v>
      </c>
      <c r="E874" s="22">
        <f t="shared" si="166"/>
        <v>0</v>
      </c>
      <c r="F874" s="29">
        <f t="shared" si="166"/>
        <v>2817</v>
      </c>
      <c r="G874" s="22">
        <v>0</v>
      </c>
    </row>
    <row r="875" spans="1:16335" ht="14.45" customHeight="1">
      <c r="A875" s="250" t="s">
        <v>5</v>
      </c>
      <c r="B875" s="150" t="s">
        <v>516</v>
      </c>
      <c r="C875" s="151" t="s">
        <v>271</v>
      </c>
      <c r="D875" s="22">
        <f>D866+D870+D874</f>
        <v>0</v>
      </c>
      <c r="E875" s="29">
        <f t="shared" ref="E875:F875" si="167">E866+E870+E874</f>
        <v>4950</v>
      </c>
      <c r="F875" s="29">
        <f t="shared" si="167"/>
        <v>7767</v>
      </c>
      <c r="G875" s="22">
        <v>0</v>
      </c>
    </row>
    <row r="876" spans="1:16335">
      <c r="A876" s="243"/>
      <c r="B876" s="105"/>
      <c r="C876" s="62"/>
      <c r="D876" s="107"/>
      <c r="E876" s="107"/>
      <c r="F876" s="107"/>
      <c r="G876" s="107"/>
    </row>
    <row r="877" spans="1:16335">
      <c r="A877" s="243"/>
      <c r="B877" s="105" t="s">
        <v>83</v>
      </c>
      <c r="C877" s="62" t="s">
        <v>273</v>
      </c>
      <c r="D877" s="38"/>
      <c r="E877" s="38"/>
      <c r="F877" s="38"/>
      <c r="G877" s="103"/>
    </row>
    <row r="878" spans="1:16335" ht="25.5">
      <c r="A878" s="243"/>
      <c r="B878" s="105" t="s">
        <v>507</v>
      </c>
      <c r="C878" s="62" t="s">
        <v>549</v>
      </c>
      <c r="D878" s="38"/>
      <c r="E878" s="38"/>
      <c r="F878" s="38"/>
      <c r="G878" s="103"/>
    </row>
    <row r="879" spans="1:16335" ht="14.45" customHeight="1">
      <c r="A879" s="243"/>
      <c r="B879" s="105" t="s">
        <v>527</v>
      </c>
      <c r="C879" s="62" t="s">
        <v>509</v>
      </c>
      <c r="D879" s="28">
        <v>0</v>
      </c>
      <c r="E879" s="31">
        <v>1000</v>
      </c>
      <c r="F879" s="31">
        <v>1000</v>
      </c>
      <c r="G879" s="9">
        <v>0</v>
      </c>
    </row>
    <row r="880" spans="1:16335" s="93" customFormat="1" ht="25.5">
      <c r="A880" s="249" t="s">
        <v>5</v>
      </c>
      <c r="B880" s="133" t="s">
        <v>507</v>
      </c>
      <c r="C880" s="123" t="s">
        <v>549</v>
      </c>
      <c r="D880" s="22">
        <f>D879</f>
        <v>0</v>
      </c>
      <c r="E880" s="29">
        <f t="shared" ref="E880:F880" si="168">E879</f>
        <v>1000</v>
      </c>
      <c r="F880" s="29">
        <f t="shared" si="168"/>
        <v>1000</v>
      </c>
      <c r="G880" s="22">
        <v>0</v>
      </c>
    </row>
    <row r="881" spans="1:7">
      <c r="A881" s="243"/>
      <c r="B881" s="105"/>
      <c r="C881" s="62"/>
      <c r="D881" s="107"/>
      <c r="E881" s="107"/>
      <c r="F881" s="107"/>
      <c r="G881" s="107"/>
    </row>
    <row r="882" spans="1:7" ht="25.5">
      <c r="A882" s="243"/>
      <c r="B882" s="105" t="s">
        <v>541</v>
      </c>
      <c r="C882" s="62" t="s">
        <v>550</v>
      </c>
      <c r="D882" s="107"/>
      <c r="E882" s="107"/>
      <c r="F882" s="107"/>
      <c r="G882" s="107"/>
    </row>
    <row r="883" spans="1:7" ht="14.45" customHeight="1">
      <c r="A883" s="243"/>
      <c r="B883" s="105" t="s">
        <v>529</v>
      </c>
      <c r="C883" s="62" t="s">
        <v>509</v>
      </c>
      <c r="D883" s="20">
        <v>0</v>
      </c>
      <c r="E883" s="26">
        <v>1500</v>
      </c>
      <c r="F883" s="26">
        <v>1500</v>
      </c>
      <c r="G883" s="9">
        <v>0</v>
      </c>
    </row>
    <row r="884" spans="1:7" ht="25.5">
      <c r="A884" s="243" t="s">
        <v>5</v>
      </c>
      <c r="B884" s="105" t="s">
        <v>541</v>
      </c>
      <c r="C884" s="62" t="s">
        <v>550</v>
      </c>
      <c r="D884" s="22">
        <f t="shared" ref="D884:F884" si="169">D883</f>
        <v>0</v>
      </c>
      <c r="E884" s="29">
        <f t="shared" si="169"/>
        <v>1500</v>
      </c>
      <c r="F884" s="29">
        <f t="shared" si="169"/>
        <v>1500</v>
      </c>
      <c r="G884" s="22">
        <v>0</v>
      </c>
    </row>
    <row r="885" spans="1:7">
      <c r="A885" s="243"/>
      <c r="B885" s="105"/>
      <c r="C885" s="62"/>
      <c r="D885" s="90"/>
      <c r="E885" s="184"/>
      <c r="F885" s="184"/>
      <c r="G885" s="90"/>
    </row>
    <row r="886" spans="1:7" ht="38.25">
      <c r="A886" s="249"/>
      <c r="B886" s="133" t="s">
        <v>142</v>
      </c>
      <c r="C886" s="123" t="s">
        <v>618</v>
      </c>
      <c r="D886" s="20"/>
      <c r="E886" s="26"/>
      <c r="F886" s="26"/>
      <c r="G886" s="20"/>
    </row>
    <row r="887" spans="1:7" ht="14.45" customHeight="1">
      <c r="A887" s="249"/>
      <c r="B887" s="133" t="s">
        <v>532</v>
      </c>
      <c r="C887" s="123" t="s">
        <v>509</v>
      </c>
      <c r="D887" s="21">
        <v>0</v>
      </c>
      <c r="E887" s="21">
        <v>0</v>
      </c>
      <c r="F887" s="21">
        <v>0</v>
      </c>
      <c r="G887" s="27">
        <v>5000</v>
      </c>
    </row>
    <row r="888" spans="1:7" ht="38.25">
      <c r="A888" s="249" t="s">
        <v>5</v>
      </c>
      <c r="B888" s="133" t="s">
        <v>142</v>
      </c>
      <c r="C888" s="123" t="s">
        <v>618</v>
      </c>
      <c r="D888" s="21">
        <f t="shared" ref="D888:F888" si="170">D887</f>
        <v>0</v>
      </c>
      <c r="E888" s="21">
        <f t="shared" si="170"/>
        <v>0</v>
      </c>
      <c r="F888" s="21">
        <f t="shared" si="170"/>
        <v>0</v>
      </c>
      <c r="G888" s="26">
        <v>5000</v>
      </c>
    </row>
    <row r="889" spans="1:7" ht="14.45" customHeight="1">
      <c r="A889" s="243" t="s">
        <v>5</v>
      </c>
      <c r="B889" s="105" t="s">
        <v>83</v>
      </c>
      <c r="C889" s="62" t="s">
        <v>273</v>
      </c>
      <c r="D889" s="22">
        <f>D880+D884+D888</f>
        <v>0</v>
      </c>
      <c r="E889" s="29">
        <f t="shared" ref="E889:F889" si="171">E880+E884+E888</f>
        <v>2500</v>
      </c>
      <c r="F889" s="29">
        <f t="shared" si="171"/>
        <v>2500</v>
      </c>
      <c r="G889" s="29">
        <v>5000</v>
      </c>
    </row>
    <row r="890" spans="1:7">
      <c r="A890" s="243"/>
      <c r="B890" s="105"/>
      <c r="C890" s="62"/>
      <c r="D890" s="20"/>
      <c r="E890" s="26"/>
      <c r="F890" s="26"/>
      <c r="G890" s="26"/>
    </row>
    <row r="891" spans="1:7" ht="14.45" customHeight="1">
      <c r="A891" s="243"/>
      <c r="B891" s="105" t="s">
        <v>306</v>
      </c>
      <c r="C891" s="62" t="s">
        <v>274</v>
      </c>
      <c r="D891" s="20"/>
      <c r="E891" s="26"/>
      <c r="F891" s="26"/>
      <c r="G891" s="26"/>
    </row>
    <row r="892" spans="1:7" ht="27.95" customHeight="1">
      <c r="A892" s="243"/>
      <c r="B892" s="61">
        <v>63</v>
      </c>
      <c r="C892" s="62" t="s">
        <v>665</v>
      </c>
      <c r="D892" s="9"/>
      <c r="E892" s="10"/>
      <c r="F892" s="10"/>
      <c r="G892" s="9"/>
    </row>
    <row r="893" spans="1:7" ht="14.45" customHeight="1">
      <c r="A893" s="243"/>
      <c r="B893" s="108" t="s">
        <v>619</v>
      </c>
      <c r="C893" s="66" t="s">
        <v>509</v>
      </c>
      <c r="D893" s="9">
        <v>0</v>
      </c>
      <c r="E893" s="9">
        <v>0</v>
      </c>
      <c r="F893" s="9">
        <v>0</v>
      </c>
      <c r="G893" s="10">
        <v>3600</v>
      </c>
    </row>
    <row r="894" spans="1:7" ht="27.95" customHeight="1">
      <c r="A894" s="249" t="s">
        <v>5</v>
      </c>
      <c r="B894" s="132">
        <v>63</v>
      </c>
      <c r="C894" s="123" t="s">
        <v>665</v>
      </c>
      <c r="D894" s="4">
        <f t="shared" ref="D894:F894" si="172">D893</f>
        <v>0</v>
      </c>
      <c r="E894" s="4">
        <f t="shared" si="172"/>
        <v>0</v>
      </c>
      <c r="F894" s="4">
        <f t="shared" si="172"/>
        <v>0</v>
      </c>
      <c r="G894" s="5">
        <v>3600</v>
      </c>
    </row>
    <row r="895" spans="1:7">
      <c r="A895" s="243"/>
      <c r="B895" s="61"/>
      <c r="C895" s="62"/>
      <c r="D895" s="9"/>
      <c r="E895" s="9"/>
      <c r="F895" s="9"/>
      <c r="G895" s="10"/>
    </row>
    <row r="896" spans="1:7" ht="27.95" customHeight="1">
      <c r="A896" s="243"/>
      <c r="B896" s="61">
        <v>64</v>
      </c>
      <c r="C896" s="62" t="s">
        <v>620</v>
      </c>
      <c r="D896" s="9"/>
      <c r="E896" s="9"/>
      <c r="F896" s="9"/>
      <c r="G896" s="10"/>
    </row>
    <row r="897" spans="1:7" ht="14.45" customHeight="1">
      <c r="A897" s="243"/>
      <c r="B897" s="108" t="s">
        <v>621</v>
      </c>
      <c r="C897" s="66" t="s">
        <v>509</v>
      </c>
      <c r="D897" s="9">
        <v>0</v>
      </c>
      <c r="E897" s="9">
        <v>0</v>
      </c>
      <c r="F897" s="9">
        <v>0</v>
      </c>
      <c r="G897" s="10">
        <v>1200</v>
      </c>
    </row>
    <row r="898" spans="1:7" ht="27.95" customHeight="1">
      <c r="A898" s="243" t="s">
        <v>5</v>
      </c>
      <c r="B898" s="61">
        <v>64</v>
      </c>
      <c r="C898" s="62" t="s">
        <v>620</v>
      </c>
      <c r="D898" s="4">
        <f t="shared" ref="D898:F898" si="173">D897</f>
        <v>0</v>
      </c>
      <c r="E898" s="4">
        <f t="shared" si="173"/>
        <v>0</v>
      </c>
      <c r="F898" s="4">
        <f t="shared" si="173"/>
        <v>0</v>
      </c>
      <c r="G898" s="5">
        <v>1200</v>
      </c>
    </row>
    <row r="899" spans="1:7" ht="14.45" customHeight="1">
      <c r="A899" s="243" t="s">
        <v>5</v>
      </c>
      <c r="B899" s="61">
        <v>49</v>
      </c>
      <c r="C899" s="62" t="s">
        <v>274</v>
      </c>
      <c r="D899" s="230">
        <f t="shared" ref="D899" si="174">D894+D898</f>
        <v>0</v>
      </c>
      <c r="E899" s="230">
        <f>E894+E898</f>
        <v>0</v>
      </c>
      <c r="F899" s="230">
        <f t="shared" ref="F899" si="175">F894+F898</f>
        <v>0</v>
      </c>
      <c r="G899" s="5">
        <v>4800</v>
      </c>
    </row>
    <row r="900" spans="1:7">
      <c r="A900" s="243"/>
      <c r="B900" s="61"/>
      <c r="C900" s="62"/>
      <c r="D900" s="9"/>
      <c r="E900" s="10"/>
      <c r="F900" s="10"/>
      <c r="G900" s="10"/>
    </row>
    <row r="901" spans="1:7" ht="14.45" customHeight="1">
      <c r="A901" s="243"/>
      <c r="B901" s="61">
        <v>70</v>
      </c>
      <c r="C901" s="62" t="s">
        <v>81</v>
      </c>
      <c r="D901" s="9"/>
      <c r="E901" s="10"/>
      <c r="F901" s="10"/>
      <c r="G901" s="10"/>
    </row>
    <row r="902" spans="1:7" ht="14.45" customHeight="1">
      <c r="A902" s="243"/>
      <c r="B902" s="61">
        <v>45</v>
      </c>
      <c r="C902" s="62" t="s">
        <v>270</v>
      </c>
      <c r="D902" s="38"/>
      <c r="E902" s="38"/>
      <c r="F902" s="38"/>
      <c r="G902" s="103"/>
    </row>
    <row r="903" spans="1:7" s="69" customFormat="1" ht="14.45" customHeight="1">
      <c r="A903" s="243"/>
      <c r="B903" s="108" t="s">
        <v>191</v>
      </c>
      <c r="C903" s="62" t="s">
        <v>492</v>
      </c>
      <c r="D903" s="10">
        <v>3000</v>
      </c>
      <c r="E903" s="9">
        <v>0</v>
      </c>
      <c r="F903" s="9">
        <v>0</v>
      </c>
      <c r="G903" s="9">
        <v>0</v>
      </c>
    </row>
    <row r="904" spans="1:7" s="69" customFormat="1" ht="14.45" customHeight="1">
      <c r="A904" s="243" t="s">
        <v>5</v>
      </c>
      <c r="B904" s="61">
        <v>45</v>
      </c>
      <c r="C904" s="62" t="s">
        <v>270</v>
      </c>
      <c r="D904" s="5">
        <f t="shared" ref="D904:F904" si="176">SUM(D903:D903)</f>
        <v>3000</v>
      </c>
      <c r="E904" s="4">
        <f t="shared" si="176"/>
        <v>0</v>
      </c>
      <c r="F904" s="4">
        <f t="shared" si="176"/>
        <v>0</v>
      </c>
      <c r="G904" s="4">
        <v>0</v>
      </c>
    </row>
    <row r="905" spans="1:7" s="69" customFormat="1">
      <c r="A905" s="243"/>
      <c r="B905" s="61"/>
      <c r="C905" s="62"/>
      <c r="D905" s="10"/>
      <c r="E905" s="10"/>
      <c r="F905" s="10"/>
      <c r="G905" s="23"/>
    </row>
    <row r="906" spans="1:7" s="69" customFormat="1" ht="14.45" customHeight="1">
      <c r="A906" s="243"/>
      <c r="B906" s="61">
        <v>46</v>
      </c>
      <c r="C906" s="62" t="s">
        <v>271</v>
      </c>
      <c r="D906" s="10"/>
      <c r="E906" s="10"/>
      <c r="F906" s="10"/>
      <c r="G906" s="23"/>
    </row>
    <row r="907" spans="1:7" s="69" customFormat="1" ht="27.95" customHeight="1">
      <c r="A907" s="243"/>
      <c r="B907" s="61" t="s">
        <v>209</v>
      </c>
      <c r="C907" s="62" t="s">
        <v>299</v>
      </c>
      <c r="D907" s="10">
        <v>4597</v>
      </c>
      <c r="E907" s="9">
        <v>0</v>
      </c>
      <c r="F907" s="9">
        <v>0</v>
      </c>
      <c r="G907" s="9">
        <v>0</v>
      </c>
    </row>
    <row r="908" spans="1:7" s="69" customFormat="1" ht="27.95" customHeight="1">
      <c r="A908" s="243"/>
      <c r="B908" s="61" t="s">
        <v>247</v>
      </c>
      <c r="C908" s="62" t="s">
        <v>300</v>
      </c>
      <c r="D908" s="10">
        <v>1998</v>
      </c>
      <c r="E908" s="9">
        <v>0</v>
      </c>
      <c r="F908" s="9">
        <v>0</v>
      </c>
      <c r="G908" s="9">
        <v>0</v>
      </c>
    </row>
    <row r="909" spans="1:7" s="69" customFormat="1" ht="27.95" customHeight="1">
      <c r="A909" s="135"/>
      <c r="B909" s="202" t="s">
        <v>260</v>
      </c>
      <c r="C909" s="137" t="s">
        <v>339</v>
      </c>
      <c r="D909" s="12">
        <v>2998</v>
      </c>
      <c r="E909" s="11">
        <v>0</v>
      </c>
      <c r="F909" s="11">
        <v>0</v>
      </c>
      <c r="G909" s="11">
        <v>0</v>
      </c>
    </row>
    <row r="910" spans="1:7" s="69" customFormat="1" ht="14.45" customHeight="1">
      <c r="A910" s="250" t="s">
        <v>5</v>
      </c>
      <c r="B910" s="152">
        <v>46</v>
      </c>
      <c r="C910" s="151" t="s">
        <v>271</v>
      </c>
      <c r="D910" s="12">
        <f t="shared" ref="D910:F910" si="177">SUM(D907:D909)</f>
        <v>9593</v>
      </c>
      <c r="E910" s="11">
        <f>SUM(E907:E909)</f>
        <v>0</v>
      </c>
      <c r="F910" s="11">
        <f t="shared" si="177"/>
        <v>0</v>
      </c>
      <c r="G910" s="11">
        <v>0</v>
      </c>
    </row>
    <row r="911" spans="1:7" s="69" customFormat="1">
      <c r="A911" s="249"/>
      <c r="B911" s="132"/>
      <c r="C911" s="123"/>
      <c r="D911" s="10"/>
      <c r="E911" s="10"/>
      <c r="F911" s="10"/>
      <c r="G911" s="10"/>
    </row>
    <row r="912" spans="1:7" s="69" customFormat="1">
      <c r="A912" s="249"/>
      <c r="B912" s="133" t="s">
        <v>83</v>
      </c>
      <c r="C912" s="123" t="s">
        <v>273</v>
      </c>
      <c r="D912" s="38"/>
      <c r="E912" s="38"/>
      <c r="F912" s="8"/>
      <c r="G912" s="38"/>
    </row>
    <row r="913" spans="1:7" s="113" customFormat="1" ht="25.5">
      <c r="A913" s="249"/>
      <c r="B913" s="231" t="s">
        <v>301</v>
      </c>
      <c r="C913" s="134" t="s">
        <v>302</v>
      </c>
      <c r="D913" s="12">
        <v>5000</v>
      </c>
      <c r="E913" s="21">
        <v>0</v>
      </c>
      <c r="F913" s="21">
        <v>0</v>
      </c>
      <c r="G913" s="11">
        <v>0</v>
      </c>
    </row>
    <row r="914" spans="1:7" s="139" customFormat="1" ht="14.45" customHeight="1">
      <c r="A914" s="249" t="s">
        <v>5</v>
      </c>
      <c r="B914" s="133" t="s">
        <v>83</v>
      </c>
      <c r="C914" s="123" t="s">
        <v>273</v>
      </c>
      <c r="D914" s="12">
        <f t="shared" ref="D914:F914" si="178">SUM(D913:D913)</f>
        <v>5000</v>
      </c>
      <c r="E914" s="11">
        <f t="shared" si="178"/>
        <v>0</v>
      </c>
      <c r="F914" s="11">
        <f t="shared" si="178"/>
        <v>0</v>
      </c>
      <c r="G914" s="11">
        <v>0</v>
      </c>
    </row>
    <row r="915" spans="1:7" s="69" customFormat="1" ht="14.45" customHeight="1">
      <c r="A915" s="249"/>
      <c r="B915" s="133"/>
      <c r="C915" s="123"/>
      <c r="D915" s="10"/>
      <c r="E915" s="9"/>
      <c r="F915" s="9"/>
      <c r="G915" s="10"/>
    </row>
    <row r="916" spans="1:7" s="69" customFormat="1" ht="14.45" customHeight="1">
      <c r="A916" s="135"/>
      <c r="B916" s="136" t="s">
        <v>306</v>
      </c>
      <c r="C916" s="137" t="s">
        <v>274</v>
      </c>
      <c r="D916" s="10"/>
      <c r="E916" s="9"/>
      <c r="F916" s="9"/>
      <c r="G916" s="10"/>
    </row>
    <row r="917" spans="1:7" s="69" customFormat="1" ht="38.25">
      <c r="A917" s="135"/>
      <c r="B917" s="231" t="s">
        <v>340</v>
      </c>
      <c r="C917" s="138" t="s">
        <v>341</v>
      </c>
      <c r="D917" s="10">
        <v>5000</v>
      </c>
      <c r="E917" s="9">
        <v>0</v>
      </c>
      <c r="F917" s="9">
        <v>0</v>
      </c>
      <c r="G917" s="11">
        <v>0</v>
      </c>
    </row>
    <row r="918" spans="1:7" s="69" customFormat="1" ht="14.1" customHeight="1">
      <c r="A918" s="109" t="s">
        <v>5</v>
      </c>
      <c r="B918" s="114" t="s">
        <v>306</v>
      </c>
      <c r="C918" s="111" t="s">
        <v>274</v>
      </c>
      <c r="D918" s="5">
        <f t="shared" ref="D918:F918" si="179">D917</f>
        <v>5000</v>
      </c>
      <c r="E918" s="4">
        <f t="shared" si="179"/>
        <v>0</v>
      </c>
      <c r="F918" s="4">
        <f t="shared" si="179"/>
        <v>0</v>
      </c>
      <c r="G918" s="4">
        <v>0</v>
      </c>
    </row>
    <row r="919" spans="1:7" s="69" customFormat="1" ht="14.1" customHeight="1">
      <c r="A919" s="243" t="s">
        <v>5</v>
      </c>
      <c r="B919" s="61">
        <v>70</v>
      </c>
      <c r="C919" s="62" t="s">
        <v>81</v>
      </c>
      <c r="D919" s="12">
        <f>D914+D904+D910+D918</f>
        <v>22593</v>
      </c>
      <c r="E919" s="11">
        <f t="shared" ref="E919:F919" si="180">E914+E904+E910+E918</f>
        <v>0</v>
      </c>
      <c r="F919" s="11">
        <f t="shared" si="180"/>
        <v>0</v>
      </c>
      <c r="G919" s="11">
        <v>0</v>
      </c>
    </row>
    <row r="920" spans="1:7" s="69" customFormat="1" ht="14.1" customHeight="1">
      <c r="A920" s="243" t="s">
        <v>5</v>
      </c>
      <c r="B920" s="104">
        <v>1.2010000000000001</v>
      </c>
      <c r="C920" s="60" t="s">
        <v>12</v>
      </c>
      <c r="D920" s="12">
        <f t="shared" ref="D920:F920" si="181">D919+D855+D875+D861+D889+D899</f>
        <v>22593</v>
      </c>
      <c r="E920" s="12">
        <f t="shared" si="181"/>
        <v>225483</v>
      </c>
      <c r="F920" s="12">
        <f t="shared" si="181"/>
        <v>421250</v>
      </c>
      <c r="G920" s="12">
        <v>185236</v>
      </c>
    </row>
    <row r="921" spans="1:7" s="69" customFormat="1" ht="14.1" customHeight="1">
      <c r="A921" s="243"/>
      <c r="B921" s="59"/>
      <c r="C921" s="60"/>
      <c r="D921" s="38"/>
      <c r="E921" s="38"/>
      <c r="F921" s="38"/>
      <c r="G921" s="38"/>
    </row>
    <row r="922" spans="1:7" s="69" customFormat="1" ht="14.1" customHeight="1">
      <c r="A922" s="243"/>
      <c r="B922" s="104">
        <v>1.202</v>
      </c>
      <c r="C922" s="60" t="s">
        <v>36</v>
      </c>
      <c r="D922" s="38"/>
      <c r="E922" s="38"/>
      <c r="F922" s="38"/>
      <c r="G922" s="38"/>
    </row>
    <row r="923" spans="1:7" s="69" customFormat="1" ht="14.1" customHeight="1">
      <c r="A923" s="243"/>
      <c r="B923" s="61">
        <v>45</v>
      </c>
      <c r="C923" s="62" t="s">
        <v>270</v>
      </c>
      <c r="D923" s="38"/>
      <c r="E923" s="38"/>
      <c r="F923" s="38"/>
      <c r="G923" s="38"/>
    </row>
    <row r="924" spans="1:7" s="69" customFormat="1" ht="14.1" customHeight="1">
      <c r="A924" s="243"/>
      <c r="B924" s="61">
        <v>60</v>
      </c>
      <c r="C924" s="62" t="s">
        <v>522</v>
      </c>
      <c r="D924" s="38"/>
      <c r="E924" s="38"/>
      <c r="F924" s="38"/>
      <c r="G924" s="38"/>
    </row>
    <row r="925" spans="1:7" s="69" customFormat="1" ht="14.1" customHeight="1">
      <c r="A925" s="249"/>
      <c r="B925" s="255" t="s">
        <v>521</v>
      </c>
      <c r="C925" s="256" t="s">
        <v>509</v>
      </c>
      <c r="D925" s="9">
        <v>0</v>
      </c>
      <c r="E925" s="10">
        <v>6500</v>
      </c>
      <c r="F925" s="10">
        <v>6500</v>
      </c>
      <c r="G925" s="9">
        <v>0</v>
      </c>
    </row>
    <row r="926" spans="1:7" s="69" customFormat="1" ht="14.1" customHeight="1">
      <c r="A926" s="249"/>
      <c r="B926" s="255" t="s">
        <v>634</v>
      </c>
      <c r="C926" s="256" t="s">
        <v>599</v>
      </c>
      <c r="D926" s="9">
        <v>0</v>
      </c>
      <c r="E926" s="9">
        <v>0</v>
      </c>
      <c r="F926" s="9">
        <v>0</v>
      </c>
      <c r="G926" s="10">
        <v>4000</v>
      </c>
    </row>
    <row r="927" spans="1:7" s="139" customFormat="1" ht="14.1" customHeight="1">
      <c r="A927" s="249" t="s">
        <v>5</v>
      </c>
      <c r="B927" s="132">
        <v>60</v>
      </c>
      <c r="C927" s="123" t="s">
        <v>522</v>
      </c>
      <c r="D927" s="4">
        <f>D925+D926</f>
        <v>0</v>
      </c>
      <c r="E927" s="5">
        <f t="shared" ref="E927:F927" si="182">E925+E926</f>
        <v>6500</v>
      </c>
      <c r="F927" s="5">
        <f t="shared" si="182"/>
        <v>6500</v>
      </c>
      <c r="G927" s="5">
        <v>4000</v>
      </c>
    </row>
    <row r="928" spans="1:7" s="69" customFormat="1">
      <c r="A928" s="249"/>
      <c r="B928" s="132"/>
      <c r="C928" s="123"/>
      <c r="D928" s="116"/>
      <c r="E928" s="116"/>
      <c r="F928" s="116"/>
      <c r="G928" s="116"/>
    </row>
    <row r="929" spans="1:7" s="69" customFormat="1" ht="38.25">
      <c r="A929" s="249"/>
      <c r="B929" s="132">
        <v>62</v>
      </c>
      <c r="C929" s="123" t="s">
        <v>551</v>
      </c>
      <c r="D929" s="116"/>
      <c r="E929" s="116"/>
      <c r="F929" s="116"/>
      <c r="G929" s="116"/>
    </row>
    <row r="930" spans="1:7" s="69" customFormat="1">
      <c r="A930" s="243"/>
      <c r="B930" s="257" t="s">
        <v>552</v>
      </c>
      <c r="C930" s="258" t="s">
        <v>509</v>
      </c>
      <c r="D930" s="9">
        <v>0</v>
      </c>
      <c r="E930" s="10">
        <v>1000</v>
      </c>
      <c r="F930" s="10">
        <v>1000</v>
      </c>
      <c r="G930" s="9">
        <v>0</v>
      </c>
    </row>
    <row r="931" spans="1:7" s="69" customFormat="1" ht="38.25">
      <c r="A931" s="243" t="s">
        <v>5</v>
      </c>
      <c r="B931" s="61">
        <v>62</v>
      </c>
      <c r="C931" s="62" t="s">
        <v>551</v>
      </c>
      <c r="D931" s="4">
        <f t="shared" ref="D931:F931" si="183">D930</f>
        <v>0</v>
      </c>
      <c r="E931" s="5">
        <f t="shared" si="183"/>
        <v>1000</v>
      </c>
      <c r="F931" s="5">
        <f t="shared" si="183"/>
        <v>1000</v>
      </c>
      <c r="G931" s="4">
        <v>0</v>
      </c>
    </row>
    <row r="932" spans="1:7" s="69" customFormat="1" ht="13.5" customHeight="1">
      <c r="A932" s="243"/>
      <c r="B932" s="61"/>
      <c r="C932" s="62"/>
      <c r="D932" s="116"/>
      <c r="E932" s="116"/>
      <c r="F932" s="116"/>
      <c r="G932" s="116"/>
    </row>
    <row r="933" spans="1:7" s="69" customFormat="1" ht="25.5">
      <c r="A933" s="243"/>
      <c r="B933" s="61">
        <v>63</v>
      </c>
      <c r="C933" s="62" t="s">
        <v>674</v>
      </c>
      <c r="D933" s="116"/>
      <c r="E933" s="116"/>
      <c r="F933" s="116"/>
      <c r="G933" s="116"/>
    </row>
    <row r="934" spans="1:7" s="69" customFormat="1">
      <c r="A934" s="249"/>
      <c r="B934" s="232" t="s">
        <v>564</v>
      </c>
      <c r="C934" s="123" t="s">
        <v>509</v>
      </c>
      <c r="D934" s="11">
        <v>0</v>
      </c>
      <c r="E934" s="12">
        <v>1200</v>
      </c>
      <c r="F934" s="12">
        <v>1200</v>
      </c>
      <c r="G934" s="11">
        <v>0</v>
      </c>
    </row>
    <row r="935" spans="1:7" s="69" customFormat="1" ht="25.5">
      <c r="A935" s="243" t="s">
        <v>5</v>
      </c>
      <c r="B935" s="61">
        <v>63</v>
      </c>
      <c r="C935" s="62" t="s">
        <v>674</v>
      </c>
      <c r="D935" s="11">
        <f t="shared" ref="D935:F935" si="184">D934</f>
        <v>0</v>
      </c>
      <c r="E935" s="12">
        <f t="shared" si="184"/>
        <v>1200</v>
      </c>
      <c r="F935" s="12">
        <f t="shared" si="184"/>
        <v>1200</v>
      </c>
      <c r="G935" s="11">
        <v>0</v>
      </c>
    </row>
    <row r="936" spans="1:7" s="69" customFormat="1" ht="10.5" customHeight="1">
      <c r="A936" s="243"/>
      <c r="B936" s="61"/>
      <c r="C936" s="62"/>
      <c r="D936" s="116"/>
      <c r="E936" s="116"/>
      <c r="F936" s="116"/>
      <c r="G936" s="116"/>
    </row>
    <row r="937" spans="1:7" s="69" customFormat="1" ht="25.5">
      <c r="A937" s="243"/>
      <c r="B937" s="61">
        <v>64</v>
      </c>
      <c r="C937" s="62" t="s">
        <v>675</v>
      </c>
      <c r="D937" s="116"/>
      <c r="E937" s="116"/>
      <c r="F937" s="116"/>
      <c r="G937" s="116"/>
    </row>
    <row r="938" spans="1:7" s="69" customFormat="1">
      <c r="A938" s="243"/>
      <c r="B938" s="108" t="s">
        <v>574</v>
      </c>
      <c r="C938" s="62" t="s">
        <v>509</v>
      </c>
      <c r="D938" s="9">
        <v>0</v>
      </c>
      <c r="E938" s="10">
        <v>1200</v>
      </c>
      <c r="F938" s="10">
        <v>1200</v>
      </c>
      <c r="G938" s="9">
        <v>0</v>
      </c>
    </row>
    <row r="939" spans="1:7" s="69" customFormat="1" ht="25.5">
      <c r="A939" s="243" t="s">
        <v>5</v>
      </c>
      <c r="B939" s="61">
        <v>64</v>
      </c>
      <c r="C939" s="62" t="s">
        <v>675</v>
      </c>
      <c r="D939" s="4">
        <f t="shared" ref="D939:F939" si="185">D938</f>
        <v>0</v>
      </c>
      <c r="E939" s="5">
        <f t="shared" si="185"/>
        <v>1200</v>
      </c>
      <c r="F939" s="5">
        <f t="shared" si="185"/>
        <v>1200</v>
      </c>
      <c r="G939" s="4">
        <v>0</v>
      </c>
    </row>
    <row r="940" spans="1:7" s="69" customFormat="1">
      <c r="A940" s="243" t="s">
        <v>5</v>
      </c>
      <c r="B940" s="61">
        <v>45</v>
      </c>
      <c r="C940" s="62" t="s">
        <v>270</v>
      </c>
      <c r="D940" s="4">
        <f t="shared" ref="D940:F940" si="186">D927+D931+D935+D939</f>
        <v>0</v>
      </c>
      <c r="E940" s="5">
        <f t="shared" si="186"/>
        <v>9900</v>
      </c>
      <c r="F940" s="5">
        <f t="shared" si="186"/>
        <v>9900</v>
      </c>
      <c r="G940" s="5">
        <v>4000</v>
      </c>
    </row>
    <row r="941" spans="1:7" s="69" customFormat="1" ht="12" customHeight="1">
      <c r="A941" s="243"/>
      <c r="B941" s="61"/>
      <c r="C941" s="62"/>
      <c r="D941" s="116"/>
      <c r="E941" s="116"/>
      <c r="F941" s="116"/>
      <c r="G941" s="116"/>
    </row>
    <row r="942" spans="1:7" s="69" customFormat="1">
      <c r="A942" s="243"/>
      <c r="B942" s="61">
        <v>46</v>
      </c>
      <c r="C942" s="62" t="s">
        <v>271</v>
      </c>
      <c r="D942" s="38"/>
      <c r="E942" s="38"/>
      <c r="F942" s="38"/>
      <c r="G942" s="38"/>
    </row>
    <row r="943" spans="1:7" s="69" customFormat="1" ht="14.45" customHeight="1">
      <c r="A943" s="243"/>
      <c r="B943" s="61">
        <v>60</v>
      </c>
      <c r="C943" s="62" t="s">
        <v>534</v>
      </c>
      <c r="D943" s="38"/>
      <c r="E943" s="38"/>
      <c r="F943" s="38"/>
      <c r="G943" s="38"/>
    </row>
    <row r="944" spans="1:7" s="69" customFormat="1">
      <c r="A944" s="243"/>
      <c r="B944" s="108" t="s">
        <v>518</v>
      </c>
      <c r="C944" s="62" t="s">
        <v>509</v>
      </c>
      <c r="D944" s="9">
        <v>0</v>
      </c>
      <c r="E944" s="10">
        <v>1881</v>
      </c>
      <c r="F944" s="10">
        <v>1881</v>
      </c>
      <c r="G944" s="9">
        <v>0</v>
      </c>
    </row>
    <row r="945" spans="1:7" s="69" customFormat="1">
      <c r="A945" s="243" t="s">
        <v>5</v>
      </c>
      <c r="B945" s="61">
        <v>60</v>
      </c>
      <c r="C945" s="62" t="s">
        <v>534</v>
      </c>
      <c r="D945" s="4">
        <f t="shared" ref="D945:F945" si="187">D944</f>
        <v>0</v>
      </c>
      <c r="E945" s="5">
        <f t="shared" si="187"/>
        <v>1881</v>
      </c>
      <c r="F945" s="5">
        <f t="shared" si="187"/>
        <v>1881</v>
      </c>
      <c r="G945" s="4">
        <v>0</v>
      </c>
    </row>
    <row r="946" spans="1:7" s="69" customFormat="1" ht="10.5" customHeight="1">
      <c r="A946" s="243"/>
      <c r="B946" s="61"/>
      <c r="C946" s="62"/>
      <c r="D946" s="116"/>
      <c r="E946" s="116"/>
      <c r="F946" s="116"/>
      <c r="G946" s="116"/>
    </row>
    <row r="947" spans="1:7" s="69" customFormat="1" ht="15" customHeight="1">
      <c r="A947" s="243"/>
      <c r="B947" s="61">
        <v>61</v>
      </c>
      <c r="C947" s="62" t="s">
        <v>535</v>
      </c>
      <c r="D947" s="38"/>
      <c r="E947" s="38"/>
      <c r="F947" s="38"/>
      <c r="G947" s="38"/>
    </row>
    <row r="948" spans="1:7" s="69" customFormat="1">
      <c r="A948" s="243"/>
      <c r="B948" s="108" t="s">
        <v>536</v>
      </c>
      <c r="C948" s="62" t="s">
        <v>509</v>
      </c>
      <c r="D948" s="9">
        <v>0</v>
      </c>
      <c r="E948" s="10">
        <v>3000</v>
      </c>
      <c r="F948" s="10">
        <v>3000</v>
      </c>
      <c r="G948" s="10">
        <v>5300</v>
      </c>
    </row>
    <row r="949" spans="1:7" s="69" customFormat="1" ht="15" customHeight="1">
      <c r="A949" s="250" t="s">
        <v>5</v>
      </c>
      <c r="B949" s="152">
        <v>61</v>
      </c>
      <c r="C949" s="151" t="s">
        <v>535</v>
      </c>
      <c r="D949" s="4">
        <f t="shared" ref="D949:F949" si="188">D948</f>
        <v>0</v>
      </c>
      <c r="E949" s="5">
        <f t="shared" si="188"/>
        <v>3000</v>
      </c>
      <c r="F949" s="5">
        <f t="shared" si="188"/>
        <v>3000</v>
      </c>
      <c r="G949" s="5">
        <v>5300</v>
      </c>
    </row>
    <row r="950" spans="1:7" s="69" customFormat="1" ht="11.1" customHeight="1">
      <c r="A950" s="243"/>
      <c r="B950" s="61"/>
      <c r="C950" s="62"/>
      <c r="D950" s="17"/>
      <c r="E950" s="17"/>
      <c r="F950" s="17"/>
      <c r="G950" s="16"/>
    </row>
    <row r="951" spans="1:7" s="93" customFormat="1" ht="25.5">
      <c r="A951" s="109"/>
      <c r="B951" s="110">
        <v>62</v>
      </c>
      <c r="C951" s="111" t="s">
        <v>596</v>
      </c>
      <c r="D951" s="20"/>
      <c r="E951" s="20"/>
      <c r="F951" s="20"/>
      <c r="G951" s="182"/>
    </row>
    <row r="952" spans="1:7" s="93" customFormat="1">
      <c r="A952" s="109"/>
      <c r="B952" s="233" t="s">
        <v>573</v>
      </c>
      <c r="C952" s="111" t="s">
        <v>509</v>
      </c>
      <c r="D952" s="20">
        <v>0</v>
      </c>
      <c r="E952" s="20">
        <v>0</v>
      </c>
      <c r="F952" s="26">
        <v>10000</v>
      </c>
      <c r="G952" s="9">
        <v>0</v>
      </c>
    </row>
    <row r="953" spans="1:7" s="93" customFormat="1" ht="25.5">
      <c r="A953" s="109" t="s">
        <v>5</v>
      </c>
      <c r="B953" s="110">
        <v>62</v>
      </c>
      <c r="C953" s="111" t="s">
        <v>596</v>
      </c>
      <c r="D953" s="22">
        <f t="shared" ref="D953:F953" si="189">D952</f>
        <v>0</v>
      </c>
      <c r="E953" s="22">
        <f t="shared" si="189"/>
        <v>0</v>
      </c>
      <c r="F953" s="29">
        <f t="shared" si="189"/>
        <v>10000</v>
      </c>
      <c r="G953" s="22">
        <v>0</v>
      </c>
    </row>
    <row r="954" spans="1:7" s="93" customFormat="1" ht="11.1" customHeight="1">
      <c r="A954" s="109"/>
      <c r="B954" s="110"/>
      <c r="C954" s="111"/>
      <c r="D954" s="90"/>
      <c r="E954" s="90"/>
      <c r="F954" s="184"/>
      <c r="G954" s="90"/>
    </row>
    <row r="955" spans="1:7" s="93" customFormat="1" ht="25.5">
      <c r="A955" s="109"/>
      <c r="B955" s="110">
        <v>63</v>
      </c>
      <c r="C955" s="111" t="s">
        <v>625</v>
      </c>
      <c r="D955" s="20"/>
      <c r="E955" s="20"/>
      <c r="F955" s="26"/>
      <c r="G955" s="20"/>
    </row>
    <row r="956" spans="1:7" s="93" customFormat="1">
      <c r="A956" s="109"/>
      <c r="B956" s="110" t="s">
        <v>595</v>
      </c>
      <c r="C956" s="111" t="s">
        <v>509</v>
      </c>
      <c r="D956" s="20">
        <v>0</v>
      </c>
      <c r="E956" s="20">
        <v>0</v>
      </c>
      <c r="F956" s="20">
        <v>0</v>
      </c>
      <c r="G956" s="26">
        <v>5000</v>
      </c>
    </row>
    <row r="957" spans="1:7" s="93" customFormat="1" ht="25.5">
      <c r="A957" s="243" t="s">
        <v>5</v>
      </c>
      <c r="B957" s="110">
        <v>63</v>
      </c>
      <c r="C957" s="111" t="s">
        <v>625</v>
      </c>
      <c r="D957" s="22">
        <f t="shared" ref="D957:F957" si="190">D956</f>
        <v>0</v>
      </c>
      <c r="E957" s="22">
        <f t="shared" si="190"/>
        <v>0</v>
      </c>
      <c r="F957" s="22">
        <f t="shared" si="190"/>
        <v>0</v>
      </c>
      <c r="G957" s="5">
        <v>5000</v>
      </c>
    </row>
    <row r="958" spans="1:7" s="93" customFormat="1">
      <c r="A958" s="243"/>
      <c r="B958" s="110"/>
      <c r="C958" s="111"/>
      <c r="D958" s="90"/>
      <c r="E958" s="90"/>
      <c r="F958" s="90"/>
      <c r="G958" s="16"/>
    </row>
    <row r="959" spans="1:7" s="93" customFormat="1" ht="14.25" customHeight="1">
      <c r="A959" s="243"/>
      <c r="B959" s="110">
        <v>64</v>
      </c>
      <c r="C959" s="111" t="s">
        <v>628</v>
      </c>
      <c r="D959" s="20"/>
      <c r="E959" s="20"/>
      <c r="F959" s="20"/>
      <c r="G959" s="10"/>
    </row>
    <row r="960" spans="1:7" s="93" customFormat="1">
      <c r="A960" s="243"/>
      <c r="B960" s="110" t="s">
        <v>629</v>
      </c>
      <c r="C960" s="111" t="s">
        <v>509</v>
      </c>
      <c r="D960" s="20">
        <v>0</v>
      </c>
      <c r="E960" s="20">
        <v>0</v>
      </c>
      <c r="F960" s="20">
        <v>0</v>
      </c>
      <c r="G960" s="26">
        <v>589</v>
      </c>
    </row>
    <row r="961" spans="1:7" s="93" customFormat="1" ht="14.25" customHeight="1">
      <c r="A961" s="243" t="s">
        <v>5</v>
      </c>
      <c r="B961" s="110">
        <v>64</v>
      </c>
      <c r="C961" s="111" t="s">
        <v>628</v>
      </c>
      <c r="D961" s="22">
        <f t="shared" ref="D961:F961" si="191">D960</f>
        <v>0</v>
      </c>
      <c r="E961" s="22">
        <f t="shared" si="191"/>
        <v>0</v>
      </c>
      <c r="F961" s="22">
        <f t="shared" si="191"/>
        <v>0</v>
      </c>
      <c r="G961" s="5">
        <v>589</v>
      </c>
    </row>
    <row r="962" spans="1:7" s="69" customFormat="1" ht="12.75" customHeight="1">
      <c r="A962" s="243" t="s">
        <v>5</v>
      </c>
      <c r="B962" s="61">
        <v>46</v>
      </c>
      <c r="C962" s="62" t="s">
        <v>271</v>
      </c>
      <c r="D962" s="4">
        <f t="shared" ref="D962:F962" si="192">D945+D949+D953+D957+D961</f>
        <v>0</v>
      </c>
      <c r="E962" s="5">
        <f>E945+E949+E953+E957+E961</f>
        <v>4881</v>
      </c>
      <c r="F962" s="5">
        <f t="shared" si="192"/>
        <v>14881</v>
      </c>
      <c r="G962" s="5">
        <v>10889</v>
      </c>
    </row>
    <row r="963" spans="1:7" s="69" customFormat="1">
      <c r="A963" s="243"/>
      <c r="B963" s="61"/>
      <c r="C963" s="62"/>
      <c r="D963" s="116"/>
      <c r="E963" s="116"/>
      <c r="F963" s="116"/>
      <c r="G963" s="116"/>
    </row>
    <row r="964" spans="1:7" s="69" customFormat="1">
      <c r="A964" s="243"/>
      <c r="B964" s="61">
        <v>48</v>
      </c>
      <c r="C964" s="62" t="s">
        <v>273</v>
      </c>
      <c r="D964" s="38"/>
      <c r="E964" s="38"/>
      <c r="F964" s="38"/>
      <c r="G964" s="38"/>
    </row>
    <row r="965" spans="1:7" s="69" customFormat="1" ht="27.95" customHeight="1">
      <c r="A965" s="249"/>
      <c r="B965" s="132">
        <v>60</v>
      </c>
      <c r="C965" s="123" t="s">
        <v>526</v>
      </c>
      <c r="D965" s="38"/>
      <c r="E965" s="38"/>
      <c r="F965" s="38"/>
      <c r="G965" s="38"/>
    </row>
    <row r="966" spans="1:7" s="69" customFormat="1">
      <c r="A966" s="249"/>
      <c r="B966" s="232" t="s">
        <v>527</v>
      </c>
      <c r="C966" s="123" t="s">
        <v>509</v>
      </c>
      <c r="D966" s="9">
        <v>0</v>
      </c>
      <c r="E966" s="10">
        <v>2500</v>
      </c>
      <c r="F966" s="10">
        <v>2500</v>
      </c>
      <c r="G966" s="9">
        <v>0</v>
      </c>
    </row>
    <row r="967" spans="1:7" s="139" customFormat="1" ht="27.95" customHeight="1">
      <c r="A967" s="249" t="s">
        <v>5</v>
      </c>
      <c r="B967" s="132">
        <v>60</v>
      </c>
      <c r="C967" s="123" t="s">
        <v>526</v>
      </c>
      <c r="D967" s="4">
        <f t="shared" ref="D967:F967" si="193">D966</f>
        <v>0</v>
      </c>
      <c r="E967" s="5">
        <f t="shared" si="193"/>
        <v>2500</v>
      </c>
      <c r="F967" s="5">
        <f t="shared" si="193"/>
        <v>2500</v>
      </c>
      <c r="G967" s="4">
        <v>0</v>
      </c>
    </row>
    <row r="968" spans="1:7" s="69" customFormat="1">
      <c r="A968" s="249"/>
      <c r="B968" s="132"/>
      <c r="C968" s="123"/>
      <c r="D968" s="116"/>
      <c r="E968" s="116"/>
      <c r="F968" s="116"/>
      <c r="G968" s="116"/>
    </row>
    <row r="969" spans="1:7" s="69" customFormat="1" ht="25.5">
      <c r="A969" s="249"/>
      <c r="B969" s="132">
        <v>61</v>
      </c>
      <c r="C969" s="123" t="s">
        <v>528</v>
      </c>
      <c r="D969" s="38"/>
      <c r="E969" s="38"/>
      <c r="F969" s="38"/>
      <c r="G969" s="38"/>
    </row>
    <row r="970" spans="1:7" s="69" customFormat="1">
      <c r="A970" s="249"/>
      <c r="B970" s="232" t="s">
        <v>529</v>
      </c>
      <c r="C970" s="123" t="s">
        <v>509</v>
      </c>
      <c r="D970" s="9">
        <v>0</v>
      </c>
      <c r="E970" s="10">
        <v>2079</v>
      </c>
      <c r="F970" s="10">
        <v>2079</v>
      </c>
      <c r="G970" s="9">
        <v>0</v>
      </c>
    </row>
    <row r="971" spans="1:7" s="69" customFormat="1" ht="25.5">
      <c r="A971" s="243" t="s">
        <v>5</v>
      </c>
      <c r="B971" s="61">
        <v>61</v>
      </c>
      <c r="C971" s="62" t="s">
        <v>528</v>
      </c>
      <c r="D971" s="4">
        <f t="shared" ref="D971:F971" si="194">D970</f>
        <v>0</v>
      </c>
      <c r="E971" s="5">
        <f t="shared" si="194"/>
        <v>2079</v>
      </c>
      <c r="F971" s="5">
        <f t="shared" si="194"/>
        <v>2079</v>
      </c>
      <c r="G971" s="4">
        <v>0</v>
      </c>
    </row>
    <row r="972" spans="1:7" s="69" customFormat="1">
      <c r="A972" s="243"/>
      <c r="B972" s="61"/>
      <c r="C972" s="62"/>
      <c r="D972" s="116"/>
      <c r="E972" s="116"/>
      <c r="F972" s="116"/>
      <c r="G972" s="116"/>
    </row>
    <row r="973" spans="1:7" s="69" customFormat="1" ht="27.95" customHeight="1">
      <c r="A973" s="243"/>
      <c r="B973" s="61">
        <v>62</v>
      </c>
      <c r="C973" s="62" t="s">
        <v>676</v>
      </c>
      <c r="D973" s="38"/>
      <c r="E973" s="38"/>
      <c r="F973" s="38"/>
      <c r="G973" s="38"/>
    </row>
    <row r="974" spans="1:7" s="69" customFormat="1">
      <c r="A974" s="249"/>
      <c r="B974" s="232" t="s">
        <v>532</v>
      </c>
      <c r="C974" s="123" t="s">
        <v>509</v>
      </c>
      <c r="D974" s="9">
        <v>0</v>
      </c>
      <c r="E974" s="10">
        <v>2500</v>
      </c>
      <c r="F974" s="10">
        <v>2500</v>
      </c>
      <c r="G974" s="9">
        <v>0</v>
      </c>
    </row>
    <row r="975" spans="1:7" s="139" customFormat="1" ht="27.95" customHeight="1">
      <c r="A975" s="249" t="s">
        <v>5</v>
      </c>
      <c r="B975" s="132">
        <v>62</v>
      </c>
      <c r="C975" s="62" t="s">
        <v>676</v>
      </c>
      <c r="D975" s="4">
        <f t="shared" ref="D975:F975" si="195">D974</f>
        <v>0</v>
      </c>
      <c r="E975" s="5">
        <f t="shared" si="195"/>
        <v>2500</v>
      </c>
      <c r="F975" s="5">
        <f t="shared" si="195"/>
        <v>2500</v>
      </c>
      <c r="G975" s="4">
        <v>0</v>
      </c>
    </row>
    <row r="976" spans="1:7" s="69" customFormat="1" ht="15" customHeight="1">
      <c r="A976" s="249"/>
      <c r="B976" s="132"/>
      <c r="C976" s="123"/>
      <c r="D976" s="116"/>
      <c r="E976" s="116"/>
      <c r="F976" s="116"/>
      <c r="G976" s="116"/>
    </row>
    <row r="977" spans="1:7" s="69" customFormat="1" ht="27.95" customHeight="1">
      <c r="A977" s="249"/>
      <c r="B977" s="132">
        <v>63</v>
      </c>
      <c r="C977" s="123" t="s">
        <v>677</v>
      </c>
      <c r="D977" s="38"/>
      <c r="E977" s="38"/>
      <c r="F977" s="38"/>
      <c r="G977" s="38"/>
    </row>
    <row r="978" spans="1:7" s="69" customFormat="1">
      <c r="A978" s="243"/>
      <c r="B978" s="108" t="s">
        <v>533</v>
      </c>
      <c r="C978" s="62" t="s">
        <v>509</v>
      </c>
      <c r="D978" s="9">
        <v>0</v>
      </c>
      <c r="E978" s="10">
        <v>2500</v>
      </c>
      <c r="F978" s="10">
        <v>2500</v>
      </c>
      <c r="G978" s="9">
        <v>0</v>
      </c>
    </row>
    <row r="979" spans="1:7" s="69" customFormat="1" ht="27.95" customHeight="1">
      <c r="A979" s="243" t="s">
        <v>5</v>
      </c>
      <c r="B979" s="61">
        <v>63</v>
      </c>
      <c r="C979" s="123" t="s">
        <v>677</v>
      </c>
      <c r="D979" s="4">
        <f t="shared" ref="D979:F979" si="196">D978</f>
        <v>0</v>
      </c>
      <c r="E979" s="5">
        <f t="shared" si="196"/>
        <v>2500</v>
      </c>
      <c r="F979" s="5">
        <f t="shared" si="196"/>
        <v>2500</v>
      </c>
      <c r="G979" s="4">
        <v>0</v>
      </c>
    </row>
    <row r="980" spans="1:7" s="69" customFormat="1" ht="15" customHeight="1">
      <c r="A980" s="243"/>
      <c r="B980" s="61"/>
      <c r="C980" s="62"/>
      <c r="D980" s="115"/>
      <c r="E980" s="115"/>
      <c r="F980" s="115"/>
      <c r="G980" s="115"/>
    </row>
    <row r="981" spans="1:7" s="69" customFormat="1" ht="25.5">
      <c r="A981" s="243"/>
      <c r="B981" s="61">
        <v>64</v>
      </c>
      <c r="C981" s="62" t="s">
        <v>678</v>
      </c>
      <c r="D981" s="116"/>
      <c r="E981" s="116"/>
      <c r="F981" s="116"/>
      <c r="G981" s="116"/>
    </row>
    <row r="982" spans="1:7" s="69" customFormat="1">
      <c r="A982" s="243"/>
      <c r="B982" s="108" t="s">
        <v>553</v>
      </c>
      <c r="C982" s="62" t="s">
        <v>509</v>
      </c>
      <c r="D982" s="9">
        <v>0</v>
      </c>
      <c r="E982" s="10">
        <v>1800</v>
      </c>
      <c r="F982" s="10">
        <v>1800</v>
      </c>
      <c r="G982" s="9">
        <v>0</v>
      </c>
    </row>
    <row r="983" spans="1:7" s="69" customFormat="1" ht="25.5">
      <c r="A983" s="243" t="s">
        <v>5</v>
      </c>
      <c r="B983" s="61">
        <v>64</v>
      </c>
      <c r="C983" s="62" t="s">
        <v>678</v>
      </c>
      <c r="D983" s="4">
        <f t="shared" ref="D983:F983" si="197">D982</f>
        <v>0</v>
      </c>
      <c r="E983" s="5">
        <f t="shared" si="197"/>
        <v>1800</v>
      </c>
      <c r="F983" s="5">
        <f t="shared" si="197"/>
        <v>1800</v>
      </c>
      <c r="G983" s="4">
        <v>0</v>
      </c>
    </row>
    <row r="984" spans="1:7" s="69" customFormat="1">
      <c r="A984" s="250" t="s">
        <v>5</v>
      </c>
      <c r="B984" s="152">
        <v>48</v>
      </c>
      <c r="C984" s="151" t="s">
        <v>273</v>
      </c>
      <c r="D984" s="4">
        <f t="shared" ref="D984:F984" si="198">D967+D971+D975+D979+D983</f>
        <v>0</v>
      </c>
      <c r="E984" s="5">
        <f t="shared" si="198"/>
        <v>11379</v>
      </c>
      <c r="F984" s="5">
        <f t="shared" si="198"/>
        <v>11379</v>
      </c>
      <c r="G984" s="4">
        <v>0</v>
      </c>
    </row>
    <row r="985" spans="1:7" s="69" customFormat="1" ht="5.0999999999999996" customHeight="1">
      <c r="A985" s="243"/>
      <c r="B985" s="61"/>
      <c r="C985" s="62"/>
      <c r="D985" s="116"/>
      <c r="E985" s="116"/>
      <c r="F985" s="116"/>
      <c r="G985" s="116"/>
    </row>
    <row r="986" spans="1:7" s="69" customFormat="1">
      <c r="A986" s="243"/>
      <c r="B986" s="61">
        <v>49</v>
      </c>
      <c r="C986" s="62" t="s">
        <v>274</v>
      </c>
      <c r="D986" s="38"/>
      <c r="E986" s="38"/>
      <c r="F986" s="38"/>
      <c r="G986" s="38"/>
    </row>
    <row r="987" spans="1:7" s="69" customFormat="1" ht="25.5">
      <c r="A987" s="243"/>
      <c r="B987" s="61">
        <v>60</v>
      </c>
      <c r="C987" s="62" t="s">
        <v>567</v>
      </c>
      <c r="D987" s="38"/>
      <c r="E987" s="38"/>
      <c r="F987" s="38"/>
      <c r="G987" s="38"/>
    </row>
    <row r="988" spans="1:7" s="69" customFormat="1">
      <c r="A988" s="243"/>
      <c r="B988" s="108" t="s">
        <v>525</v>
      </c>
      <c r="C988" s="62" t="s">
        <v>509</v>
      </c>
      <c r="D988" s="9">
        <v>0</v>
      </c>
      <c r="E988" s="10">
        <v>3211</v>
      </c>
      <c r="F988" s="10">
        <v>3211</v>
      </c>
      <c r="G988" s="9">
        <v>0</v>
      </c>
    </row>
    <row r="989" spans="1:7" s="69" customFormat="1" ht="25.5">
      <c r="A989" s="243" t="s">
        <v>5</v>
      </c>
      <c r="B989" s="61">
        <v>60</v>
      </c>
      <c r="C989" s="62" t="s">
        <v>567</v>
      </c>
      <c r="D989" s="17">
        <f t="shared" ref="D989:F989" si="199">D988</f>
        <v>0</v>
      </c>
      <c r="E989" s="16">
        <f t="shared" si="199"/>
        <v>3211</v>
      </c>
      <c r="F989" s="16">
        <f t="shared" si="199"/>
        <v>3211</v>
      </c>
      <c r="G989" s="17">
        <v>0</v>
      </c>
    </row>
    <row r="990" spans="1:7" s="69" customFormat="1">
      <c r="A990" s="243"/>
      <c r="B990" s="61"/>
      <c r="C990" s="62"/>
      <c r="D990" s="115"/>
      <c r="E990" s="115"/>
      <c r="F990" s="115"/>
      <c r="G990" s="115"/>
    </row>
    <row r="991" spans="1:7" s="69" customFormat="1">
      <c r="A991" s="243"/>
      <c r="B991" s="61">
        <v>61</v>
      </c>
      <c r="C991" s="62" t="s">
        <v>554</v>
      </c>
      <c r="D991" s="116"/>
      <c r="E991" s="116"/>
      <c r="F991" s="116"/>
      <c r="G991" s="116"/>
    </row>
    <row r="992" spans="1:7" s="69" customFormat="1">
      <c r="A992" s="243"/>
      <c r="B992" s="108" t="s">
        <v>555</v>
      </c>
      <c r="C992" s="62" t="s">
        <v>509</v>
      </c>
      <c r="D992" s="9">
        <v>0</v>
      </c>
      <c r="E992" s="10">
        <v>1600</v>
      </c>
      <c r="F992" s="10">
        <f>1600+1400</f>
        <v>3000</v>
      </c>
      <c r="G992" s="9">
        <v>0</v>
      </c>
    </row>
    <row r="993" spans="1:7" s="69" customFormat="1">
      <c r="A993" s="243" t="s">
        <v>5</v>
      </c>
      <c r="B993" s="61">
        <v>61</v>
      </c>
      <c r="C993" s="62" t="s">
        <v>554</v>
      </c>
      <c r="D993" s="4">
        <f t="shared" ref="D993:F993" si="200">D992</f>
        <v>0</v>
      </c>
      <c r="E993" s="5">
        <f t="shared" si="200"/>
        <v>1600</v>
      </c>
      <c r="F993" s="5">
        <f t="shared" si="200"/>
        <v>3000</v>
      </c>
      <c r="G993" s="4">
        <v>0</v>
      </c>
    </row>
    <row r="994" spans="1:7" s="69" customFormat="1">
      <c r="A994" s="243"/>
      <c r="B994" s="61"/>
      <c r="C994" s="62"/>
      <c r="D994" s="9"/>
      <c r="E994" s="10"/>
      <c r="F994" s="10"/>
      <c r="G994" s="9"/>
    </row>
    <row r="995" spans="1:7" s="69" customFormat="1" ht="38.25">
      <c r="A995" s="243"/>
      <c r="B995" s="61">
        <v>62</v>
      </c>
      <c r="C995" s="62" t="s">
        <v>631</v>
      </c>
      <c r="D995" s="9"/>
      <c r="E995" s="10"/>
      <c r="F995" s="10"/>
      <c r="G995" s="9"/>
    </row>
    <row r="996" spans="1:7" s="69" customFormat="1">
      <c r="A996" s="243"/>
      <c r="B996" s="61" t="s">
        <v>630</v>
      </c>
      <c r="C996" s="62" t="s">
        <v>509</v>
      </c>
      <c r="D996" s="11">
        <v>0</v>
      </c>
      <c r="E996" s="11">
        <v>0</v>
      </c>
      <c r="F996" s="11">
        <v>0</v>
      </c>
      <c r="G996" s="12">
        <v>4000</v>
      </c>
    </row>
    <row r="997" spans="1:7" s="69" customFormat="1" ht="38.25">
      <c r="A997" s="243" t="s">
        <v>5</v>
      </c>
      <c r="B997" s="61">
        <v>62</v>
      </c>
      <c r="C997" s="62" t="s">
        <v>631</v>
      </c>
      <c r="D997" s="4">
        <f t="shared" ref="D997:F997" si="201">D996</f>
        <v>0</v>
      </c>
      <c r="E997" s="4">
        <f t="shared" si="201"/>
        <v>0</v>
      </c>
      <c r="F997" s="4">
        <f t="shared" si="201"/>
        <v>0</v>
      </c>
      <c r="G997" s="5">
        <v>4000</v>
      </c>
    </row>
    <row r="998" spans="1:7" s="69" customFormat="1">
      <c r="A998" s="243"/>
      <c r="B998" s="61"/>
      <c r="C998" s="62"/>
      <c r="D998" s="17"/>
      <c r="E998" s="17"/>
      <c r="F998" s="17"/>
      <c r="G998" s="16"/>
    </row>
    <row r="999" spans="1:7" s="69" customFormat="1" ht="25.5">
      <c r="A999" s="243"/>
      <c r="B999" s="61">
        <v>63</v>
      </c>
      <c r="C999" s="62" t="s">
        <v>633</v>
      </c>
      <c r="D999" s="9"/>
      <c r="E999" s="9"/>
      <c r="F999" s="9"/>
      <c r="G999" s="10"/>
    </row>
    <row r="1000" spans="1:7" s="69" customFormat="1">
      <c r="A1000" s="243"/>
      <c r="B1000" s="61" t="s">
        <v>619</v>
      </c>
      <c r="C1000" s="62" t="s">
        <v>509</v>
      </c>
      <c r="D1000" s="11">
        <v>0</v>
      </c>
      <c r="E1000" s="11">
        <v>0</v>
      </c>
      <c r="F1000" s="11">
        <v>0</v>
      </c>
      <c r="G1000" s="12">
        <v>4000</v>
      </c>
    </row>
    <row r="1001" spans="1:7" s="69" customFormat="1" ht="25.5">
      <c r="A1001" s="243" t="s">
        <v>5</v>
      </c>
      <c r="B1001" s="61">
        <v>63</v>
      </c>
      <c r="C1001" s="62" t="s">
        <v>633</v>
      </c>
      <c r="D1001" s="4">
        <f t="shared" ref="D1001:F1001" si="202">D1000</f>
        <v>0</v>
      </c>
      <c r="E1001" s="4">
        <f t="shared" si="202"/>
        <v>0</v>
      </c>
      <c r="F1001" s="4">
        <f t="shared" si="202"/>
        <v>0</v>
      </c>
      <c r="G1001" s="5">
        <v>4000</v>
      </c>
    </row>
    <row r="1002" spans="1:7" s="69" customFormat="1">
      <c r="A1002" s="243" t="s">
        <v>5</v>
      </c>
      <c r="B1002" s="61">
        <v>49</v>
      </c>
      <c r="C1002" s="62" t="s">
        <v>274</v>
      </c>
      <c r="D1002" s="4">
        <f>D989+D993+D997+D1001</f>
        <v>0</v>
      </c>
      <c r="E1002" s="5">
        <f>E989+E993+E997+E1001</f>
        <v>4811</v>
      </c>
      <c r="F1002" s="5">
        <f t="shared" ref="F1002" si="203">F989+F993+F997+F1001</f>
        <v>6211</v>
      </c>
      <c r="G1002" s="5">
        <v>8000</v>
      </c>
    </row>
    <row r="1003" spans="1:7" s="69" customFormat="1">
      <c r="A1003" s="243"/>
      <c r="B1003" s="117"/>
      <c r="C1003" s="112"/>
      <c r="D1003" s="10"/>
      <c r="E1003" s="26"/>
      <c r="F1003" s="26"/>
      <c r="G1003" s="9"/>
    </row>
    <row r="1004" spans="1:7" s="69" customFormat="1">
      <c r="A1004" s="243"/>
      <c r="B1004" s="61">
        <v>50</v>
      </c>
      <c r="C1004" s="62" t="s">
        <v>280</v>
      </c>
      <c r="D1004" s="38"/>
      <c r="E1004" s="38"/>
      <c r="F1004" s="38"/>
      <c r="G1004" s="38"/>
    </row>
    <row r="1005" spans="1:7" s="69" customFormat="1" ht="25.5">
      <c r="A1005" s="243"/>
      <c r="B1005" s="61">
        <v>60</v>
      </c>
      <c r="C1005" s="62" t="s">
        <v>523</v>
      </c>
      <c r="D1005" s="38"/>
      <c r="E1005" s="38"/>
      <c r="F1005" s="38"/>
      <c r="G1005" s="38"/>
    </row>
    <row r="1006" spans="1:7" s="69" customFormat="1">
      <c r="A1006" s="249"/>
      <c r="B1006" s="232" t="s">
        <v>524</v>
      </c>
      <c r="C1006" s="123" t="s">
        <v>509</v>
      </c>
      <c r="D1006" s="9">
        <v>0</v>
      </c>
      <c r="E1006" s="10">
        <v>5000</v>
      </c>
      <c r="F1006" s="10">
        <v>5000</v>
      </c>
      <c r="G1006" s="9">
        <v>0</v>
      </c>
    </row>
    <row r="1007" spans="1:7" s="69" customFormat="1" ht="25.5">
      <c r="A1007" s="249" t="s">
        <v>5</v>
      </c>
      <c r="B1007" s="132">
        <v>60</v>
      </c>
      <c r="C1007" s="123" t="s">
        <v>523</v>
      </c>
      <c r="D1007" s="4">
        <f t="shared" ref="D1007:F1007" si="204">D1006</f>
        <v>0</v>
      </c>
      <c r="E1007" s="5">
        <f t="shared" si="204"/>
        <v>5000</v>
      </c>
      <c r="F1007" s="5">
        <f t="shared" si="204"/>
        <v>5000</v>
      </c>
      <c r="G1007" s="4">
        <v>0</v>
      </c>
    </row>
    <row r="1008" spans="1:7" s="69" customFormat="1">
      <c r="A1008" s="249"/>
      <c r="B1008" s="132"/>
      <c r="C1008" s="123"/>
      <c r="D1008" s="116"/>
      <c r="E1008" s="116"/>
      <c r="F1008" s="116"/>
      <c r="G1008" s="116"/>
    </row>
    <row r="1009" spans="1:7" s="69" customFormat="1" ht="15" customHeight="1">
      <c r="A1009" s="249"/>
      <c r="B1009" s="132">
        <v>61</v>
      </c>
      <c r="C1009" s="123" t="s">
        <v>572</v>
      </c>
      <c r="D1009" s="116"/>
      <c r="E1009" s="116"/>
      <c r="F1009" s="116"/>
      <c r="G1009" s="116"/>
    </row>
    <row r="1010" spans="1:7" s="69" customFormat="1">
      <c r="A1010" s="249"/>
      <c r="B1010" s="232" t="s">
        <v>556</v>
      </c>
      <c r="C1010" s="123" t="s">
        <v>509</v>
      </c>
      <c r="D1010" s="9">
        <v>0</v>
      </c>
      <c r="E1010" s="10">
        <v>2700</v>
      </c>
      <c r="F1010" s="10">
        <v>2700</v>
      </c>
      <c r="G1010" s="9">
        <v>0</v>
      </c>
    </row>
    <row r="1011" spans="1:7" s="69" customFormat="1" ht="15" customHeight="1">
      <c r="A1011" s="243" t="s">
        <v>5</v>
      </c>
      <c r="B1011" s="61">
        <v>61</v>
      </c>
      <c r="C1011" s="62" t="s">
        <v>572</v>
      </c>
      <c r="D1011" s="4">
        <f t="shared" ref="D1011:F1011" si="205">D1010</f>
        <v>0</v>
      </c>
      <c r="E1011" s="5">
        <f t="shared" si="205"/>
        <v>2700</v>
      </c>
      <c r="F1011" s="5">
        <f t="shared" si="205"/>
        <v>2700</v>
      </c>
      <c r="G1011" s="4">
        <v>0</v>
      </c>
    </row>
    <row r="1012" spans="1:7" s="69" customFormat="1">
      <c r="A1012" s="243"/>
      <c r="B1012" s="61"/>
      <c r="C1012" s="62"/>
      <c r="D1012" s="116"/>
      <c r="E1012" s="116"/>
      <c r="F1012" s="116"/>
      <c r="G1012" s="116"/>
    </row>
    <row r="1013" spans="1:7" s="69" customFormat="1" ht="25.5">
      <c r="A1013" s="249"/>
      <c r="B1013" s="132">
        <v>62</v>
      </c>
      <c r="C1013" s="123" t="s">
        <v>557</v>
      </c>
      <c r="D1013" s="116"/>
      <c r="E1013" s="116"/>
      <c r="F1013" s="116"/>
      <c r="G1013" s="116"/>
    </row>
    <row r="1014" spans="1:7" s="69" customFormat="1">
      <c r="A1014" s="249"/>
      <c r="B1014" s="232" t="s">
        <v>558</v>
      </c>
      <c r="C1014" s="123" t="s">
        <v>509</v>
      </c>
      <c r="D1014" s="9">
        <v>0</v>
      </c>
      <c r="E1014" s="10">
        <v>1500</v>
      </c>
      <c r="F1014" s="10">
        <v>1500</v>
      </c>
      <c r="G1014" s="10">
        <v>2500</v>
      </c>
    </row>
    <row r="1015" spans="1:7" s="69" customFormat="1" ht="25.5">
      <c r="A1015" s="249" t="s">
        <v>5</v>
      </c>
      <c r="B1015" s="132">
        <v>62</v>
      </c>
      <c r="C1015" s="123" t="s">
        <v>557</v>
      </c>
      <c r="D1015" s="4">
        <f t="shared" ref="D1015:F1015" si="206">D1014</f>
        <v>0</v>
      </c>
      <c r="E1015" s="5">
        <f t="shared" si="206"/>
        <v>1500</v>
      </c>
      <c r="F1015" s="5">
        <f t="shared" si="206"/>
        <v>1500</v>
      </c>
      <c r="G1015" s="5">
        <v>2500</v>
      </c>
    </row>
    <row r="1016" spans="1:7" s="69" customFormat="1">
      <c r="A1016" s="249"/>
      <c r="B1016" s="132"/>
      <c r="C1016" s="123"/>
      <c r="D1016" s="17"/>
      <c r="E1016" s="16"/>
      <c r="F1016" s="16"/>
      <c r="G1016" s="16"/>
    </row>
    <row r="1017" spans="1:7" s="69" customFormat="1" ht="25.5">
      <c r="A1017" s="249"/>
      <c r="B1017" s="132">
        <v>63</v>
      </c>
      <c r="C1017" s="123" t="s">
        <v>666</v>
      </c>
      <c r="D1017" s="9"/>
      <c r="E1017" s="10"/>
      <c r="F1017" s="10"/>
      <c r="G1017" s="10"/>
    </row>
    <row r="1018" spans="1:7" s="69" customFormat="1">
      <c r="A1018" s="243"/>
      <c r="B1018" s="61" t="s">
        <v>624</v>
      </c>
      <c r="C1018" s="62" t="s">
        <v>509</v>
      </c>
      <c r="D1018" s="9">
        <v>0</v>
      </c>
      <c r="E1018" s="9">
        <v>0</v>
      </c>
      <c r="F1018" s="9">
        <v>0</v>
      </c>
      <c r="G1018" s="10">
        <v>5400</v>
      </c>
    </row>
    <row r="1019" spans="1:7" s="69" customFormat="1" ht="25.5">
      <c r="A1019" s="250" t="s">
        <v>5</v>
      </c>
      <c r="B1019" s="152">
        <v>63</v>
      </c>
      <c r="C1019" s="151" t="s">
        <v>666</v>
      </c>
      <c r="D1019" s="4">
        <f t="shared" ref="D1019:F1019" si="207">D1018</f>
        <v>0</v>
      </c>
      <c r="E1019" s="4">
        <f t="shared" si="207"/>
        <v>0</v>
      </c>
      <c r="F1019" s="4">
        <f t="shared" si="207"/>
        <v>0</v>
      </c>
      <c r="G1019" s="5">
        <v>5400</v>
      </c>
    </row>
    <row r="1020" spans="1:7" s="69" customFormat="1">
      <c r="A1020" s="249"/>
      <c r="B1020" s="61"/>
      <c r="C1020" s="62"/>
      <c r="D1020" s="9"/>
      <c r="E1020" s="17"/>
      <c r="F1020" s="17"/>
      <c r="G1020" s="16"/>
    </row>
    <row r="1021" spans="1:7" s="69" customFormat="1" ht="15" customHeight="1">
      <c r="A1021" s="249"/>
      <c r="B1021" s="61">
        <v>64</v>
      </c>
      <c r="C1021" s="62" t="s">
        <v>667</v>
      </c>
      <c r="D1021" s="9"/>
      <c r="E1021" s="9"/>
      <c r="F1021" s="9"/>
      <c r="G1021" s="10"/>
    </row>
    <row r="1022" spans="1:7" s="69" customFormat="1">
      <c r="A1022" s="249"/>
      <c r="B1022" s="61" t="s">
        <v>654</v>
      </c>
      <c r="C1022" s="66" t="s">
        <v>599</v>
      </c>
      <c r="D1022" s="9">
        <v>0</v>
      </c>
      <c r="E1022" s="9">
        <v>0</v>
      </c>
      <c r="F1022" s="9">
        <v>0</v>
      </c>
      <c r="G1022" s="10">
        <v>3500</v>
      </c>
    </row>
    <row r="1023" spans="1:7" s="69" customFormat="1" ht="15.75" customHeight="1">
      <c r="A1023" s="249" t="s">
        <v>5</v>
      </c>
      <c r="B1023" s="61">
        <v>64</v>
      </c>
      <c r="C1023" s="62" t="s">
        <v>667</v>
      </c>
      <c r="D1023" s="4">
        <f t="shared" ref="D1023:F1023" si="208">D1022</f>
        <v>0</v>
      </c>
      <c r="E1023" s="4">
        <f t="shared" si="208"/>
        <v>0</v>
      </c>
      <c r="F1023" s="4">
        <f t="shared" si="208"/>
        <v>0</v>
      </c>
      <c r="G1023" s="5">
        <v>3500</v>
      </c>
    </row>
    <row r="1024" spans="1:7" s="139" customFormat="1">
      <c r="A1024" s="249" t="s">
        <v>5</v>
      </c>
      <c r="B1024" s="132">
        <v>50</v>
      </c>
      <c r="C1024" s="123" t="s">
        <v>280</v>
      </c>
      <c r="D1024" s="11">
        <f t="shared" ref="D1024:F1024" si="209">D1007+D1011+D1015+D1019+D1023</f>
        <v>0</v>
      </c>
      <c r="E1024" s="12">
        <f t="shared" si="209"/>
        <v>9200</v>
      </c>
      <c r="F1024" s="12">
        <f t="shared" si="209"/>
        <v>9200</v>
      </c>
      <c r="G1024" s="12">
        <v>11400</v>
      </c>
    </row>
    <row r="1025" spans="1:7" s="69" customFormat="1">
      <c r="A1025" s="249"/>
      <c r="B1025" s="142"/>
      <c r="C1025" s="143"/>
      <c r="D1025" s="38"/>
      <c r="E1025" s="38"/>
      <c r="F1025" s="38"/>
      <c r="G1025" s="38"/>
    </row>
    <row r="1026" spans="1:7" s="69" customFormat="1" ht="14.1" customHeight="1">
      <c r="A1026" s="243"/>
      <c r="B1026" s="61">
        <v>70</v>
      </c>
      <c r="C1026" s="62" t="s">
        <v>81</v>
      </c>
      <c r="D1026" s="38"/>
      <c r="E1026" s="38"/>
      <c r="F1026" s="38"/>
      <c r="G1026" s="38"/>
    </row>
    <row r="1027" spans="1:7" s="69" customFormat="1" ht="14.1" customHeight="1">
      <c r="A1027" s="243"/>
      <c r="B1027" s="61">
        <v>45</v>
      </c>
      <c r="C1027" s="62" t="s">
        <v>270</v>
      </c>
      <c r="D1027" s="38"/>
      <c r="E1027" s="38"/>
      <c r="F1027" s="38"/>
      <c r="G1027" s="38"/>
    </row>
    <row r="1028" spans="1:7" s="69" customFormat="1">
      <c r="A1028" s="243"/>
      <c r="B1028" s="108" t="s">
        <v>82</v>
      </c>
      <c r="C1028" s="66" t="s">
        <v>89</v>
      </c>
      <c r="D1028" s="10">
        <v>26129</v>
      </c>
      <c r="E1028" s="9">
        <v>0</v>
      </c>
      <c r="F1028" s="9">
        <v>0</v>
      </c>
      <c r="G1028" s="9">
        <v>0</v>
      </c>
    </row>
    <row r="1029" spans="1:7" s="139" customFormat="1" ht="25.5">
      <c r="A1029" s="249"/>
      <c r="B1029" s="234" t="s">
        <v>152</v>
      </c>
      <c r="C1029" s="138" t="s">
        <v>187</v>
      </c>
      <c r="D1029" s="10">
        <v>33144</v>
      </c>
      <c r="E1029" s="9">
        <v>0</v>
      </c>
      <c r="F1029" s="20">
        <v>0</v>
      </c>
      <c r="G1029" s="9">
        <v>0</v>
      </c>
    </row>
    <row r="1030" spans="1:7" s="69" customFormat="1" ht="14.1" customHeight="1">
      <c r="A1030" s="243"/>
      <c r="B1030" s="117" t="s">
        <v>190</v>
      </c>
      <c r="C1030" s="112" t="s">
        <v>210</v>
      </c>
      <c r="D1030" s="10">
        <v>7845</v>
      </c>
      <c r="E1030" s="20">
        <v>0</v>
      </c>
      <c r="F1030" s="20">
        <v>0</v>
      </c>
      <c r="G1030" s="9">
        <v>0</v>
      </c>
    </row>
    <row r="1031" spans="1:7" s="69" customFormat="1" ht="25.5">
      <c r="A1031" s="243"/>
      <c r="B1031" s="117" t="s">
        <v>303</v>
      </c>
      <c r="C1031" s="112" t="s">
        <v>304</v>
      </c>
      <c r="D1031" s="10">
        <v>3000</v>
      </c>
      <c r="E1031" s="9">
        <v>0</v>
      </c>
      <c r="F1031" s="20">
        <v>0</v>
      </c>
      <c r="G1031" s="9">
        <v>0</v>
      </c>
    </row>
    <row r="1032" spans="1:7" s="69" customFormat="1" ht="27.95" customHeight="1">
      <c r="A1032" s="109"/>
      <c r="B1032" s="117" t="s">
        <v>342</v>
      </c>
      <c r="C1032" s="111" t="s">
        <v>343</v>
      </c>
      <c r="D1032" s="10">
        <v>5000</v>
      </c>
      <c r="E1032" s="9">
        <v>0</v>
      </c>
      <c r="F1032" s="20">
        <v>0</v>
      </c>
      <c r="G1032" s="9">
        <v>0</v>
      </c>
    </row>
    <row r="1033" spans="1:7" s="69" customFormat="1" ht="14.1" customHeight="1">
      <c r="A1033" s="243" t="s">
        <v>5</v>
      </c>
      <c r="B1033" s="61">
        <v>45</v>
      </c>
      <c r="C1033" s="62" t="s">
        <v>270</v>
      </c>
      <c r="D1033" s="5">
        <f t="shared" ref="D1033:F1033" si="210">SUM(D1028:D1032)</f>
        <v>75118</v>
      </c>
      <c r="E1033" s="4">
        <f t="shared" si="210"/>
        <v>0</v>
      </c>
      <c r="F1033" s="4">
        <f t="shared" si="210"/>
        <v>0</v>
      </c>
      <c r="G1033" s="4">
        <v>0</v>
      </c>
    </row>
    <row r="1034" spans="1:7" s="69" customFormat="1">
      <c r="A1034" s="243"/>
      <c r="B1034" s="108"/>
      <c r="C1034" s="62"/>
      <c r="D1034" s="38"/>
      <c r="E1034" s="38"/>
      <c r="F1034" s="38"/>
      <c r="G1034" s="103"/>
    </row>
    <row r="1035" spans="1:7" s="69" customFormat="1" ht="14.1" customHeight="1">
      <c r="A1035" s="243"/>
      <c r="B1035" s="105">
        <v>46</v>
      </c>
      <c r="C1035" s="62" t="s">
        <v>271</v>
      </c>
      <c r="D1035" s="38"/>
      <c r="E1035" s="38"/>
      <c r="F1035" s="38"/>
      <c r="G1035" s="103"/>
    </row>
    <row r="1036" spans="1:7" s="69" customFormat="1" ht="25.5">
      <c r="A1036" s="243"/>
      <c r="B1036" s="108" t="s">
        <v>247</v>
      </c>
      <c r="C1036" s="66" t="s">
        <v>570</v>
      </c>
      <c r="D1036" s="10">
        <f>1387</f>
        <v>1387</v>
      </c>
      <c r="E1036" s="20">
        <v>0</v>
      </c>
      <c r="F1036" s="20">
        <v>0</v>
      </c>
      <c r="G1036" s="9">
        <v>0</v>
      </c>
    </row>
    <row r="1037" spans="1:7" s="69" customFormat="1" ht="25.5">
      <c r="A1037" s="243"/>
      <c r="B1037" s="108" t="s">
        <v>305</v>
      </c>
      <c r="C1037" s="66" t="s">
        <v>316</v>
      </c>
      <c r="D1037" s="10">
        <f>2998-1</f>
        <v>2997</v>
      </c>
      <c r="E1037" s="20">
        <v>0</v>
      </c>
      <c r="F1037" s="20">
        <v>0</v>
      </c>
      <c r="G1037" s="9">
        <v>0</v>
      </c>
    </row>
    <row r="1038" spans="1:7" s="69" customFormat="1" ht="14.1" customHeight="1">
      <c r="A1038" s="243" t="s">
        <v>5</v>
      </c>
      <c r="B1038" s="105">
        <v>46</v>
      </c>
      <c r="C1038" s="62" t="s">
        <v>271</v>
      </c>
      <c r="D1038" s="5">
        <f t="shared" ref="D1038:F1038" si="211">SUM(D1036:D1037)</f>
        <v>4384</v>
      </c>
      <c r="E1038" s="4">
        <f t="shared" si="211"/>
        <v>0</v>
      </c>
      <c r="F1038" s="4">
        <f t="shared" si="211"/>
        <v>0</v>
      </c>
      <c r="G1038" s="4">
        <v>0</v>
      </c>
    </row>
    <row r="1039" spans="1:7" s="69" customFormat="1">
      <c r="A1039" s="243"/>
      <c r="B1039" s="105"/>
      <c r="C1039" s="62"/>
      <c r="D1039" s="38"/>
      <c r="E1039" s="38"/>
      <c r="F1039" s="38"/>
      <c r="G1039" s="38"/>
    </row>
    <row r="1040" spans="1:7" s="69" customFormat="1" ht="14.1" customHeight="1">
      <c r="A1040" s="243"/>
      <c r="B1040" s="105">
        <v>48</v>
      </c>
      <c r="C1040" s="62" t="s">
        <v>273</v>
      </c>
      <c r="D1040" s="38"/>
      <c r="E1040" s="38"/>
      <c r="F1040" s="38"/>
      <c r="G1040" s="103"/>
    </row>
    <row r="1041" spans="1:7" s="69" customFormat="1" ht="25.5">
      <c r="A1041" s="243"/>
      <c r="B1041" s="108" t="s">
        <v>206</v>
      </c>
      <c r="C1041" s="112" t="s">
        <v>680</v>
      </c>
      <c r="D1041" s="10">
        <v>10000</v>
      </c>
      <c r="E1041" s="20">
        <v>0</v>
      </c>
      <c r="F1041" s="9">
        <v>0</v>
      </c>
      <c r="G1041" s="9">
        <v>0</v>
      </c>
    </row>
    <row r="1042" spans="1:7" s="69" customFormat="1" ht="25.5">
      <c r="A1042" s="135"/>
      <c r="B1042" s="231" t="s">
        <v>344</v>
      </c>
      <c r="C1042" s="138" t="s">
        <v>345</v>
      </c>
      <c r="D1042" s="12">
        <v>2100</v>
      </c>
      <c r="E1042" s="21">
        <v>0</v>
      </c>
      <c r="F1042" s="11">
        <v>0</v>
      </c>
      <c r="G1042" s="9">
        <v>0</v>
      </c>
    </row>
    <row r="1043" spans="1:7" s="69" customFormat="1" ht="14.1" customHeight="1">
      <c r="A1043" s="249" t="s">
        <v>5</v>
      </c>
      <c r="B1043" s="133">
        <v>48</v>
      </c>
      <c r="C1043" s="123" t="s">
        <v>273</v>
      </c>
      <c r="D1043" s="5">
        <f t="shared" ref="D1043:F1043" si="212">SUM(D1041:D1042)</f>
        <v>12100</v>
      </c>
      <c r="E1043" s="4">
        <f t="shared" si="212"/>
        <v>0</v>
      </c>
      <c r="F1043" s="4">
        <f t="shared" si="212"/>
        <v>0</v>
      </c>
      <c r="G1043" s="4">
        <v>0</v>
      </c>
    </row>
    <row r="1044" spans="1:7" s="69" customFormat="1">
      <c r="A1044" s="249"/>
      <c r="B1044" s="133"/>
      <c r="C1044" s="123"/>
      <c r="D1044" s="9"/>
      <c r="E1044" s="9"/>
      <c r="F1044" s="9"/>
      <c r="G1044" s="9"/>
    </row>
    <row r="1045" spans="1:7" s="69" customFormat="1" ht="14.1" customHeight="1">
      <c r="A1045" s="249"/>
      <c r="B1045" s="133" t="s">
        <v>306</v>
      </c>
      <c r="C1045" s="123" t="s">
        <v>274</v>
      </c>
      <c r="D1045" s="9"/>
      <c r="E1045" s="9"/>
      <c r="F1045" s="9"/>
      <c r="G1045" s="9"/>
    </row>
    <row r="1046" spans="1:7" s="69" customFormat="1" ht="25.5">
      <c r="A1046" s="249"/>
      <c r="B1046" s="133" t="s">
        <v>307</v>
      </c>
      <c r="C1046" s="123" t="s">
        <v>308</v>
      </c>
      <c r="D1046" s="10">
        <v>10000</v>
      </c>
      <c r="E1046" s="9">
        <v>0</v>
      </c>
      <c r="F1046" s="9">
        <v>0</v>
      </c>
      <c r="G1046" s="9">
        <v>0</v>
      </c>
    </row>
    <row r="1047" spans="1:7" s="69" customFormat="1" ht="25.5">
      <c r="A1047" s="249"/>
      <c r="B1047" s="133" t="s">
        <v>309</v>
      </c>
      <c r="C1047" s="123" t="s">
        <v>310</v>
      </c>
      <c r="D1047" s="10">
        <v>3500</v>
      </c>
      <c r="E1047" s="9">
        <v>0</v>
      </c>
      <c r="F1047" s="9">
        <v>0</v>
      </c>
      <c r="G1047" s="9">
        <v>0</v>
      </c>
    </row>
    <row r="1048" spans="1:7" s="69" customFormat="1" ht="25.5">
      <c r="A1048" s="249"/>
      <c r="B1048" s="133" t="s">
        <v>575</v>
      </c>
      <c r="C1048" s="123" t="s">
        <v>311</v>
      </c>
      <c r="D1048" s="12">
        <v>5000</v>
      </c>
      <c r="E1048" s="11">
        <v>0</v>
      </c>
      <c r="F1048" s="11">
        <v>0</v>
      </c>
      <c r="G1048" s="11">
        <v>0</v>
      </c>
    </row>
    <row r="1049" spans="1:7" s="69" customFormat="1" ht="14.1" customHeight="1">
      <c r="A1049" s="249" t="s">
        <v>5</v>
      </c>
      <c r="B1049" s="133" t="s">
        <v>306</v>
      </c>
      <c r="C1049" s="123" t="s">
        <v>274</v>
      </c>
      <c r="D1049" s="12">
        <f t="shared" ref="D1049:F1049" si="213">SUM(D1046:D1048)</f>
        <v>18500</v>
      </c>
      <c r="E1049" s="11">
        <f t="shared" si="213"/>
        <v>0</v>
      </c>
      <c r="F1049" s="11">
        <f t="shared" si="213"/>
        <v>0</v>
      </c>
      <c r="G1049" s="11">
        <v>0</v>
      </c>
    </row>
    <row r="1050" spans="1:7" s="69" customFormat="1">
      <c r="A1050" s="243"/>
      <c r="B1050" s="105"/>
      <c r="C1050" s="62"/>
      <c r="D1050" s="9"/>
      <c r="E1050" s="9"/>
      <c r="F1050" s="9"/>
      <c r="G1050" s="10"/>
    </row>
    <row r="1051" spans="1:7" s="69" customFormat="1" ht="14.1" customHeight="1">
      <c r="A1051" s="109"/>
      <c r="B1051" s="114" t="s">
        <v>346</v>
      </c>
      <c r="C1051" s="111" t="s">
        <v>280</v>
      </c>
      <c r="D1051" s="9"/>
      <c r="E1051" s="9"/>
      <c r="F1051" s="9"/>
      <c r="G1051" s="10"/>
    </row>
    <row r="1052" spans="1:7" s="69" customFormat="1" ht="25.5">
      <c r="A1052" s="109"/>
      <c r="B1052" s="114" t="s">
        <v>347</v>
      </c>
      <c r="C1052" s="111" t="s">
        <v>348</v>
      </c>
      <c r="D1052" s="10">
        <v>2800</v>
      </c>
      <c r="E1052" s="9">
        <v>0</v>
      </c>
      <c r="F1052" s="9">
        <v>0</v>
      </c>
      <c r="G1052" s="9">
        <v>0</v>
      </c>
    </row>
    <row r="1053" spans="1:7" s="69" customFormat="1" ht="25.5">
      <c r="A1053" s="135"/>
      <c r="B1053" s="136" t="s">
        <v>349</v>
      </c>
      <c r="C1053" s="137" t="s">
        <v>350</v>
      </c>
      <c r="D1053" s="10">
        <v>4000</v>
      </c>
      <c r="E1053" s="9">
        <v>0</v>
      </c>
      <c r="F1053" s="9">
        <v>0</v>
      </c>
      <c r="G1053" s="9">
        <v>0</v>
      </c>
    </row>
    <row r="1054" spans="1:7" s="69" customFormat="1" ht="14.1" customHeight="1">
      <c r="A1054" s="135" t="s">
        <v>5</v>
      </c>
      <c r="B1054" s="136" t="s">
        <v>346</v>
      </c>
      <c r="C1054" s="137" t="s">
        <v>280</v>
      </c>
      <c r="D1054" s="5">
        <f>SUM(D1052:D1053)</f>
        <v>6800</v>
      </c>
      <c r="E1054" s="4">
        <f t="shared" ref="E1054:F1054" si="214">SUM(E1052:E1053)</f>
        <v>0</v>
      </c>
      <c r="F1054" s="4">
        <f t="shared" si="214"/>
        <v>0</v>
      </c>
      <c r="G1054" s="4">
        <v>0</v>
      </c>
    </row>
    <row r="1055" spans="1:7" s="69" customFormat="1">
      <c r="A1055" s="249"/>
      <c r="B1055" s="133"/>
      <c r="C1055" s="123"/>
      <c r="D1055" s="9"/>
      <c r="E1055" s="9"/>
      <c r="F1055" s="9"/>
      <c r="G1055" s="9"/>
    </row>
    <row r="1056" spans="1:7" s="69" customFormat="1" ht="14.1" customHeight="1">
      <c r="A1056" s="249"/>
      <c r="B1056" s="133" t="s">
        <v>313</v>
      </c>
      <c r="C1056" s="123" t="s">
        <v>312</v>
      </c>
      <c r="D1056" s="9"/>
      <c r="E1056" s="9"/>
      <c r="F1056" s="9"/>
      <c r="G1056" s="10"/>
    </row>
    <row r="1057" spans="1:7" s="69" customFormat="1" ht="14.1" customHeight="1">
      <c r="A1057" s="249"/>
      <c r="B1057" s="133" t="s">
        <v>314</v>
      </c>
      <c r="C1057" s="123" t="s">
        <v>141</v>
      </c>
      <c r="D1057" s="12">
        <v>49999</v>
      </c>
      <c r="E1057" s="11">
        <v>0</v>
      </c>
      <c r="F1057" s="11">
        <v>0</v>
      </c>
      <c r="G1057" s="11">
        <v>0</v>
      </c>
    </row>
    <row r="1058" spans="1:7" s="69" customFormat="1" ht="14.1" customHeight="1">
      <c r="A1058" s="250" t="s">
        <v>5</v>
      </c>
      <c r="B1058" s="150" t="s">
        <v>313</v>
      </c>
      <c r="C1058" s="151" t="s">
        <v>312</v>
      </c>
      <c r="D1058" s="12">
        <f>SUM(D1057)</f>
        <v>49999</v>
      </c>
      <c r="E1058" s="11">
        <f t="shared" ref="E1058:F1058" si="215">SUM(E1057)</f>
        <v>0</v>
      </c>
      <c r="F1058" s="11">
        <f t="shared" si="215"/>
        <v>0</v>
      </c>
      <c r="G1058" s="11">
        <v>0</v>
      </c>
    </row>
    <row r="1059" spans="1:7" s="69" customFormat="1" ht="5.25" customHeight="1">
      <c r="A1059" s="135"/>
      <c r="B1059" s="136"/>
      <c r="C1059" s="137"/>
      <c r="D1059" s="9"/>
      <c r="E1059" s="9"/>
      <c r="F1059" s="10"/>
      <c r="G1059" s="9"/>
    </row>
    <row r="1060" spans="1:7" s="69" customFormat="1" ht="25.5">
      <c r="A1060" s="109"/>
      <c r="B1060" s="114" t="s">
        <v>541</v>
      </c>
      <c r="C1060" s="111" t="s">
        <v>565</v>
      </c>
      <c r="D1060" s="9"/>
      <c r="E1060" s="9"/>
      <c r="F1060" s="10"/>
      <c r="G1060" s="9"/>
    </row>
    <row r="1061" spans="1:7" s="69" customFormat="1">
      <c r="A1061" s="109"/>
      <c r="B1061" s="114" t="s">
        <v>571</v>
      </c>
      <c r="C1061" s="111" t="s">
        <v>566</v>
      </c>
      <c r="D1061" s="9">
        <v>0</v>
      </c>
      <c r="E1061" s="10">
        <v>1900</v>
      </c>
      <c r="F1061" s="10">
        <v>1900</v>
      </c>
      <c r="G1061" s="9">
        <v>0</v>
      </c>
    </row>
    <row r="1062" spans="1:7" s="69" customFormat="1" ht="25.5">
      <c r="A1062" s="243" t="s">
        <v>5</v>
      </c>
      <c r="B1062" s="114" t="s">
        <v>541</v>
      </c>
      <c r="C1062" s="111" t="s">
        <v>565</v>
      </c>
      <c r="D1062" s="4">
        <f>D1061</f>
        <v>0</v>
      </c>
      <c r="E1062" s="5">
        <f t="shared" ref="E1062" si="216">E1061</f>
        <v>1900</v>
      </c>
      <c r="F1062" s="5">
        <f>F1061</f>
        <v>1900</v>
      </c>
      <c r="G1062" s="4">
        <v>0</v>
      </c>
    </row>
    <row r="1063" spans="1:7" s="69" customFormat="1">
      <c r="A1063" s="243" t="s">
        <v>5</v>
      </c>
      <c r="B1063" s="61">
        <v>70</v>
      </c>
      <c r="C1063" s="62" t="s">
        <v>81</v>
      </c>
      <c r="D1063" s="12">
        <f>D1043+D1038+D1033+D1049+D1054+D1058+D1062</f>
        <v>166901</v>
      </c>
      <c r="E1063" s="12">
        <f t="shared" ref="E1063:F1063" si="217">E1043+E1038+E1033+E1049+E1054+E1058+E1062</f>
        <v>1900</v>
      </c>
      <c r="F1063" s="12">
        <f t="shared" si="217"/>
        <v>1900</v>
      </c>
      <c r="G1063" s="219">
        <v>0</v>
      </c>
    </row>
    <row r="1064" spans="1:7" s="69" customFormat="1">
      <c r="A1064" s="249" t="s">
        <v>5</v>
      </c>
      <c r="B1064" s="142">
        <v>1.202</v>
      </c>
      <c r="C1064" s="143" t="s">
        <v>36</v>
      </c>
      <c r="D1064" s="12">
        <f>D1063+D940+D1024+D984+D962+D1002</f>
        <v>166901</v>
      </c>
      <c r="E1064" s="12">
        <f t="shared" ref="E1064:F1064" si="218">E1063+E940+E1024+E984+E962+E1002</f>
        <v>42071</v>
      </c>
      <c r="F1064" s="12">
        <f t="shared" si="218"/>
        <v>53471</v>
      </c>
      <c r="G1064" s="12">
        <v>34289</v>
      </c>
    </row>
    <row r="1065" spans="1:7" s="69" customFormat="1">
      <c r="A1065" s="243"/>
      <c r="B1065" s="104"/>
      <c r="C1065" s="60"/>
      <c r="D1065" s="10"/>
      <c r="E1065" s="10"/>
      <c r="F1065" s="38"/>
      <c r="G1065" s="23"/>
    </row>
    <row r="1066" spans="1:7" s="69" customFormat="1">
      <c r="A1066" s="243"/>
      <c r="B1066" s="104">
        <v>1.2030000000000001</v>
      </c>
      <c r="C1066" s="60" t="s">
        <v>84</v>
      </c>
      <c r="D1066" s="38"/>
      <c r="E1066" s="38"/>
      <c r="F1066" s="38"/>
      <c r="G1066" s="103"/>
    </row>
    <row r="1067" spans="1:7" s="69" customFormat="1">
      <c r="A1067" s="238"/>
      <c r="B1067" s="193">
        <v>29</v>
      </c>
      <c r="C1067" s="194" t="s">
        <v>163</v>
      </c>
      <c r="D1067" s="38"/>
      <c r="E1067" s="38"/>
      <c r="F1067" s="38"/>
      <c r="G1067" s="103"/>
    </row>
    <row r="1068" spans="1:7" s="69" customFormat="1" ht="25.5">
      <c r="A1068" s="238"/>
      <c r="B1068" s="71" t="s">
        <v>164</v>
      </c>
      <c r="C1068" s="76" t="s">
        <v>252</v>
      </c>
      <c r="D1068" s="31">
        <v>4429</v>
      </c>
      <c r="E1068" s="31">
        <v>399998</v>
      </c>
      <c r="F1068" s="31">
        <f>399998-180125</f>
        <v>219873</v>
      </c>
      <c r="G1068" s="92">
        <v>89147</v>
      </c>
    </row>
    <row r="1069" spans="1:7" s="69" customFormat="1" ht="25.5">
      <c r="A1069" s="238"/>
      <c r="B1069" s="71" t="s">
        <v>172</v>
      </c>
      <c r="C1069" s="76" t="s">
        <v>647</v>
      </c>
      <c r="D1069" s="26">
        <v>1500</v>
      </c>
      <c r="E1069" s="26">
        <v>3100</v>
      </c>
      <c r="F1069" s="26">
        <v>3100</v>
      </c>
      <c r="G1069" s="26">
        <v>6199</v>
      </c>
    </row>
    <row r="1070" spans="1:7" s="69" customFormat="1" ht="25.5">
      <c r="A1070" s="238"/>
      <c r="B1070" s="71" t="s">
        <v>327</v>
      </c>
      <c r="C1070" s="76" t="s">
        <v>671</v>
      </c>
      <c r="D1070" s="20">
        <v>0</v>
      </c>
      <c r="E1070" s="20">
        <v>0</v>
      </c>
      <c r="F1070" s="20">
        <v>0</v>
      </c>
      <c r="G1070" s="26">
        <v>212614</v>
      </c>
    </row>
    <row r="1071" spans="1:7" s="69" customFormat="1" ht="25.5">
      <c r="A1071" s="238"/>
      <c r="B1071" s="71" t="s">
        <v>328</v>
      </c>
      <c r="C1071" s="76" t="s">
        <v>649</v>
      </c>
      <c r="D1071" s="21">
        <v>0</v>
      </c>
      <c r="E1071" s="21">
        <v>0</v>
      </c>
      <c r="F1071" s="21">
        <v>0</v>
      </c>
      <c r="G1071" s="27">
        <v>9960</v>
      </c>
    </row>
    <row r="1072" spans="1:7" s="69" customFormat="1">
      <c r="A1072" s="238" t="s">
        <v>5</v>
      </c>
      <c r="B1072" s="193">
        <v>29</v>
      </c>
      <c r="C1072" s="194" t="s">
        <v>163</v>
      </c>
      <c r="D1072" s="27">
        <f>SUM(D1068:D1071)</f>
        <v>5929</v>
      </c>
      <c r="E1072" s="27">
        <f t="shared" ref="E1072:F1072" si="219">SUM(E1068:E1071)</f>
        <v>403098</v>
      </c>
      <c r="F1072" s="27">
        <f t="shared" si="219"/>
        <v>222973</v>
      </c>
      <c r="G1072" s="27">
        <v>317920</v>
      </c>
    </row>
    <row r="1073" spans="1:7" s="69" customFormat="1">
      <c r="A1073" s="243"/>
      <c r="B1073" s="104"/>
      <c r="C1073" s="60"/>
      <c r="D1073" s="38"/>
      <c r="E1073" s="38"/>
      <c r="F1073" s="38"/>
      <c r="G1073" s="103"/>
    </row>
    <row r="1074" spans="1:7" s="69" customFormat="1">
      <c r="A1074" s="243"/>
      <c r="B1074" s="193">
        <v>45</v>
      </c>
      <c r="C1074" s="194" t="s">
        <v>270</v>
      </c>
      <c r="D1074" s="38"/>
      <c r="E1074" s="38"/>
      <c r="F1074" s="38"/>
      <c r="G1074" s="103"/>
    </row>
    <row r="1075" spans="1:7" s="69" customFormat="1" ht="27.95" customHeight="1">
      <c r="A1075" s="243"/>
      <c r="B1075" s="193">
        <v>60</v>
      </c>
      <c r="C1075" s="62" t="s">
        <v>520</v>
      </c>
      <c r="D1075" s="38"/>
      <c r="E1075" s="38"/>
      <c r="F1075" s="38"/>
      <c r="G1075" s="103"/>
    </row>
    <row r="1076" spans="1:7" s="153" customFormat="1">
      <c r="A1076" s="249"/>
      <c r="B1076" s="235" t="s">
        <v>521</v>
      </c>
      <c r="C1076" s="123" t="s">
        <v>509</v>
      </c>
      <c r="D1076" s="21">
        <v>0</v>
      </c>
      <c r="E1076" s="27">
        <v>5000</v>
      </c>
      <c r="F1076" s="27">
        <f>5000+10000</f>
        <v>15000</v>
      </c>
      <c r="G1076" s="21">
        <v>0</v>
      </c>
    </row>
    <row r="1077" spans="1:7" s="69" customFormat="1" ht="27.95" customHeight="1">
      <c r="A1077" s="249" t="s">
        <v>5</v>
      </c>
      <c r="B1077" s="145">
        <v>60</v>
      </c>
      <c r="C1077" s="123" t="s">
        <v>520</v>
      </c>
      <c r="D1077" s="21">
        <f t="shared" ref="D1077:F1077" si="220">D1076</f>
        <v>0</v>
      </c>
      <c r="E1077" s="27">
        <f t="shared" si="220"/>
        <v>5000</v>
      </c>
      <c r="F1077" s="27">
        <f t="shared" si="220"/>
        <v>15000</v>
      </c>
      <c r="G1077" s="21">
        <v>0</v>
      </c>
    </row>
    <row r="1078" spans="1:7" s="69" customFormat="1">
      <c r="A1078" s="243"/>
      <c r="B1078" s="193"/>
      <c r="C1078" s="62"/>
      <c r="D1078" s="106"/>
      <c r="E1078" s="106"/>
      <c r="F1078" s="106"/>
      <c r="G1078" s="106"/>
    </row>
    <row r="1079" spans="1:7" s="69" customFormat="1" ht="14.1" customHeight="1">
      <c r="A1079" s="243"/>
      <c r="B1079" s="193">
        <v>61</v>
      </c>
      <c r="C1079" s="62" t="s">
        <v>561</v>
      </c>
      <c r="D1079" s="107"/>
      <c r="E1079" s="107"/>
      <c r="F1079" s="107"/>
      <c r="G1079" s="107"/>
    </row>
    <row r="1080" spans="1:7" s="153" customFormat="1" ht="14.1" customHeight="1">
      <c r="A1080" s="249"/>
      <c r="B1080" s="235" t="s">
        <v>530</v>
      </c>
      <c r="C1080" s="123" t="s">
        <v>509</v>
      </c>
      <c r="D1080" s="21">
        <v>0</v>
      </c>
      <c r="E1080" s="27">
        <v>5000</v>
      </c>
      <c r="F1080" s="27">
        <v>5000</v>
      </c>
      <c r="G1080" s="21">
        <v>0</v>
      </c>
    </row>
    <row r="1081" spans="1:7" s="69" customFormat="1" ht="14.1" customHeight="1">
      <c r="A1081" s="243" t="s">
        <v>5</v>
      </c>
      <c r="B1081" s="193">
        <v>61</v>
      </c>
      <c r="C1081" s="62" t="s">
        <v>561</v>
      </c>
      <c r="D1081" s="21">
        <f t="shared" ref="D1081:F1081" si="221">D1080</f>
        <v>0</v>
      </c>
      <c r="E1081" s="27">
        <f t="shared" si="221"/>
        <v>5000</v>
      </c>
      <c r="F1081" s="27">
        <f t="shared" si="221"/>
        <v>5000</v>
      </c>
      <c r="G1081" s="21">
        <v>0</v>
      </c>
    </row>
    <row r="1082" spans="1:7" s="69" customFormat="1">
      <c r="A1082" s="243"/>
      <c r="B1082" s="193"/>
      <c r="C1082" s="62"/>
      <c r="D1082" s="107"/>
      <c r="E1082" s="107"/>
      <c r="F1082" s="107"/>
      <c r="G1082" s="107"/>
    </row>
    <row r="1083" spans="1:7" s="69" customFormat="1" ht="38.25">
      <c r="A1083" s="249"/>
      <c r="B1083" s="145">
        <v>62</v>
      </c>
      <c r="C1083" s="123" t="s">
        <v>562</v>
      </c>
      <c r="D1083" s="107"/>
      <c r="E1083" s="107"/>
      <c r="F1083" s="107"/>
      <c r="G1083" s="107"/>
    </row>
    <row r="1084" spans="1:7" s="69" customFormat="1">
      <c r="A1084" s="249"/>
      <c r="B1084" s="235" t="s">
        <v>552</v>
      </c>
      <c r="C1084" s="123" t="s">
        <v>509</v>
      </c>
      <c r="D1084" s="21">
        <v>0</v>
      </c>
      <c r="E1084" s="27">
        <v>3200</v>
      </c>
      <c r="F1084" s="27">
        <v>3200</v>
      </c>
      <c r="G1084" s="21">
        <v>0</v>
      </c>
    </row>
    <row r="1085" spans="1:7" s="69" customFormat="1" ht="38.25">
      <c r="A1085" s="249" t="s">
        <v>5</v>
      </c>
      <c r="B1085" s="145">
        <v>62</v>
      </c>
      <c r="C1085" s="123" t="s">
        <v>562</v>
      </c>
      <c r="D1085" s="21">
        <f t="shared" ref="D1085:F1085" si="222">D1084</f>
        <v>0</v>
      </c>
      <c r="E1085" s="27">
        <f t="shared" si="222"/>
        <v>3200</v>
      </c>
      <c r="F1085" s="27">
        <f t="shared" si="222"/>
        <v>3200</v>
      </c>
      <c r="G1085" s="21">
        <v>0</v>
      </c>
    </row>
    <row r="1086" spans="1:7" s="69" customFormat="1">
      <c r="A1086" s="243"/>
      <c r="B1086" s="193"/>
      <c r="C1086" s="62"/>
      <c r="D1086" s="107"/>
      <c r="E1086" s="107"/>
      <c r="F1086" s="107"/>
      <c r="G1086" s="107"/>
    </row>
    <row r="1087" spans="1:7" s="69" customFormat="1" ht="27.95" customHeight="1">
      <c r="A1087" s="243"/>
      <c r="B1087" s="193">
        <v>63</v>
      </c>
      <c r="C1087" s="62" t="s">
        <v>563</v>
      </c>
      <c r="D1087" s="107"/>
      <c r="E1087" s="107"/>
      <c r="F1087" s="107"/>
      <c r="G1087" s="107"/>
    </row>
    <row r="1088" spans="1:7" s="69" customFormat="1">
      <c r="A1088" s="243"/>
      <c r="B1088" s="118" t="s">
        <v>564</v>
      </c>
      <c r="C1088" s="62" t="s">
        <v>509</v>
      </c>
      <c r="D1088" s="28">
        <v>0</v>
      </c>
      <c r="E1088" s="31">
        <v>5000</v>
      </c>
      <c r="F1088" s="31">
        <v>5000</v>
      </c>
      <c r="G1088" s="20">
        <v>0</v>
      </c>
    </row>
    <row r="1089" spans="1:7" s="69" customFormat="1" ht="27.95" customHeight="1">
      <c r="A1089" s="243" t="s">
        <v>5</v>
      </c>
      <c r="B1089" s="193">
        <v>63</v>
      </c>
      <c r="C1089" s="62" t="s">
        <v>563</v>
      </c>
      <c r="D1089" s="22">
        <f t="shared" ref="D1089:F1089" si="223">D1088</f>
        <v>0</v>
      </c>
      <c r="E1089" s="29">
        <f t="shared" si="223"/>
        <v>5000</v>
      </c>
      <c r="F1089" s="29">
        <f t="shared" si="223"/>
        <v>5000</v>
      </c>
      <c r="G1089" s="22">
        <v>0</v>
      </c>
    </row>
    <row r="1090" spans="1:7" s="69" customFormat="1">
      <c r="A1090" s="243"/>
      <c r="B1090" s="193"/>
      <c r="C1090" s="62"/>
      <c r="D1090" s="90"/>
      <c r="E1090" s="90"/>
      <c r="F1090" s="90"/>
      <c r="G1090" s="157"/>
    </row>
    <row r="1091" spans="1:7" s="93" customFormat="1" ht="25.5">
      <c r="A1091" s="109"/>
      <c r="B1091" s="79">
        <v>64</v>
      </c>
      <c r="C1091" s="111" t="s">
        <v>597</v>
      </c>
      <c r="D1091" s="20"/>
      <c r="E1091" s="20"/>
      <c r="F1091" s="20"/>
      <c r="G1091" s="182"/>
    </row>
    <row r="1092" spans="1:7" s="93" customFormat="1">
      <c r="A1092" s="109"/>
      <c r="B1092" s="236" t="s">
        <v>598</v>
      </c>
      <c r="C1092" s="111" t="s">
        <v>599</v>
      </c>
      <c r="D1092" s="20">
        <v>0</v>
      </c>
      <c r="E1092" s="20">
        <v>0</v>
      </c>
      <c r="F1092" s="26">
        <v>6999</v>
      </c>
      <c r="G1092" s="9">
        <v>0</v>
      </c>
    </row>
    <row r="1093" spans="1:7" s="93" customFormat="1" ht="25.5">
      <c r="A1093" s="212" t="s">
        <v>5</v>
      </c>
      <c r="B1093" s="213">
        <v>64</v>
      </c>
      <c r="C1093" s="154" t="s">
        <v>597</v>
      </c>
      <c r="D1093" s="22">
        <f t="shared" ref="D1093:F1093" si="224">D1092</f>
        <v>0</v>
      </c>
      <c r="E1093" s="22">
        <f t="shared" si="224"/>
        <v>0</v>
      </c>
      <c r="F1093" s="29">
        <f t="shared" si="224"/>
        <v>6999</v>
      </c>
      <c r="G1093" s="22">
        <v>0</v>
      </c>
    </row>
    <row r="1094" spans="1:7" s="93" customFormat="1">
      <c r="A1094" s="109"/>
      <c r="B1094" s="79"/>
      <c r="C1094" s="111"/>
      <c r="D1094" s="20"/>
      <c r="E1094" s="20"/>
      <c r="F1094" s="26"/>
      <c r="G1094" s="20"/>
    </row>
    <row r="1095" spans="1:7" s="93" customFormat="1" ht="38.25">
      <c r="A1095" s="109"/>
      <c r="B1095" s="79">
        <v>65</v>
      </c>
      <c r="C1095" s="111" t="s">
        <v>668</v>
      </c>
      <c r="D1095" s="20"/>
      <c r="E1095" s="20"/>
      <c r="F1095" s="26"/>
      <c r="G1095" s="20"/>
    </row>
    <row r="1096" spans="1:7" s="93" customFormat="1">
      <c r="A1096" s="109"/>
      <c r="B1096" s="79" t="s">
        <v>623</v>
      </c>
      <c r="C1096" s="62" t="s">
        <v>509</v>
      </c>
      <c r="D1096" s="20">
        <v>0</v>
      </c>
      <c r="E1096" s="20">
        <v>0</v>
      </c>
      <c r="F1096" s="20">
        <v>0</v>
      </c>
      <c r="G1096" s="26">
        <v>3270</v>
      </c>
    </row>
    <row r="1097" spans="1:7" s="93" customFormat="1" ht="38.25">
      <c r="A1097" s="109" t="s">
        <v>5</v>
      </c>
      <c r="B1097" s="79">
        <v>65</v>
      </c>
      <c r="C1097" s="111" t="s">
        <v>668</v>
      </c>
      <c r="D1097" s="22">
        <f t="shared" ref="D1097:F1097" si="225">D1096</f>
        <v>0</v>
      </c>
      <c r="E1097" s="22">
        <f t="shared" si="225"/>
        <v>0</v>
      </c>
      <c r="F1097" s="22">
        <f t="shared" si="225"/>
        <v>0</v>
      </c>
      <c r="G1097" s="29">
        <v>3270</v>
      </c>
    </row>
    <row r="1098" spans="1:7" s="69" customFormat="1">
      <c r="A1098" s="243" t="s">
        <v>5</v>
      </c>
      <c r="B1098" s="193">
        <v>45</v>
      </c>
      <c r="C1098" s="194" t="s">
        <v>270</v>
      </c>
      <c r="D1098" s="22">
        <f>D1077+D1081+D1085+D1089+D1093+D1097</f>
        <v>0</v>
      </c>
      <c r="E1098" s="29">
        <f t="shared" ref="E1098:F1098" si="226">E1077+E1081+E1085+E1089+E1093+E1097</f>
        <v>18200</v>
      </c>
      <c r="F1098" s="29">
        <f t="shared" si="226"/>
        <v>35199</v>
      </c>
      <c r="G1098" s="29">
        <v>3270</v>
      </c>
    </row>
    <row r="1099" spans="1:7" s="69" customFormat="1">
      <c r="A1099" s="243"/>
      <c r="B1099" s="104"/>
      <c r="C1099" s="60"/>
      <c r="D1099" s="38"/>
      <c r="E1099" s="38"/>
      <c r="F1099" s="38"/>
      <c r="G1099" s="103"/>
    </row>
    <row r="1100" spans="1:7" s="69" customFormat="1" ht="14.1" customHeight="1">
      <c r="A1100" s="243"/>
      <c r="B1100" s="193">
        <v>46</v>
      </c>
      <c r="C1100" s="194" t="s">
        <v>271</v>
      </c>
      <c r="D1100" s="38"/>
      <c r="E1100" s="38"/>
      <c r="F1100" s="38"/>
      <c r="G1100" s="103"/>
    </row>
    <row r="1101" spans="1:7" s="69" customFormat="1" ht="25.5">
      <c r="A1101" s="243"/>
      <c r="B1101" s="193">
        <v>60</v>
      </c>
      <c r="C1101" s="62" t="s">
        <v>519</v>
      </c>
      <c r="D1101" s="38"/>
      <c r="E1101" s="38"/>
      <c r="F1101" s="38"/>
      <c r="G1101" s="103"/>
    </row>
    <row r="1102" spans="1:7" s="69" customFormat="1" ht="14.1" customHeight="1">
      <c r="A1102" s="243"/>
      <c r="B1102" s="118" t="s">
        <v>518</v>
      </c>
      <c r="C1102" s="62" t="s">
        <v>509</v>
      </c>
      <c r="D1102" s="28">
        <v>0</v>
      </c>
      <c r="E1102" s="31">
        <v>18300</v>
      </c>
      <c r="F1102" s="31">
        <v>18300</v>
      </c>
      <c r="G1102" s="21">
        <v>0</v>
      </c>
    </row>
    <row r="1103" spans="1:7" s="69" customFormat="1" ht="25.5">
      <c r="A1103" s="243" t="s">
        <v>5</v>
      </c>
      <c r="B1103" s="193">
        <v>60</v>
      </c>
      <c r="C1103" s="62" t="s">
        <v>519</v>
      </c>
      <c r="D1103" s="22">
        <f t="shared" ref="D1103:F1103" si="227">D1102</f>
        <v>0</v>
      </c>
      <c r="E1103" s="29">
        <f t="shared" si="227"/>
        <v>18300</v>
      </c>
      <c r="F1103" s="29">
        <f t="shared" si="227"/>
        <v>18300</v>
      </c>
      <c r="G1103" s="22">
        <v>0</v>
      </c>
    </row>
    <row r="1104" spans="1:7" s="69" customFormat="1" ht="14.1" customHeight="1">
      <c r="A1104" s="243"/>
      <c r="B1104" s="193"/>
      <c r="C1104" s="62"/>
      <c r="D1104" s="106"/>
      <c r="E1104" s="106"/>
      <c r="F1104" s="106"/>
      <c r="G1104" s="106"/>
    </row>
    <row r="1105" spans="1:7" s="69" customFormat="1" ht="14.1" customHeight="1">
      <c r="A1105" s="243"/>
      <c r="B1105" s="193">
        <v>61</v>
      </c>
      <c r="C1105" s="62" t="s">
        <v>537</v>
      </c>
      <c r="D1105" s="38"/>
      <c r="E1105" s="38"/>
      <c r="F1105" s="38"/>
      <c r="G1105" s="103"/>
    </row>
    <row r="1106" spans="1:7" s="69" customFormat="1" ht="14.1" customHeight="1">
      <c r="A1106" s="243"/>
      <c r="B1106" s="118" t="s">
        <v>536</v>
      </c>
      <c r="C1106" s="62" t="s">
        <v>509</v>
      </c>
      <c r="D1106" s="28">
        <v>0</v>
      </c>
      <c r="E1106" s="31">
        <v>40000</v>
      </c>
      <c r="F1106" s="31">
        <v>40000</v>
      </c>
      <c r="G1106" s="21">
        <v>0</v>
      </c>
    </row>
    <row r="1107" spans="1:7" s="69" customFormat="1" ht="14.1" customHeight="1">
      <c r="A1107" s="243" t="s">
        <v>5</v>
      </c>
      <c r="B1107" s="193">
        <v>61</v>
      </c>
      <c r="C1107" s="62" t="s">
        <v>537</v>
      </c>
      <c r="D1107" s="22">
        <f t="shared" ref="D1107:F1107" si="228">D1106</f>
        <v>0</v>
      </c>
      <c r="E1107" s="29">
        <f t="shared" si="228"/>
        <v>40000</v>
      </c>
      <c r="F1107" s="29">
        <f t="shared" si="228"/>
        <v>40000</v>
      </c>
      <c r="G1107" s="22">
        <v>0</v>
      </c>
    </row>
    <row r="1108" spans="1:7" s="69" customFormat="1" ht="14.1" customHeight="1">
      <c r="A1108" s="243" t="s">
        <v>5</v>
      </c>
      <c r="B1108" s="193">
        <v>46</v>
      </c>
      <c r="C1108" s="194" t="s">
        <v>271</v>
      </c>
      <c r="D1108" s="22">
        <f>D1103+D1107</f>
        <v>0</v>
      </c>
      <c r="E1108" s="29">
        <f t="shared" ref="E1108:F1108" si="229">E1103+E1107</f>
        <v>58300</v>
      </c>
      <c r="F1108" s="29">
        <f t="shared" si="229"/>
        <v>58300</v>
      </c>
      <c r="G1108" s="22">
        <v>0</v>
      </c>
    </row>
    <row r="1109" spans="1:7" s="69" customFormat="1" ht="11.1" customHeight="1">
      <c r="A1109" s="243"/>
      <c r="B1109" s="193"/>
      <c r="C1109" s="194"/>
      <c r="D1109" s="107"/>
      <c r="E1109" s="107"/>
      <c r="F1109" s="107"/>
      <c r="G1109" s="107"/>
    </row>
    <row r="1110" spans="1:7" s="69" customFormat="1">
      <c r="A1110" s="243"/>
      <c r="B1110" s="193">
        <v>48</v>
      </c>
      <c r="C1110" s="194" t="s">
        <v>273</v>
      </c>
      <c r="D1110" s="38"/>
      <c r="E1110" s="38"/>
      <c r="F1110" s="38"/>
      <c r="G1110" s="103"/>
    </row>
    <row r="1111" spans="1:7" s="69" customFormat="1" ht="25.5">
      <c r="A1111" s="243"/>
      <c r="B1111" s="193">
        <v>60</v>
      </c>
      <c r="C1111" s="62" t="s">
        <v>568</v>
      </c>
      <c r="D1111" s="38"/>
      <c r="E1111" s="38"/>
      <c r="F1111" s="38"/>
      <c r="G1111" s="103"/>
    </row>
    <row r="1112" spans="1:7" s="69" customFormat="1">
      <c r="A1112" s="243"/>
      <c r="B1112" s="193" t="s">
        <v>655</v>
      </c>
      <c r="C1112" s="62" t="s">
        <v>656</v>
      </c>
      <c r="D1112" s="28">
        <v>0</v>
      </c>
      <c r="E1112" s="28">
        <v>0</v>
      </c>
      <c r="F1112" s="28">
        <v>0</v>
      </c>
      <c r="G1112" s="26">
        <v>2500</v>
      </c>
    </row>
    <row r="1113" spans="1:7" s="69" customFormat="1">
      <c r="A1113" s="243"/>
      <c r="B1113" s="118" t="s">
        <v>527</v>
      </c>
      <c r="C1113" s="62" t="s">
        <v>509</v>
      </c>
      <c r="D1113" s="28">
        <v>0</v>
      </c>
      <c r="E1113" s="31">
        <v>400000</v>
      </c>
      <c r="F1113" s="31">
        <f>400000+750000</f>
        <v>1150000</v>
      </c>
      <c r="G1113" s="26">
        <v>500000</v>
      </c>
    </row>
    <row r="1114" spans="1:7" s="69" customFormat="1">
      <c r="A1114" s="243"/>
      <c r="B1114" s="118" t="s">
        <v>600</v>
      </c>
      <c r="C1114" s="111" t="s">
        <v>593</v>
      </c>
      <c r="D1114" s="28">
        <v>0</v>
      </c>
      <c r="E1114" s="28">
        <v>0</v>
      </c>
      <c r="F1114" s="31">
        <v>1200</v>
      </c>
      <c r="G1114" s="21">
        <v>0</v>
      </c>
    </row>
    <row r="1115" spans="1:7" s="69" customFormat="1" ht="25.5">
      <c r="A1115" s="243" t="s">
        <v>5</v>
      </c>
      <c r="B1115" s="193">
        <v>60</v>
      </c>
      <c r="C1115" s="62" t="s">
        <v>568</v>
      </c>
      <c r="D1115" s="22">
        <f>SUM(D1112:D1114)</f>
        <v>0</v>
      </c>
      <c r="E1115" s="29">
        <f t="shared" ref="E1115:F1115" si="230">SUM(E1112:E1114)</f>
        <v>400000</v>
      </c>
      <c r="F1115" s="29">
        <f t="shared" si="230"/>
        <v>1151200</v>
      </c>
      <c r="G1115" s="29">
        <v>502500</v>
      </c>
    </row>
    <row r="1116" spans="1:7" s="69" customFormat="1">
      <c r="A1116" s="243" t="s">
        <v>5</v>
      </c>
      <c r="B1116" s="193">
        <v>48</v>
      </c>
      <c r="C1116" s="194" t="s">
        <v>273</v>
      </c>
      <c r="D1116" s="22">
        <f>D1115</f>
        <v>0</v>
      </c>
      <c r="E1116" s="29">
        <f t="shared" ref="E1116:F1116" si="231">E1115</f>
        <v>400000</v>
      </c>
      <c r="F1116" s="29">
        <f t="shared" si="231"/>
        <v>1151200</v>
      </c>
      <c r="G1116" s="29">
        <v>502500</v>
      </c>
    </row>
    <row r="1117" spans="1:7" s="69" customFormat="1" ht="11.1" customHeight="1">
      <c r="A1117" s="243"/>
      <c r="B1117" s="118"/>
      <c r="C1117" s="62"/>
      <c r="D1117" s="38"/>
      <c r="E1117" s="38"/>
      <c r="F1117" s="38"/>
      <c r="G1117" s="103"/>
    </row>
    <row r="1118" spans="1:7" s="69" customFormat="1">
      <c r="A1118" s="243"/>
      <c r="B1118" s="193">
        <v>50</v>
      </c>
      <c r="C1118" s="194" t="s">
        <v>280</v>
      </c>
      <c r="D1118" s="38"/>
      <c r="E1118" s="38"/>
      <c r="F1118" s="38"/>
      <c r="G1118" s="103"/>
    </row>
    <row r="1119" spans="1:7" s="69" customFormat="1" ht="27.95" customHeight="1">
      <c r="A1119" s="243"/>
      <c r="B1119" s="193">
        <v>60</v>
      </c>
      <c r="C1119" s="62" t="s">
        <v>531</v>
      </c>
      <c r="D1119" s="38"/>
      <c r="E1119" s="38"/>
      <c r="F1119" s="38"/>
      <c r="G1119" s="103"/>
    </row>
    <row r="1120" spans="1:7" s="69" customFormat="1">
      <c r="A1120" s="243"/>
      <c r="B1120" s="118" t="s">
        <v>524</v>
      </c>
      <c r="C1120" s="62" t="s">
        <v>509</v>
      </c>
      <c r="D1120" s="28">
        <v>0</v>
      </c>
      <c r="E1120" s="31">
        <v>5994</v>
      </c>
      <c r="F1120" s="31">
        <v>5994</v>
      </c>
      <c r="G1120" s="21">
        <v>0</v>
      </c>
    </row>
    <row r="1121" spans="1:7" s="69" customFormat="1" ht="27.95" customHeight="1">
      <c r="A1121" s="249" t="s">
        <v>5</v>
      </c>
      <c r="B1121" s="145">
        <v>60</v>
      </c>
      <c r="C1121" s="123" t="s">
        <v>531</v>
      </c>
      <c r="D1121" s="22">
        <f t="shared" ref="D1121:F1121" si="232">D1120</f>
        <v>0</v>
      </c>
      <c r="E1121" s="29">
        <f t="shared" si="232"/>
        <v>5994</v>
      </c>
      <c r="F1121" s="29">
        <f t="shared" si="232"/>
        <v>5994</v>
      </c>
      <c r="G1121" s="22">
        <v>0</v>
      </c>
    </row>
    <row r="1122" spans="1:7" s="69" customFormat="1" ht="11.1" customHeight="1">
      <c r="A1122" s="249"/>
      <c r="B1122" s="145"/>
      <c r="C1122" s="123"/>
      <c r="D1122" s="107"/>
      <c r="E1122" s="107"/>
      <c r="F1122" s="107"/>
      <c r="G1122" s="107"/>
    </row>
    <row r="1123" spans="1:7" s="69" customFormat="1" ht="27.95" customHeight="1">
      <c r="A1123" s="249"/>
      <c r="B1123" s="145">
        <v>61</v>
      </c>
      <c r="C1123" s="123" t="s">
        <v>569</v>
      </c>
      <c r="D1123" s="38"/>
      <c r="E1123" s="38"/>
      <c r="F1123" s="38"/>
      <c r="G1123" s="103"/>
    </row>
    <row r="1124" spans="1:7" s="153" customFormat="1">
      <c r="A1124" s="249"/>
      <c r="B1124" s="235" t="s">
        <v>556</v>
      </c>
      <c r="C1124" s="123" t="s">
        <v>509</v>
      </c>
      <c r="D1124" s="21">
        <v>0</v>
      </c>
      <c r="E1124" s="27">
        <v>500000</v>
      </c>
      <c r="F1124" s="27">
        <v>500000</v>
      </c>
      <c r="G1124" s="27">
        <v>380000</v>
      </c>
    </row>
    <row r="1125" spans="1:7" s="69" customFormat="1" ht="27.95" customHeight="1">
      <c r="A1125" s="249" t="s">
        <v>5</v>
      </c>
      <c r="B1125" s="145">
        <v>61</v>
      </c>
      <c r="C1125" s="123" t="s">
        <v>569</v>
      </c>
      <c r="D1125" s="21">
        <f t="shared" ref="D1125:F1125" si="233">D1124</f>
        <v>0</v>
      </c>
      <c r="E1125" s="27">
        <f t="shared" si="233"/>
        <v>500000</v>
      </c>
      <c r="F1125" s="27">
        <f t="shared" si="233"/>
        <v>500000</v>
      </c>
      <c r="G1125" s="27">
        <v>380000</v>
      </c>
    </row>
    <row r="1126" spans="1:7" s="153" customFormat="1">
      <c r="A1126" s="249" t="s">
        <v>5</v>
      </c>
      <c r="B1126" s="145">
        <v>50</v>
      </c>
      <c r="C1126" s="131" t="s">
        <v>280</v>
      </c>
      <c r="D1126" s="22">
        <f>D1121+D1125</f>
        <v>0</v>
      </c>
      <c r="E1126" s="29">
        <f t="shared" ref="E1126:F1126" si="234">E1121+E1125</f>
        <v>505994</v>
      </c>
      <c r="F1126" s="29">
        <f t="shared" si="234"/>
        <v>505994</v>
      </c>
      <c r="G1126" s="29">
        <v>380000</v>
      </c>
    </row>
    <row r="1127" spans="1:7" s="69" customFormat="1" ht="11.1" customHeight="1">
      <c r="A1127" s="243"/>
      <c r="B1127" s="104"/>
      <c r="C1127" s="60"/>
      <c r="D1127" s="38"/>
      <c r="E1127" s="38"/>
      <c r="F1127" s="38"/>
      <c r="G1127" s="103"/>
    </row>
    <row r="1128" spans="1:7" s="69" customFormat="1">
      <c r="A1128" s="243"/>
      <c r="B1128" s="61">
        <v>70</v>
      </c>
      <c r="C1128" s="62" t="s">
        <v>81</v>
      </c>
      <c r="D1128" s="38"/>
      <c r="E1128" s="38"/>
      <c r="F1128" s="38"/>
      <c r="G1128" s="103"/>
    </row>
    <row r="1129" spans="1:7" s="69" customFormat="1">
      <c r="A1129" s="243"/>
      <c r="B1129" s="61">
        <v>46</v>
      </c>
      <c r="C1129" s="62" t="s">
        <v>271</v>
      </c>
      <c r="D1129" s="38"/>
      <c r="E1129" s="38"/>
      <c r="F1129" s="38"/>
      <c r="G1129" s="103"/>
    </row>
    <row r="1130" spans="1:7" s="69" customFormat="1" ht="38.25">
      <c r="A1130" s="243"/>
      <c r="B1130" s="110" t="s">
        <v>265</v>
      </c>
      <c r="C1130" s="111" t="s">
        <v>266</v>
      </c>
      <c r="D1130" s="12">
        <v>100000</v>
      </c>
      <c r="E1130" s="12">
        <v>100000</v>
      </c>
      <c r="F1130" s="12">
        <v>100000</v>
      </c>
      <c r="G1130" s="11">
        <v>0</v>
      </c>
    </row>
    <row r="1131" spans="1:7" s="69" customFormat="1">
      <c r="A1131" s="250" t="s">
        <v>5</v>
      </c>
      <c r="B1131" s="152">
        <v>46</v>
      </c>
      <c r="C1131" s="151" t="s">
        <v>271</v>
      </c>
      <c r="D1131" s="12">
        <f t="shared" ref="D1131:F1131" si="235">SUM(D1130:D1130)</f>
        <v>100000</v>
      </c>
      <c r="E1131" s="12">
        <f t="shared" si="235"/>
        <v>100000</v>
      </c>
      <c r="F1131" s="12">
        <f t="shared" si="235"/>
        <v>100000</v>
      </c>
      <c r="G1131" s="11">
        <v>0</v>
      </c>
    </row>
    <row r="1132" spans="1:7" s="69" customFormat="1" ht="6" customHeight="1">
      <c r="A1132" s="243"/>
      <c r="B1132" s="61"/>
      <c r="C1132" s="62"/>
      <c r="D1132" s="10"/>
      <c r="E1132" s="9"/>
      <c r="F1132" s="10"/>
      <c r="G1132" s="10"/>
    </row>
    <row r="1133" spans="1:7" s="69" customFormat="1">
      <c r="A1133" s="243"/>
      <c r="B1133" s="61">
        <v>48</v>
      </c>
      <c r="C1133" s="62" t="s">
        <v>273</v>
      </c>
      <c r="D1133" s="119"/>
      <c r="E1133" s="119"/>
      <c r="F1133" s="38"/>
      <c r="G1133" s="38"/>
    </row>
    <row r="1134" spans="1:7" s="69" customFormat="1" ht="25.5">
      <c r="A1134" s="243"/>
      <c r="B1134" s="61" t="s">
        <v>179</v>
      </c>
      <c r="C1134" s="66" t="s">
        <v>180</v>
      </c>
      <c r="D1134" s="10">
        <v>8572</v>
      </c>
      <c r="E1134" s="9">
        <v>0</v>
      </c>
      <c r="F1134" s="9">
        <v>0</v>
      </c>
      <c r="G1134" s="9">
        <v>0</v>
      </c>
    </row>
    <row r="1135" spans="1:7" s="69" customFormat="1" ht="25.5">
      <c r="A1135" s="243"/>
      <c r="B1135" s="61" t="s">
        <v>206</v>
      </c>
      <c r="C1135" s="62" t="s">
        <v>205</v>
      </c>
      <c r="D1135" s="10">
        <v>5356</v>
      </c>
      <c r="E1135" s="9">
        <v>0</v>
      </c>
      <c r="F1135" s="9">
        <v>0</v>
      </c>
      <c r="G1135" s="9">
        <v>0</v>
      </c>
    </row>
    <row r="1136" spans="1:7" s="69" customFormat="1">
      <c r="A1136" s="243" t="s">
        <v>5</v>
      </c>
      <c r="B1136" s="61">
        <v>48</v>
      </c>
      <c r="C1136" s="62" t="s">
        <v>273</v>
      </c>
      <c r="D1136" s="5">
        <f t="shared" ref="D1136:F1136" si="236">SUM(D1134:D1135)</f>
        <v>13928</v>
      </c>
      <c r="E1136" s="4">
        <f t="shared" si="236"/>
        <v>0</v>
      </c>
      <c r="F1136" s="4">
        <f t="shared" si="236"/>
        <v>0</v>
      </c>
      <c r="G1136" s="4">
        <v>0</v>
      </c>
    </row>
    <row r="1137" spans="1:7" s="69" customFormat="1">
      <c r="A1137" s="243"/>
      <c r="B1137" s="61"/>
      <c r="C1137" s="62"/>
      <c r="D1137" s="119"/>
      <c r="E1137" s="119"/>
      <c r="F1137" s="38"/>
      <c r="G1137" s="38"/>
    </row>
    <row r="1138" spans="1:7" s="69" customFormat="1">
      <c r="A1138" s="243"/>
      <c r="B1138" s="105" t="s">
        <v>143</v>
      </c>
      <c r="C1138" s="62" t="s">
        <v>145</v>
      </c>
      <c r="D1138" s="9"/>
      <c r="E1138" s="10"/>
      <c r="F1138" s="10"/>
      <c r="G1138" s="23"/>
    </row>
    <row r="1139" spans="1:7" s="69" customFormat="1">
      <c r="A1139" s="243"/>
      <c r="B1139" s="105" t="s">
        <v>144</v>
      </c>
      <c r="C1139" s="66" t="s">
        <v>170</v>
      </c>
      <c r="D1139" s="10">
        <v>7066</v>
      </c>
      <c r="E1139" s="9">
        <v>0</v>
      </c>
      <c r="F1139" s="9">
        <v>0</v>
      </c>
      <c r="G1139" s="9">
        <v>0</v>
      </c>
    </row>
    <row r="1140" spans="1:7" s="69" customFormat="1">
      <c r="A1140" s="243"/>
      <c r="B1140" s="105" t="s">
        <v>512</v>
      </c>
      <c r="C1140" s="66" t="s">
        <v>513</v>
      </c>
      <c r="D1140" s="11">
        <v>0</v>
      </c>
      <c r="E1140" s="12">
        <v>113700</v>
      </c>
      <c r="F1140" s="12">
        <v>113700</v>
      </c>
      <c r="G1140" s="12">
        <v>85565</v>
      </c>
    </row>
    <row r="1141" spans="1:7" s="69" customFormat="1">
      <c r="A1141" s="243" t="s">
        <v>5</v>
      </c>
      <c r="B1141" s="105" t="s">
        <v>143</v>
      </c>
      <c r="C1141" s="62" t="s">
        <v>145</v>
      </c>
      <c r="D1141" s="12">
        <f t="shared" ref="D1141:F1141" si="237">SUM(D1139:D1140)</f>
        <v>7066</v>
      </c>
      <c r="E1141" s="12">
        <f t="shared" si="237"/>
        <v>113700</v>
      </c>
      <c r="F1141" s="12">
        <f t="shared" si="237"/>
        <v>113700</v>
      </c>
      <c r="G1141" s="12">
        <v>85565</v>
      </c>
    </row>
    <row r="1142" spans="1:7" s="69" customFormat="1">
      <c r="A1142" s="243"/>
      <c r="B1142" s="105"/>
      <c r="C1142" s="62"/>
      <c r="D1142" s="9"/>
      <c r="E1142" s="10"/>
      <c r="F1142" s="10"/>
      <c r="G1142" s="23"/>
    </row>
    <row r="1143" spans="1:7" s="69" customFormat="1">
      <c r="A1143" s="243"/>
      <c r="B1143" s="105" t="s">
        <v>181</v>
      </c>
      <c r="C1143" s="62" t="s">
        <v>182</v>
      </c>
      <c r="D1143" s="10"/>
      <c r="E1143" s="9"/>
      <c r="F1143" s="10"/>
      <c r="G1143" s="9"/>
    </row>
    <row r="1144" spans="1:7" s="69" customFormat="1">
      <c r="A1144" s="243"/>
      <c r="B1144" s="105" t="s">
        <v>183</v>
      </c>
      <c r="C1144" s="62" t="s">
        <v>141</v>
      </c>
      <c r="D1144" s="12">
        <v>306200</v>
      </c>
      <c r="E1144" s="11">
        <v>0</v>
      </c>
      <c r="F1144" s="11">
        <v>0</v>
      </c>
      <c r="G1144" s="11">
        <v>0</v>
      </c>
    </row>
    <row r="1145" spans="1:7" s="69" customFormat="1">
      <c r="A1145" s="243" t="s">
        <v>5</v>
      </c>
      <c r="B1145" s="105" t="s">
        <v>181</v>
      </c>
      <c r="C1145" s="62" t="s">
        <v>182</v>
      </c>
      <c r="D1145" s="12">
        <f t="shared" ref="D1145:F1145" si="238">D1144</f>
        <v>306200</v>
      </c>
      <c r="E1145" s="11">
        <f t="shared" si="238"/>
        <v>0</v>
      </c>
      <c r="F1145" s="11">
        <f t="shared" si="238"/>
        <v>0</v>
      </c>
      <c r="G1145" s="11">
        <v>0</v>
      </c>
    </row>
    <row r="1146" spans="1:7" s="69" customFormat="1">
      <c r="A1146" s="243"/>
      <c r="B1146" s="110"/>
      <c r="C1146" s="111"/>
      <c r="D1146" s="9"/>
      <c r="E1146" s="9"/>
      <c r="F1146" s="9"/>
      <c r="G1146" s="10"/>
    </row>
    <row r="1147" spans="1:7" s="69" customFormat="1" ht="27.95" customHeight="1">
      <c r="A1147" s="109"/>
      <c r="B1147" s="110">
        <v>76</v>
      </c>
      <c r="C1147" s="111" t="s">
        <v>267</v>
      </c>
      <c r="D1147" s="9"/>
      <c r="E1147" s="9"/>
      <c r="F1147" s="9"/>
      <c r="G1147" s="10"/>
    </row>
    <row r="1148" spans="1:7" s="69" customFormat="1">
      <c r="A1148" s="109"/>
      <c r="B1148" s="110" t="s">
        <v>268</v>
      </c>
      <c r="C1148" s="111" t="s">
        <v>269</v>
      </c>
      <c r="D1148" s="12">
        <v>200000</v>
      </c>
      <c r="E1148" s="12">
        <v>300000</v>
      </c>
      <c r="F1148" s="12">
        <v>300000</v>
      </c>
      <c r="G1148" s="11">
        <v>0</v>
      </c>
    </row>
    <row r="1149" spans="1:7" s="153" customFormat="1" ht="27.95" customHeight="1">
      <c r="A1149" s="135" t="s">
        <v>5</v>
      </c>
      <c r="B1149" s="202">
        <v>76</v>
      </c>
      <c r="C1149" s="137" t="s">
        <v>267</v>
      </c>
      <c r="D1149" s="12">
        <f t="shared" ref="D1149:F1149" si="239">D1148</f>
        <v>200000</v>
      </c>
      <c r="E1149" s="12">
        <f t="shared" si="239"/>
        <v>300000</v>
      </c>
      <c r="F1149" s="12">
        <f t="shared" si="239"/>
        <v>300000</v>
      </c>
      <c r="G1149" s="11">
        <v>0</v>
      </c>
    </row>
    <row r="1150" spans="1:7" s="69" customFormat="1">
      <c r="A1150" s="109"/>
      <c r="B1150" s="110"/>
      <c r="C1150" s="111"/>
      <c r="D1150" s="10"/>
      <c r="E1150" s="10"/>
      <c r="F1150" s="10"/>
      <c r="G1150" s="10"/>
    </row>
    <row r="1151" spans="1:7" s="69" customFormat="1" ht="27.75" customHeight="1">
      <c r="A1151" s="109"/>
      <c r="B1151" s="110">
        <v>77</v>
      </c>
      <c r="C1151" s="111" t="s">
        <v>329</v>
      </c>
      <c r="D1151" s="10"/>
      <c r="E1151" s="10"/>
      <c r="F1151" s="10"/>
      <c r="G1151" s="10"/>
    </row>
    <row r="1152" spans="1:7" s="153" customFormat="1">
      <c r="A1152" s="135"/>
      <c r="B1152" s="202" t="s">
        <v>330</v>
      </c>
      <c r="C1152" s="137" t="s">
        <v>141</v>
      </c>
      <c r="D1152" s="12">
        <v>350000</v>
      </c>
      <c r="E1152" s="11">
        <v>0</v>
      </c>
      <c r="F1152" s="11">
        <v>0</v>
      </c>
      <c r="G1152" s="11">
        <v>0</v>
      </c>
    </row>
    <row r="1153" spans="1:7" s="69" customFormat="1" ht="27" customHeight="1">
      <c r="A1153" s="109" t="s">
        <v>5</v>
      </c>
      <c r="B1153" s="110">
        <v>77</v>
      </c>
      <c r="C1153" s="111" t="s">
        <v>329</v>
      </c>
      <c r="D1153" s="12">
        <f t="shared" ref="D1153:F1153" si="240">D1152</f>
        <v>350000</v>
      </c>
      <c r="E1153" s="11">
        <f t="shared" si="240"/>
        <v>0</v>
      </c>
      <c r="F1153" s="11">
        <f t="shared" si="240"/>
        <v>0</v>
      </c>
      <c r="G1153" s="11">
        <v>0</v>
      </c>
    </row>
    <row r="1154" spans="1:7" s="191" customFormat="1" ht="14.1" customHeight="1">
      <c r="A1154" s="251" t="s">
        <v>5</v>
      </c>
      <c r="B1154" s="189">
        <v>70</v>
      </c>
      <c r="C1154" s="190" t="s">
        <v>81</v>
      </c>
      <c r="D1154" s="12">
        <f>D1141+D1136+D1145+D1131+D1149+D1153</f>
        <v>977194</v>
      </c>
      <c r="E1154" s="12">
        <f t="shared" ref="E1154:F1154" si="241">E1141+E1136+E1145+E1131+E1149+E1153</f>
        <v>513700</v>
      </c>
      <c r="F1154" s="12">
        <f t="shared" si="241"/>
        <v>513700</v>
      </c>
      <c r="G1154" s="12">
        <v>85565</v>
      </c>
    </row>
    <row r="1155" spans="1:7" s="191" customFormat="1" ht="14.1" customHeight="1">
      <c r="A1155" s="251" t="s">
        <v>5</v>
      </c>
      <c r="B1155" s="104">
        <v>1.2030000000000001</v>
      </c>
      <c r="C1155" s="192" t="s">
        <v>84</v>
      </c>
      <c r="D1155" s="12">
        <f t="shared" ref="D1155:F1155" si="242">D1154+D1072+D1108+D1098+D1126+D1116</f>
        <v>983123</v>
      </c>
      <c r="E1155" s="12">
        <f t="shared" si="242"/>
        <v>1899292</v>
      </c>
      <c r="F1155" s="12">
        <f t="shared" si="242"/>
        <v>2487366</v>
      </c>
      <c r="G1155" s="12">
        <v>1289255</v>
      </c>
    </row>
    <row r="1156" spans="1:7" s="69" customFormat="1" ht="14.1" customHeight="1">
      <c r="A1156" s="243"/>
      <c r="B1156" s="104"/>
      <c r="C1156" s="60"/>
      <c r="D1156" s="10"/>
      <c r="E1156" s="10"/>
      <c r="F1156" s="10"/>
      <c r="G1156" s="10"/>
    </row>
    <row r="1157" spans="1:7" s="69" customFormat="1" ht="14.1" customHeight="1">
      <c r="A1157" s="243"/>
      <c r="B1157" s="104">
        <v>1.6</v>
      </c>
      <c r="C1157" s="60" t="s">
        <v>72</v>
      </c>
      <c r="D1157" s="10"/>
      <c r="E1157" s="10"/>
      <c r="F1157" s="10"/>
      <c r="G1157" s="10"/>
    </row>
    <row r="1158" spans="1:7" s="69" customFormat="1" ht="14.1" customHeight="1">
      <c r="A1158" s="238"/>
      <c r="B1158" s="193">
        <v>29</v>
      </c>
      <c r="C1158" s="194" t="s">
        <v>163</v>
      </c>
      <c r="D1158" s="10"/>
      <c r="E1158" s="10"/>
      <c r="F1158" s="10"/>
      <c r="G1158" s="10"/>
    </row>
    <row r="1159" spans="1:7" s="69" customFormat="1" ht="14.1" customHeight="1">
      <c r="A1159" s="238"/>
      <c r="B1159" s="193" t="s">
        <v>320</v>
      </c>
      <c r="C1159" s="76" t="s">
        <v>203</v>
      </c>
      <c r="D1159" s="9">
        <v>0</v>
      </c>
      <c r="E1159" s="10">
        <v>497340</v>
      </c>
      <c r="F1159" s="10">
        <v>497340</v>
      </c>
      <c r="G1159" s="92">
        <v>231055</v>
      </c>
    </row>
    <row r="1160" spans="1:7" s="69" customFormat="1" ht="14.1" customHeight="1">
      <c r="A1160" s="238"/>
      <c r="B1160" s="193" t="s">
        <v>321</v>
      </c>
      <c r="C1160" s="76" t="s">
        <v>204</v>
      </c>
      <c r="D1160" s="11">
        <v>0</v>
      </c>
      <c r="E1160" s="12">
        <v>17400</v>
      </c>
      <c r="F1160" s="12">
        <v>17400</v>
      </c>
      <c r="G1160" s="92">
        <v>22556</v>
      </c>
    </row>
    <row r="1161" spans="1:7" s="69" customFormat="1" ht="14.1" customHeight="1">
      <c r="A1161" s="238" t="s">
        <v>5</v>
      </c>
      <c r="B1161" s="193">
        <v>29</v>
      </c>
      <c r="C1161" s="194" t="s">
        <v>163</v>
      </c>
      <c r="D1161" s="11">
        <f>SUM(D1159:D1160)</f>
        <v>0</v>
      </c>
      <c r="E1161" s="12">
        <f t="shared" ref="E1161:F1161" si="243">SUM(E1159:E1160)</f>
        <v>514740</v>
      </c>
      <c r="F1161" s="12">
        <f t="shared" si="243"/>
        <v>514740</v>
      </c>
      <c r="G1161" s="5">
        <v>253611</v>
      </c>
    </row>
    <row r="1162" spans="1:7" s="69" customFormat="1" ht="14.1" customHeight="1">
      <c r="A1162" s="238"/>
      <c r="B1162" s="193"/>
      <c r="C1162" s="194"/>
      <c r="D1162" s="9"/>
      <c r="E1162" s="9"/>
      <c r="F1162" s="9"/>
      <c r="G1162" s="10"/>
    </row>
    <row r="1163" spans="1:7" s="69" customFormat="1" ht="14.1" customHeight="1">
      <c r="A1163" s="94"/>
      <c r="B1163" s="79">
        <v>30</v>
      </c>
      <c r="C1163" s="80" t="s">
        <v>601</v>
      </c>
      <c r="D1163" s="10"/>
      <c r="E1163" s="10"/>
      <c r="F1163" s="10"/>
      <c r="G1163" s="10"/>
    </row>
    <row r="1164" spans="1:7" s="69" customFormat="1" ht="14.1" customHeight="1">
      <c r="A1164" s="94"/>
      <c r="B1164" s="79" t="s">
        <v>602</v>
      </c>
      <c r="C1164" s="80" t="s">
        <v>681</v>
      </c>
      <c r="D1164" s="9">
        <v>0</v>
      </c>
      <c r="E1164" s="9">
        <v>0</v>
      </c>
      <c r="F1164" s="10">
        <v>27359</v>
      </c>
      <c r="G1164" s="92">
        <v>69786</v>
      </c>
    </row>
    <row r="1165" spans="1:7" s="69" customFormat="1" ht="14.1" customHeight="1">
      <c r="A1165" s="94"/>
      <c r="B1165" s="79" t="s">
        <v>604</v>
      </c>
      <c r="C1165" s="80" t="s">
        <v>682</v>
      </c>
      <c r="D1165" s="11">
        <v>0</v>
      </c>
      <c r="E1165" s="11">
        <v>0</v>
      </c>
      <c r="F1165" s="12">
        <v>2356</v>
      </c>
      <c r="G1165" s="12">
        <v>3900</v>
      </c>
    </row>
    <row r="1166" spans="1:7" s="69" customFormat="1" ht="14.1" customHeight="1">
      <c r="A1166" s="94" t="s">
        <v>5</v>
      </c>
      <c r="B1166" s="79">
        <v>30</v>
      </c>
      <c r="C1166" s="80" t="s">
        <v>601</v>
      </c>
      <c r="D1166" s="11">
        <f>SUM(D1164:D1165)</f>
        <v>0</v>
      </c>
      <c r="E1166" s="11">
        <f t="shared" ref="E1166:F1166" si="244">SUM(E1164:E1165)</f>
        <v>0</v>
      </c>
      <c r="F1166" s="12">
        <f t="shared" si="244"/>
        <v>29715</v>
      </c>
      <c r="G1166" s="12">
        <v>73686</v>
      </c>
    </row>
    <row r="1167" spans="1:7" s="69" customFormat="1" ht="14.1" customHeight="1">
      <c r="A1167" s="237" t="s">
        <v>5</v>
      </c>
      <c r="B1167" s="142">
        <v>1.6</v>
      </c>
      <c r="C1167" s="143" t="s">
        <v>72</v>
      </c>
      <c r="D1167" s="4">
        <f>D1161+D1166</f>
        <v>0</v>
      </c>
      <c r="E1167" s="5">
        <f t="shared" ref="E1167:F1167" si="245">E1161+E1166</f>
        <v>514740</v>
      </c>
      <c r="F1167" s="5">
        <f t="shared" si="245"/>
        <v>544455</v>
      </c>
      <c r="G1167" s="5">
        <v>327297</v>
      </c>
    </row>
    <row r="1168" spans="1:7" s="69" customFormat="1" ht="10.9" customHeight="1">
      <c r="A1168" s="243"/>
      <c r="B1168" s="104"/>
      <c r="C1168" s="60"/>
      <c r="D1168" s="10"/>
      <c r="E1168" s="10"/>
      <c r="F1168" s="10"/>
      <c r="G1168" s="10"/>
    </row>
    <row r="1169" spans="1:7" ht="15" customHeight="1">
      <c r="B1169" s="88">
        <v>1.7889999999999999</v>
      </c>
      <c r="C1169" s="82" t="s">
        <v>319</v>
      </c>
      <c r="D1169" s="10"/>
      <c r="E1169" s="10"/>
      <c r="F1169" s="10"/>
      <c r="G1169" s="10"/>
    </row>
    <row r="1170" spans="1:7" ht="15" customHeight="1">
      <c r="B1170" s="193">
        <v>29</v>
      </c>
      <c r="C1170" s="194" t="s">
        <v>163</v>
      </c>
      <c r="D1170" s="26"/>
      <c r="E1170" s="26"/>
      <c r="F1170" s="26"/>
      <c r="G1170" s="39"/>
    </row>
    <row r="1171" spans="1:7" ht="25.5">
      <c r="B1171" s="71" t="s">
        <v>320</v>
      </c>
      <c r="C1171" s="76" t="s">
        <v>318</v>
      </c>
      <c r="D1171" s="20">
        <v>0</v>
      </c>
      <c r="E1171" s="26">
        <v>1</v>
      </c>
      <c r="F1171" s="26">
        <v>1</v>
      </c>
      <c r="G1171" s="92">
        <v>12611</v>
      </c>
    </row>
    <row r="1172" spans="1:7" ht="25.5">
      <c r="A1172" s="244"/>
      <c r="B1172" s="227" t="s">
        <v>321</v>
      </c>
      <c r="C1172" s="206" t="s">
        <v>647</v>
      </c>
      <c r="D1172" s="21">
        <v>0</v>
      </c>
      <c r="E1172" s="27">
        <v>600</v>
      </c>
      <c r="F1172" s="27">
        <v>600</v>
      </c>
      <c r="G1172" s="27">
        <v>877</v>
      </c>
    </row>
    <row r="1173" spans="1:7" s="69" customFormat="1">
      <c r="A1173" s="238"/>
      <c r="B1173" s="193" t="s">
        <v>323</v>
      </c>
      <c r="C1173" s="76" t="s">
        <v>203</v>
      </c>
      <c r="D1173" s="9">
        <v>0</v>
      </c>
      <c r="E1173" s="10">
        <v>1</v>
      </c>
      <c r="F1173" s="10">
        <v>1</v>
      </c>
      <c r="G1173" s="92">
        <v>27043</v>
      </c>
    </row>
    <row r="1174" spans="1:7" s="69" customFormat="1">
      <c r="A1174" s="238"/>
      <c r="B1174" s="193" t="s">
        <v>324</v>
      </c>
      <c r="C1174" s="76" t="s">
        <v>204</v>
      </c>
      <c r="D1174" s="9">
        <v>0</v>
      </c>
      <c r="E1174" s="10">
        <v>1800</v>
      </c>
      <c r="F1174" s="10">
        <v>1800</v>
      </c>
      <c r="G1174" s="92">
        <v>2334</v>
      </c>
    </row>
    <row r="1175" spans="1:7" s="69" customFormat="1" ht="25.5">
      <c r="A1175" s="238"/>
      <c r="B1175" s="71" t="s">
        <v>327</v>
      </c>
      <c r="C1175" s="76" t="s">
        <v>671</v>
      </c>
      <c r="D1175" s="9">
        <v>0</v>
      </c>
      <c r="E1175" s="9">
        <v>0</v>
      </c>
      <c r="F1175" s="9">
        <v>0</v>
      </c>
      <c r="G1175" s="26">
        <v>30079</v>
      </c>
    </row>
    <row r="1176" spans="1:7" s="69" customFormat="1" ht="25.5">
      <c r="A1176" s="238"/>
      <c r="B1176" s="71" t="s">
        <v>328</v>
      </c>
      <c r="C1176" s="76" t="s">
        <v>649</v>
      </c>
      <c r="D1176" s="11">
        <v>0</v>
      </c>
      <c r="E1176" s="11">
        <v>0</v>
      </c>
      <c r="F1176" s="11">
        <v>0</v>
      </c>
      <c r="G1176" s="10">
        <v>1409</v>
      </c>
    </row>
    <row r="1177" spans="1:7" ht="15" customHeight="1">
      <c r="A1177" s="238" t="s">
        <v>5</v>
      </c>
      <c r="B1177" s="193">
        <v>29</v>
      </c>
      <c r="C1177" s="194" t="s">
        <v>163</v>
      </c>
      <c r="D1177" s="21">
        <f>SUM(D1171:D1176)</f>
        <v>0</v>
      </c>
      <c r="E1177" s="27">
        <f t="shared" ref="E1177:F1177" si="246">SUM(E1171:E1176)</f>
        <v>2402</v>
      </c>
      <c r="F1177" s="27">
        <f t="shared" si="246"/>
        <v>2402</v>
      </c>
      <c r="G1177" s="29">
        <v>74353</v>
      </c>
    </row>
    <row r="1178" spans="1:7" ht="15" customHeight="1">
      <c r="C1178" s="194"/>
      <c r="D1178" s="20"/>
      <c r="E1178" s="20"/>
      <c r="F1178" s="20"/>
      <c r="G1178" s="26"/>
    </row>
    <row r="1179" spans="1:7" s="69" customFormat="1" ht="15" customHeight="1">
      <c r="A1179" s="94"/>
      <c r="B1179" s="79">
        <v>30</v>
      </c>
      <c r="C1179" s="80" t="s">
        <v>601</v>
      </c>
      <c r="D1179" s="10"/>
      <c r="E1179" s="10"/>
      <c r="F1179" s="10"/>
      <c r="G1179" s="10"/>
    </row>
    <row r="1180" spans="1:7" s="69" customFormat="1" ht="15" customHeight="1">
      <c r="A1180" s="94"/>
      <c r="B1180" s="79" t="s">
        <v>602</v>
      </c>
      <c r="C1180" s="80" t="s">
        <v>603</v>
      </c>
      <c r="D1180" s="9">
        <v>0</v>
      </c>
      <c r="E1180" s="9">
        <v>0</v>
      </c>
      <c r="F1180" s="10">
        <v>7934</v>
      </c>
      <c r="G1180" s="180">
        <v>31560</v>
      </c>
    </row>
    <row r="1181" spans="1:7" s="69" customFormat="1" ht="15" customHeight="1">
      <c r="A1181" s="94"/>
      <c r="B1181" s="79" t="s">
        <v>604</v>
      </c>
      <c r="C1181" s="80" t="s">
        <v>605</v>
      </c>
      <c r="D1181" s="11">
        <v>0</v>
      </c>
      <c r="E1181" s="11">
        <v>0</v>
      </c>
      <c r="F1181" s="12">
        <v>800</v>
      </c>
      <c r="G1181" s="12">
        <v>1700</v>
      </c>
    </row>
    <row r="1182" spans="1:7" s="69" customFormat="1" ht="15" customHeight="1">
      <c r="A1182" s="94" t="s">
        <v>5</v>
      </c>
      <c r="B1182" s="79">
        <v>30</v>
      </c>
      <c r="C1182" s="80" t="s">
        <v>601</v>
      </c>
      <c r="D1182" s="11">
        <f>SUM(D1180:D1181)</f>
        <v>0</v>
      </c>
      <c r="E1182" s="11">
        <f t="shared" ref="E1182:F1182" si="247">SUM(E1180:E1181)</f>
        <v>0</v>
      </c>
      <c r="F1182" s="12">
        <f t="shared" si="247"/>
        <v>8734</v>
      </c>
      <c r="G1182" s="12">
        <v>33260</v>
      </c>
    </row>
    <row r="1183" spans="1:7" ht="14.1" customHeight="1">
      <c r="A1183" s="238" t="s">
        <v>5</v>
      </c>
      <c r="B1183" s="88">
        <v>1.7889999999999999</v>
      </c>
      <c r="C1183" s="82" t="s">
        <v>319</v>
      </c>
      <c r="D1183" s="22">
        <f>D1177+D1182</f>
        <v>0</v>
      </c>
      <c r="E1183" s="29">
        <f t="shared" ref="E1183:F1183" si="248">E1177+E1182</f>
        <v>2402</v>
      </c>
      <c r="F1183" s="29">
        <f t="shared" si="248"/>
        <v>11136</v>
      </c>
      <c r="G1183" s="29">
        <v>107613</v>
      </c>
    </row>
    <row r="1184" spans="1:7" s="69" customFormat="1" ht="14.1" customHeight="1">
      <c r="A1184" s="109"/>
      <c r="B1184" s="121"/>
      <c r="C1184" s="122"/>
      <c r="D1184" s="10"/>
      <c r="E1184" s="9"/>
      <c r="F1184" s="9"/>
      <c r="G1184" s="9"/>
    </row>
    <row r="1185" spans="1:7" ht="14.1" customHeight="1">
      <c r="B1185" s="88">
        <v>1.796</v>
      </c>
      <c r="C1185" s="82" t="s">
        <v>322</v>
      </c>
      <c r="D1185" s="10"/>
      <c r="E1185" s="10"/>
      <c r="F1185" s="10"/>
      <c r="G1185" s="10"/>
    </row>
    <row r="1186" spans="1:7" ht="14.1" customHeight="1">
      <c r="B1186" s="193">
        <v>29</v>
      </c>
      <c r="C1186" s="194" t="s">
        <v>163</v>
      </c>
      <c r="D1186" s="26"/>
      <c r="E1186" s="26"/>
      <c r="F1186" s="26"/>
      <c r="G1186" s="39"/>
    </row>
    <row r="1187" spans="1:7" ht="25.5">
      <c r="B1187" s="71" t="s">
        <v>323</v>
      </c>
      <c r="C1187" s="76" t="s">
        <v>318</v>
      </c>
      <c r="D1187" s="20">
        <v>0</v>
      </c>
      <c r="E1187" s="26">
        <v>1</v>
      </c>
      <c r="F1187" s="26">
        <v>1</v>
      </c>
      <c r="G1187" s="92">
        <v>58242</v>
      </c>
    </row>
    <row r="1188" spans="1:7" ht="25.5">
      <c r="B1188" s="71" t="s">
        <v>324</v>
      </c>
      <c r="C1188" s="76" t="s">
        <v>178</v>
      </c>
      <c r="D1188" s="20">
        <v>0</v>
      </c>
      <c r="E1188" s="26">
        <v>300</v>
      </c>
      <c r="F1188" s="26">
        <v>300</v>
      </c>
      <c r="G1188" s="26">
        <v>4049</v>
      </c>
    </row>
    <row r="1189" spans="1:7" s="69" customFormat="1" ht="15" customHeight="1">
      <c r="A1189" s="238"/>
      <c r="B1189" s="193" t="s">
        <v>327</v>
      </c>
      <c r="C1189" s="76" t="s">
        <v>203</v>
      </c>
      <c r="D1189" s="9">
        <v>0</v>
      </c>
      <c r="E1189" s="10">
        <v>1</v>
      </c>
      <c r="F1189" s="10">
        <v>1</v>
      </c>
      <c r="G1189" s="92">
        <v>140437</v>
      </c>
    </row>
    <row r="1190" spans="1:7" s="69" customFormat="1" ht="15" customHeight="1">
      <c r="A1190" s="238"/>
      <c r="B1190" s="193" t="s">
        <v>328</v>
      </c>
      <c r="C1190" s="76" t="s">
        <v>204</v>
      </c>
      <c r="D1190" s="9">
        <v>0</v>
      </c>
      <c r="E1190" s="10">
        <v>10800</v>
      </c>
      <c r="F1190" s="10">
        <v>10800</v>
      </c>
      <c r="G1190" s="10">
        <v>14000</v>
      </c>
    </row>
    <row r="1191" spans="1:7" s="69" customFormat="1" ht="27.95" customHeight="1">
      <c r="A1191" s="238"/>
      <c r="B1191" s="71" t="s">
        <v>609</v>
      </c>
      <c r="C1191" s="76" t="s">
        <v>671</v>
      </c>
      <c r="D1191" s="9">
        <v>0</v>
      </c>
      <c r="E1191" s="9">
        <v>0</v>
      </c>
      <c r="F1191" s="9">
        <v>0</v>
      </c>
      <c r="G1191" s="26">
        <v>138907</v>
      </c>
    </row>
    <row r="1192" spans="1:7" s="69" customFormat="1" ht="25.5">
      <c r="A1192" s="238"/>
      <c r="B1192" s="71" t="s">
        <v>610</v>
      </c>
      <c r="C1192" s="76" t="s">
        <v>649</v>
      </c>
      <c r="D1192" s="11">
        <v>0</v>
      </c>
      <c r="E1192" s="11">
        <v>0</v>
      </c>
      <c r="F1192" s="11">
        <v>0</v>
      </c>
      <c r="G1192" s="12">
        <v>6506</v>
      </c>
    </row>
    <row r="1193" spans="1:7" ht="15" customHeight="1">
      <c r="A1193" s="238" t="s">
        <v>5</v>
      </c>
      <c r="B1193" s="193">
        <v>29</v>
      </c>
      <c r="C1193" s="194" t="s">
        <v>163</v>
      </c>
      <c r="D1193" s="21">
        <f>SUM(D1187:D1192)</f>
        <v>0</v>
      </c>
      <c r="E1193" s="27">
        <f t="shared" ref="E1193:F1193" si="249">SUM(E1187:E1192)</f>
        <v>11102</v>
      </c>
      <c r="F1193" s="27">
        <f t="shared" si="249"/>
        <v>11102</v>
      </c>
      <c r="G1193" s="27">
        <v>362141</v>
      </c>
    </row>
    <row r="1194" spans="1:7" ht="9" customHeight="1">
      <c r="C1194" s="194"/>
      <c r="D1194" s="20"/>
      <c r="E1194" s="20"/>
      <c r="F1194" s="20"/>
      <c r="G1194" s="26"/>
    </row>
    <row r="1195" spans="1:7" s="69" customFormat="1" ht="15" customHeight="1">
      <c r="A1195" s="94"/>
      <c r="B1195" s="79">
        <v>30</v>
      </c>
      <c r="C1195" s="80" t="s">
        <v>601</v>
      </c>
      <c r="D1195" s="10"/>
      <c r="E1195" s="10"/>
      <c r="F1195" s="10"/>
      <c r="G1195" s="10"/>
    </row>
    <row r="1196" spans="1:7" s="69" customFormat="1" ht="15" customHeight="1">
      <c r="A1196" s="94"/>
      <c r="B1196" s="79" t="s">
        <v>602</v>
      </c>
      <c r="C1196" s="80" t="s">
        <v>603</v>
      </c>
      <c r="D1196" s="9">
        <v>0</v>
      </c>
      <c r="E1196" s="9">
        <v>0</v>
      </c>
      <c r="F1196" s="10">
        <v>32496</v>
      </c>
      <c r="G1196" s="92">
        <v>135892</v>
      </c>
    </row>
    <row r="1197" spans="1:7" s="69" customFormat="1" ht="15" customHeight="1">
      <c r="A1197" s="156"/>
      <c r="B1197" s="197" t="s">
        <v>604</v>
      </c>
      <c r="C1197" s="147" t="s">
        <v>605</v>
      </c>
      <c r="D1197" s="11">
        <v>0</v>
      </c>
      <c r="E1197" s="11">
        <v>0</v>
      </c>
      <c r="F1197" s="12">
        <v>1000</v>
      </c>
      <c r="G1197" s="12">
        <v>7700</v>
      </c>
    </row>
    <row r="1198" spans="1:7" s="69" customFormat="1" ht="15" customHeight="1">
      <c r="A1198" s="156" t="s">
        <v>5</v>
      </c>
      <c r="B1198" s="197">
        <v>30</v>
      </c>
      <c r="C1198" s="147" t="s">
        <v>601</v>
      </c>
      <c r="D1198" s="11">
        <f t="shared" ref="D1198:F1198" si="250">SUM(D1196:D1197)</f>
        <v>0</v>
      </c>
      <c r="E1198" s="11">
        <f t="shared" si="250"/>
        <v>0</v>
      </c>
      <c r="F1198" s="12">
        <f t="shared" si="250"/>
        <v>33496</v>
      </c>
      <c r="G1198" s="12">
        <v>143592</v>
      </c>
    </row>
    <row r="1199" spans="1:7" ht="15" customHeight="1">
      <c r="A1199" s="237" t="s">
        <v>5</v>
      </c>
      <c r="B1199" s="200">
        <v>1.796</v>
      </c>
      <c r="C1199" s="199" t="s">
        <v>322</v>
      </c>
      <c r="D1199" s="4">
        <f>D1193+D1198</f>
        <v>0</v>
      </c>
      <c r="E1199" s="5">
        <f t="shared" ref="E1199:F1199" si="251">E1193+E1198</f>
        <v>11102</v>
      </c>
      <c r="F1199" s="5">
        <f t="shared" si="251"/>
        <v>44598</v>
      </c>
      <c r="G1199" s="5">
        <v>505733</v>
      </c>
    </row>
    <row r="1200" spans="1:7" s="69" customFormat="1" ht="11.25" customHeight="1">
      <c r="A1200" s="249"/>
      <c r="B1200" s="142"/>
      <c r="C1200" s="143"/>
      <c r="D1200" s="10"/>
      <c r="E1200" s="10"/>
      <c r="F1200" s="10"/>
      <c r="G1200" s="10"/>
    </row>
    <row r="1201" spans="1:7" s="69" customFormat="1" ht="15" customHeight="1">
      <c r="A1201" s="135"/>
      <c r="B1201" s="203">
        <v>1.8</v>
      </c>
      <c r="C1201" s="204" t="s">
        <v>33</v>
      </c>
      <c r="D1201" s="10"/>
      <c r="E1201" s="10"/>
      <c r="F1201" s="10"/>
      <c r="G1201" s="10"/>
    </row>
    <row r="1202" spans="1:7" s="69" customFormat="1" ht="15" customHeight="1">
      <c r="A1202" s="135"/>
      <c r="B1202" s="202">
        <v>27</v>
      </c>
      <c r="C1202" s="131" t="s">
        <v>256</v>
      </c>
      <c r="D1202" s="10"/>
      <c r="E1202" s="10"/>
      <c r="F1202" s="10"/>
      <c r="G1202" s="10"/>
    </row>
    <row r="1203" spans="1:7" s="69" customFormat="1" ht="51">
      <c r="A1203" s="109"/>
      <c r="B1203" s="110" t="s">
        <v>257</v>
      </c>
      <c r="C1203" s="120" t="s">
        <v>679</v>
      </c>
      <c r="D1203" s="12">
        <v>216</v>
      </c>
      <c r="E1203" s="11">
        <v>0</v>
      </c>
      <c r="F1203" s="11">
        <v>0</v>
      </c>
      <c r="G1203" s="11">
        <v>0</v>
      </c>
    </row>
    <row r="1204" spans="1:7" s="69" customFormat="1" ht="15" customHeight="1">
      <c r="A1204" s="135" t="s">
        <v>5</v>
      </c>
      <c r="B1204" s="202">
        <v>27</v>
      </c>
      <c r="C1204" s="131" t="s">
        <v>256</v>
      </c>
      <c r="D1204" s="12">
        <f t="shared" ref="D1204:F1204" si="252">SUM(D1203)</f>
        <v>216</v>
      </c>
      <c r="E1204" s="11">
        <f t="shared" si="252"/>
        <v>0</v>
      </c>
      <c r="F1204" s="11">
        <f t="shared" si="252"/>
        <v>0</v>
      </c>
      <c r="G1204" s="11">
        <v>0</v>
      </c>
    </row>
    <row r="1205" spans="1:7" s="69" customFormat="1">
      <c r="A1205" s="109"/>
      <c r="B1205" s="121"/>
      <c r="C1205" s="122"/>
      <c r="D1205" s="10"/>
      <c r="E1205" s="10"/>
      <c r="F1205" s="10"/>
      <c r="G1205" s="10"/>
    </row>
    <row r="1206" spans="1:7" s="69" customFormat="1" ht="15" customHeight="1">
      <c r="A1206" s="238"/>
      <c r="B1206" s="193">
        <v>29</v>
      </c>
      <c r="C1206" s="194" t="s">
        <v>163</v>
      </c>
      <c r="D1206" s="10"/>
      <c r="E1206" s="10"/>
      <c r="F1206" s="10"/>
      <c r="G1206" s="10"/>
    </row>
    <row r="1207" spans="1:7" s="69" customFormat="1" ht="15" customHeight="1">
      <c r="A1207" s="238"/>
      <c r="B1207" s="193" t="s">
        <v>164</v>
      </c>
      <c r="C1207" s="76" t="s">
        <v>203</v>
      </c>
      <c r="D1207" s="10">
        <v>292633</v>
      </c>
      <c r="E1207" s="9">
        <v>0</v>
      </c>
      <c r="F1207" s="9">
        <v>0</v>
      </c>
      <c r="G1207" s="28">
        <v>0</v>
      </c>
    </row>
    <row r="1208" spans="1:7" s="69" customFormat="1" ht="15" customHeight="1">
      <c r="A1208" s="238"/>
      <c r="B1208" s="193" t="s">
        <v>172</v>
      </c>
      <c r="C1208" s="76" t="s">
        <v>204</v>
      </c>
      <c r="D1208" s="12">
        <v>23500</v>
      </c>
      <c r="E1208" s="11">
        <v>0</v>
      </c>
      <c r="F1208" s="11">
        <v>0</v>
      </c>
      <c r="G1208" s="21">
        <v>0</v>
      </c>
    </row>
    <row r="1209" spans="1:7" s="69" customFormat="1" ht="15" customHeight="1">
      <c r="A1209" s="237" t="s">
        <v>5</v>
      </c>
      <c r="B1209" s="145">
        <v>29</v>
      </c>
      <c r="C1209" s="131" t="s">
        <v>163</v>
      </c>
      <c r="D1209" s="12">
        <f t="shared" ref="D1209:F1209" si="253">SUM(D1207:D1208)</f>
        <v>316133</v>
      </c>
      <c r="E1209" s="11">
        <f t="shared" si="253"/>
        <v>0</v>
      </c>
      <c r="F1209" s="11">
        <f t="shared" si="253"/>
        <v>0</v>
      </c>
      <c r="G1209" s="11">
        <v>0</v>
      </c>
    </row>
    <row r="1210" spans="1:7" s="69" customFormat="1" ht="15" customHeight="1">
      <c r="A1210" s="135" t="s">
        <v>5</v>
      </c>
      <c r="B1210" s="203">
        <v>1.8</v>
      </c>
      <c r="C1210" s="204" t="s">
        <v>33</v>
      </c>
      <c r="D1210" s="12">
        <f>D1209+D1204</f>
        <v>316349</v>
      </c>
      <c r="E1210" s="11">
        <f t="shared" ref="E1210:F1210" si="254">E1209+E1204</f>
        <v>0</v>
      </c>
      <c r="F1210" s="11">
        <f t="shared" si="254"/>
        <v>0</v>
      </c>
      <c r="G1210" s="11">
        <v>0</v>
      </c>
    </row>
    <row r="1211" spans="1:7" s="139" customFormat="1" ht="15" customHeight="1">
      <c r="A1211" s="250" t="s">
        <v>5</v>
      </c>
      <c r="B1211" s="259">
        <v>1</v>
      </c>
      <c r="C1211" s="151" t="s">
        <v>72</v>
      </c>
      <c r="D1211" s="5">
        <f t="shared" ref="D1211:F1211" si="255">D1155+D1064+D920+D1210+D1183+D1199+D1167</f>
        <v>1488966</v>
      </c>
      <c r="E1211" s="5">
        <f t="shared" si="255"/>
        <v>2695090</v>
      </c>
      <c r="F1211" s="5">
        <f t="shared" si="255"/>
        <v>3562276</v>
      </c>
      <c r="G1211" s="5">
        <v>2449423</v>
      </c>
    </row>
    <row r="1212" spans="1:7" s="139" customFormat="1">
      <c r="A1212" s="249"/>
      <c r="B1212" s="205"/>
      <c r="C1212" s="123"/>
      <c r="D1212" s="107"/>
      <c r="E1212" s="107"/>
      <c r="F1212" s="107"/>
      <c r="G1212" s="107"/>
    </row>
    <row r="1213" spans="1:7" s="69" customFormat="1">
      <c r="A1213" s="243"/>
      <c r="B1213" s="102">
        <v>2</v>
      </c>
      <c r="C1213" s="62" t="s">
        <v>1</v>
      </c>
      <c r="D1213" s="38"/>
      <c r="E1213" s="38"/>
      <c r="F1213" s="38"/>
      <c r="G1213" s="103"/>
    </row>
    <row r="1214" spans="1:7" s="69" customFormat="1">
      <c r="A1214" s="243"/>
      <c r="B1214" s="104">
        <v>2.1030000000000002</v>
      </c>
      <c r="C1214" s="60" t="s">
        <v>85</v>
      </c>
      <c r="D1214" s="38"/>
      <c r="E1214" s="38"/>
      <c r="F1214" s="38"/>
      <c r="G1214" s="103"/>
    </row>
    <row r="1215" spans="1:7" s="69" customFormat="1">
      <c r="A1215" s="243"/>
      <c r="B1215" s="102">
        <v>29</v>
      </c>
      <c r="C1215" s="62" t="s">
        <v>163</v>
      </c>
      <c r="D1215" s="10"/>
      <c r="E1215" s="10"/>
      <c r="F1215" s="10"/>
      <c r="G1215" s="23"/>
    </row>
    <row r="1216" spans="1:7" s="69" customFormat="1" ht="13.9" customHeight="1">
      <c r="A1216" s="243"/>
      <c r="B1216" s="102">
        <v>70</v>
      </c>
      <c r="C1216" s="62" t="s">
        <v>119</v>
      </c>
      <c r="D1216" s="10"/>
      <c r="E1216" s="10"/>
      <c r="F1216" s="10"/>
      <c r="G1216" s="23"/>
    </row>
    <row r="1217" spans="1:7" s="69" customFormat="1">
      <c r="A1217" s="249"/>
      <c r="B1217" s="205" t="s">
        <v>166</v>
      </c>
      <c r="C1217" s="123" t="s">
        <v>141</v>
      </c>
      <c r="D1217" s="9">
        <v>0</v>
      </c>
      <c r="E1217" s="10">
        <v>31750</v>
      </c>
      <c r="F1217" s="9">
        <v>0</v>
      </c>
      <c r="G1217" s="9">
        <v>0</v>
      </c>
    </row>
    <row r="1218" spans="1:7" s="69" customFormat="1">
      <c r="A1218" s="249"/>
      <c r="B1218" s="102" t="s">
        <v>611</v>
      </c>
      <c r="C1218" s="62" t="s">
        <v>509</v>
      </c>
      <c r="D1218" s="11">
        <v>0</v>
      </c>
      <c r="E1218" s="11">
        <v>0</v>
      </c>
      <c r="F1218" s="11">
        <v>0</v>
      </c>
      <c r="G1218" s="10">
        <v>31750</v>
      </c>
    </row>
    <row r="1219" spans="1:7" s="69" customFormat="1" ht="13.9" customHeight="1">
      <c r="A1219" s="243" t="s">
        <v>5</v>
      </c>
      <c r="B1219" s="102">
        <v>70</v>
      </c>
      <c r="C1219" s="62" t="s">
        <v>119</v>
      </c>
      <c r="D1219" s="4">
        <f t="shared" ref="D1219:F1219" si="256">SUM(D1217:D1218)</f>
        <v>0</v>
      </c>
      <c r="E1219" s="5">
        <f t="shared" si="256"/>
        <v>31750</v>
      </c>
      <c r="F1219" s="4">
        <f t="shared" si="256"/>
        <v>0</v>
      </c>
      <c r="G1219" s="5">
        <v>31750</v>
      </c>
    </row>
    <row r="1220" spans="1:7" s="69" customFormat="1">
      <c r="A1220" s="243"/>
      <c r="B1220" s="102"/>
      <c r="C1220" s="62"/>
      <c r="D1220" s="10"/>
      <c r="E1220" s="10"/>
      <c r="F1220" s="10"/>
      <c r="G1220" s="23"/>
    </row>
    <row r="1221" spans="1:7" s="69" customFormat="1" ht="15" customHeight="1">
      <c r="A1221" s="243"/>
      <c r="B1221" s="102">
        <v>71</v>
      </c>
      <c r="C1221" s="62" t="s">
        <v>125</v>
      </c>
      <c r="D1221" s="10"/>
      <c r="E1221" s="10"/>
      <c r="F1221" s="10"/>
      <c r="G1221" s="23"/>
    </row>
    <row r="1222" spans="1:7" s="69" customFormat="1">
      <c r="A1222" s="243"/>
      <c r="B1222" s="102" t="s">
        <v>167</v>
      </c>
      <c r="C1222" s="62" t="s">
        <v>141</v>
      </c>
      <c r="D1222" s="10">
        <f>6485+1</f>
        <v>6486</v>
      </c>
      <c r="E1222" s="9">
        <v>0</v>
      </c>
      <c r="F1222" s="9">
        <v>0</v>
      </c>
      <c r="G1222" s="9">
        <v>0</v>
      </c>
    </row>
    <row r="1223" spans="1:7" s="69" customFormat="1">
      <c r="A1223" s="243"/>
      <c r="B1223" s="102" t="s">
        <v>579</v>
      </c>
      <c r="C1223" s="62" t="s">
        <v>509</v>
      </c>
      <c r="D1223" s="11">
        <v>0</v>
      </c>
      <c r="E1223" s="12">
        <v>53000</v>
      </c>
      <c r="F1223" s="11">
        <v>0</v>
      </c>
      <c r="G1223" s="10">
        <v>53000</v>
      </c>
    </row>
    <row r="1224" spans="1:7" s="69" customFormat="1" ht="15" customHeight="1">
      <c r="A1224" s="243" t="s">
        <v>5</v>
      </c>
      <c r="B1224" s="102">
        <v>71</v>
      </c>
      <c r="C1224" s="62" t="s">
        <v>125</v>
      </c>
      <c r="D1224" s="5">
        <f t="shared" ref="D1224:F1224" si="257">SUM(D1222:D1223)</f>
        <v>6486</v>
      </c>
      <c r="E1224" s="5">
        <f t="shared" si="257"/>
        <v>53000</v>
      </c>
      <c r="F1224" s="4">
        <f t="shared" si="257"/>
        <v>0</v>
      </c>
      <c r="G1224" s="5">
        <v>53000</v>
      </c>
    </row>
    <row r="1225" spans="1:7" s="69" customFormat="1" ht="15" customHeight="1">
      <c r="A1225" s="243"/>
      <c r="B1225" s="102"/>
      <c r="C1225" s="62"/>
      <c r="D1225" s="10"/>
      <c r="E1225" s="10"/>
      <c r="F1225" s="9"/>
      <c r="G1225" s="10"/>
    </row>
    <row r="1226" spans="1:7" s="69" customFormat="1" ht="15" customHeight="1">
      <c r="A1226" s="238"/>
      <c r="B1226" s="260">
        <v>72</v>
      </c>
      <c r="C1226" s="261" t="s">
        <v>407</v>
      </c>
      <c r="D1226" s="10"/>
      <c r="E1226" s="10"/>
      <c r="F1226" s="10"/>
      <c r="G1226" s="10"/>
    </row>
    <row r="1227" spans="1:7" s="69" customFormat="1" ht="15" customHeight="1">
      <c r="A1227" s="238"/>
      <c r="B1227" s="260" t="s">
        <v>660</v>
      </c>
      <c r="C1227" s="261" t="s">
        <v>617</v>
      </c>
      <c r="D1227" s="9">
        <v>0</v>
      </c>
      <c r="E1227" s="9">
        <v>0</v>
      </c>
      <c r="F1227" s="9">
        <v>0</v>
      </c>
      <c r="G1227" s="10">
        <v>7500</v>
      </c>
    </row>
    <row r="1228" spans="1:7" s="69" customFormat="1" ht="15" customHeight="1">
      <c r="A1228" s="238" t="s">
        <v>5</v>
      </c>
      <c r="B1228" s="260">
        <v>72</v>
      </c>
      <c r="C1228" s="261" t="s">
        <v>407</v>
      </c>
      <c r="D1228" s="4">
        <f t="shared" ref="D1228:F1228" si="258">SUM(D1227:D1227)</f>
        <v>0</v>
      </c>
      <c r="E1228" s="4">
        <f t="shared" si="258"/>
        <v>0</v>
      </c>
      <c r="F1228" s="4">
        <f t="shared" si="258"/>
        <v>0</v>
      </c>
      <c r="G1228" s="5">
        <v>7500</v>
      </c>
    </row>
    <row r="1229" spans="1:7" s="69" customFormat="1" ht="15" customHeight="1">
      <c r="A1229" s="238"/>
      <c r="B1229" s="260"/>
      <c r="C1229" s="261"/>
      <c r="D1229" s="17"/>
      <c r="E1229" s="10"/>
      <c r="F1229" s="10"/>
      <c r="G1229" s="10"/>
    </row>
    <row r="1230" spans="1:7" s="69" customFormat="1" ht="15" customHeight="1">
      <c r="A1230" s="238"/>
      <c r="B1230" s="260">
        <v>73</v>
      </c>
      <c r="C1230" s="261" t="s">
        <v>659</v>
      </c>
      <c r="D1230" s="9"/>
      <c r="E1230" s="10"/>
      <c r="F1230" s="10"/>
      <c r="G1230" s="10"/>
    </row>
    <row r="1231" spans="1:7" s="69" customFormat="1" ht="15" customHeight="1">
      <c r="A1231" s="238"/>
      <c r="B1231" s="260" t="s">
        <v>661</v>
      </c>
      <c r="C1231" s="62" t="s">
        <v>509</v>
      </c>
      <c r="D1231" s="9">
        <v>0</v>
      </c>
      <c r="E1231" s="9">
        <v>0</v>
      </c>
      <c r="F1231" s="9">
        <v>0</v>
      </c>
      <c r="G1231" s="10">
        <v>5000</v>
      </c>
    </row>
    <row r="1232" spans="1:7" s="69" customFormat="1" ht="15" customHeight="1">
      <c r="A1232" s="243" t="s">
        <v>5</v>
      </c>
      <c r="B1232" s="260">
        <v>73</v>
      </c>
      <c r="C1232" s="261" t="s">
        <v>659</v>
      </c>
      <c r="D1232" s="4">
        <f t="shared" ref="D1232:F1232" si="259">SUM(D1231:D1231)</f>
        <v>0</v>
      </c>
      <c r="E1232" s="4">
        <f t="shared" si="259"/>
        <v>0</v>
      </c>
      <c r="F1232" s="4">
        <f t="shared" si="259"/>
        <v>0</v>
      </c>
      <c r="G1232" s="5">
        <v>5000</v>
      </c>
    </row>
    <row r="1233" spans="1:7" s="69" customFormat="1" ht="15" customHeight="1">
      <c r="A1233" s="238"/>
      <c r="B1233" s="260"/>
      <c r="C1233" s="261"/>
      <c r="D1233" s="17"/>
      <c r="E1233" s="17"/>
      <c r="F1233" s="17"/>
      <c r="G1233" s="10"/>
    </row>
    <row r="1234" spans="1:7" s="69" customFormat="1" ht="15" customHeight="1">
      <c r="A1234" s="238"/>
      <c r="B1234" s="260">
        <v>74</v>
      </c>
      <c r="C1234" s="261" t="s">
        <v>622</v>
      </c>
      <c r="D1234" s="9"/>
      <c r="E1234" s="9"/>
      <c r="F1234" s="9"/>
      <c r="G1234" s="10"/>
    </row>
    <row r="1235" spans="1:7" s="69" customFormat="1" ht="15" customHeight="1">
      <c r="A1235" s="238"/>
      <c r="B1235" s="260" t="s">
        <v>662</v>
      </c>
      <c r="C1235" s="62" t="s">
        <v>509</v>
      </c>
      <c r="D1235" s="9">
        <v>0</v>
      </c>
      <c r="E1235" s="9">
        <v>0</v>
      </c>
      <c r="F1235" s="9">
        <v>0</v>
      </c>
      <c r="G1235" s="10">
        <v>50000</v>
      </c>
    </row>
    <row r="1236" spans="1:7" s="69" customFormat="1" ht="15" customHeight="1">
      <c r="A1236" s="243" t="s">
        <v>5</v>
      </c>
      <c r="B1236" s="260">
        <v>74</v>
      </c>
      <c r="C1236" s="261" t="s">
        <v>622</v>
      </c>
      <c r="D1236" s="4">
        <f t="shared" ref="D1236:F1236" si="260">SUM(D1235:D1235)</f>
        <v>0</v>
      </c>
      <c r="E1236" s="4">
        <f t="shared" si="260"/>
        <v>0</v>
      </c>
      <c r="F1236" s="4">
        <f t="shared" si="260"/>
        <v>0</v>
      </c>
      <c r="G1236" s="5">
        <v>50000</v>
      </c>
    </row>
    <row r="1237" spans="1:7" s="69" customFormat="1" ht="15" customHeight="1">
      <c r="A1237" s="243" t="s">
        <v>5</v>
      </c>
      <c r="B1237" s="102">
        <v>29</v>
      </c>
      <c r="C1237" s="62" t="s">
        <v>163</v>
      </c>
      <c r="D1237" s="5">
        <f>D1219+D1224+D1228+D1232+D1236</f>
        <v>6486</v>
      </c>
      <c r="E1237" s="5">
        <f t="shared" ref="E1237:F1237" si="261">E1219+E1224+E1228+E1232+E1236</f>
        <v>84750</v>
      </c>
      <c r="F1237" s="4">
        <f t="shared" si="261"/>
        <v>0</v>
      </c>
      <c r="G1237" s="5">
        <v>147250</v>
      </c>
    </row>
    <row r="1238" spans="1:7" s="69" customFormat="1">
      <c r="A1238" s="243" t="s">
        <v>5</v>
      </c>
      <c r="B1238" s="104">
        <v>2.1030000000000002</v>
      </c>
      <c r="C1238" s="60" t="s">
        <v>85</v>
      </c>
      <c r="D1238" s="5">
        <f>D1237</f>
        <v>6486</v>
      </c>
      <c r="E1238" s="5">
        <f t="shared" ref="E1238:F1239" si="262">E1237</f>
        <v>84750</v>
      </c>
      <c r="F1238" s="230">
        <f t="shared" si="262"/>
        <v>0</v>
      </c>
      <c r="G1238" s="5">
        <v>147250</v>
      </c>
    </row>
    <row r="1239" spans="1:7" s="69" customFormat="1">
      <c r="A1239" s="243" t="s">
        <v>5</v>
      </c>
      <c r="B1239" s="102">
        <v>2</v>
      </c>
      <c r="C1239" s="62" t="s">
        <v>1</v>
      </c>
      <c r="D1239" s="5">
        <f>D1238</f>
        <v>6486</v>
      </c>
      <c r="E1239" s="5">
        <f t="shared" si="262"/>
        <v>84750</v>
      </c>
      <c r="F1239" s="230">
        <f t="shared" si="262"/>
        <v>0</v>
      </c>
      <c r="G1239" s="5">
        <v>147250</v>
      </c>
    </row>
    <row r="1240" spans="1:7" s="69" customFormat="1">
      <c r="A1240" s="238" t="s">
        <v>5</v>
      </c>
      <c r="B1240" s="59">
        <v>4202</v>
      </c>
      <c r="C1240" s="60" t="s">
        <v>86</v>
      </c>
      <c r="D1240" s="27">
        <f t="shared" ref="D1240:F1240" si="263">D1239+D1211</f>
        <v>1495452</v>
      </c>
      <c r="E1240" s="27">
        <f t="shared" si="263"/>
        <v>2779840</v>
      </c>
      <c r="F1240" s="27">
        <f t="shared" si="263"/>
        <v>3562276</v>
      </c>
      <c r="G1240" s="27">
        <v>2596673</v>
      </c>
    </row>
    <row r="1241" spans="1:7" s="69" customFormat="1">
      <c r="A1241" s="244" t="s">
        <v>5</v>
      </c>
      <c r="B1241" s="98"/>
      <c r="C1241" s="124" t="s">
        <v>79</v>
      </c>
      <c r="D1241" s="27">
        <f t="shared" ref="D1241:F1241" si="264">D1240</f>
        <v>1495452</v>
      </c>
      <c r="E1241" s="27">
        <f>E1240</f>
        <v>2779840</v>
      </c>
      <c r="F1241" s="27">
        <f t="shared" si="264"/>
        <v>3562276</v>
      </c>
      <c r="G1241" s="27">
        <v>2596673</v>
      </c>
    </row>
    <row r="1242" spans="1:7" s="69" customFormat="1">
      <c r="A1242" s="248" t="s">
        <v>5</v>
      </c>
      <c r="B1242" s="125"/>
      <c r="C1242" s="126" t="s">
        <v>3</v>
      </c>
      <c r="D1242" s="127">
        <f t="shared" ref="D1242:F1242" si="265">D1241+D829</f>
        <v>14681762</v>
      </c>
      <c r="E1242" s="127">
        <f t="shared" si="265"/>
        <v>17003567</v>
      </c>
      <c r="F1242" s="127">
        <f t="shared" si="265"/>
        <v>17033222</v>
      </c>
      <c r="G1242" s="127">
        <v>18490012</v>
      </c>
    </row>
    <row r="1243" spans="1:7" s="69" customFormat="1" ht="13.5">
      <c r="A1243" s="238"/>
      <c r="B1243" s="70"/>
      <c r="C1243" s="158"/>
      <c r="D1243" s="39"/>
      <c r="E1243" s="68"/>
      <c r="F1243" s="39"/>
      <c r="G1243" s="163"/>
    </row>
    <row r="1244" spans="1:7" s="69" customFormat="1" ht="25.5">
      <c r="A1244" s="238" t="s">
        <v>146</v>
      </c>
      <c r="B1244" s="193">
        <v>2202</v>
      </c>
      <c r="C1244" s="194" t="s">
        <v>195</v>
      </c>
      <c r="D1244" s="31">
        <v>1398</v>
      </c>
      <c r="E1244" s="28">
        <v>0</v>
      </c>
      <c r="F1244" s="28">
        <v>0</v>
      </c>
      <c r="G1244" s="28">
        <v>0</v>
      </c>
    </row>
    <row r="1245" spans="1:7" s="69" customFormat="1">
      <c r="A1245" s="238"/>
      <c r="B1245" s="193"/>
      <c r="C1245" s="194"/>
      <c r="D1245" s="39"/>
      <c r="E1245" s="28"/>
      <c r="F1245" s="28"/>
      <c r="G1245" s="20"/>
    </row>
    <row r="1246" spans="1:7" s="69" customFormat="1">
      <c r="A1246" s="238"/>
      <c r="B1246" s="193"/>
      <c r="C1246" s="194"/>
      <c r="D1246" s="39"/>
      <c r="E1246" s="28"/>
      <c r="F1246" s="28"/>
      <c r="G1246" s="28"/>
    </row>
    <row r="1247" spans="1:7" s="69" customFormat="1">
      <c r="A1247" s="238"/>
      <c r="B1247" s="193"/>
      <c r="C1247" s="194"/>
      <c r="D1247" s="31"/>
      <c r="E1247" s="28"/>
      <c r="F1247" s="28"/>
      <c r="G1247" s="28"/>
    </row>
    <row r="1249" spans="1:7" s="69" customFormat="1">
      <c r="A1249" s="238"/>
      <c r="B1249" s="193"/>
      <c r="C1249" s="194"/>
      <c r="D1249" s="28"/>
      <c r="E1249" s="28"/>
      <c r="F1249" s="28"/>
      <c r="G1249" s="28"/>
    </row>
    <row r="1250" spans="1:7" s="69" customFormat="1">
      <c r="A1250" s="252"/>
    </row>
    <row r="1251" spans="1:7" s="69" customFormat="1">
      <c r="A1251" s="252"/>
    </row>
    <row r="1252" spans="1:7" s="69" customFormat="1">
      <c r="A1252" s="238"/>
      <c r="B1252" s="193"/>
      <c r="C1252" s="128"/>
      <c r="D1252" s="39"/>
      <c r="E1252" s="39"/>
      <c r="F1252" s="39"/>
      <c r="G1252" s="129"/>
    </row>
    <row r="1253" spans="1:7" s="69" customFormat="1">
      <c r="A1253" s="238"/>
      <c r="B1253" s="193"/>
      <c r="C1253" s="128"/>
      <c r="D1253" s="39"/>
      <c r="E1253" s="39"/>
      <c r="F1253" s="39"/>
      <c r="G1253" s="129"/>
    </row>
    <row r="1254" spans="1:7" s="69" customFormat="1">
      <c r="A1254" s="238"/>
      <c r="B1254" s="193"/>
      <c r="C1254" s="128"/>
      <c r="D1254" s="39"/>
      <c r="E1254" s="39"/>
      <c r="F1254" s="39"/>
      <c r="G1254" s="129"/>
    </row>
    <row r="1255" spans="1:7" s="69" customFormat="1">
      <c r="A1255" s="238"/>
      <c r="B1255" s="193"/>
      <c r="C1255" s="128"/>
      <c r="D1255" s="39"/>
      <c r="E1255" s="39"/>
      <c r="F1255" s="39"/>
      <c r="G1255" s="129"/>
    </row>
    <row r="1256" spans="1:7" s="34" customFormat="1">
      <c r="A1256" s="41"/>
      <c r="B1256" s="70"/>
      <c r="C1256" s="164"/>
      <c r="D1256" s="165"/>
      <c r="E1256" s="166"/>
      <c r="F1256" s="166"/>
      <c r="G1256" s="35"/>
    </row>
    <row r="1257" spans="1:7" s="34" customFormat="1">
      <c r="A1257" s="41"/>
      <c r="B1257" s="70"/>
      <c r="C1257" s="70"/>
      <c r="D1257" s="167"/>
      <c r="E1257" s="169"/>
      <c r="F1257" s="168"/>
      <c r="G1257" s="35"/>
    </row>
    <row r="1258" spans="1:7" s="34" customFormat="1">
      <c r="A1258" s="41"/>
      <c r="B1258" s="70"/>
      <c r="C1258" s="70"/>
      <c r="E1258" s="43"/>
      <c r="F1258" s="43"/>
      <c r="G1258" s="35"/>
    </row>
    <row r="1259" spans="1:7" s="34" customFormat="1">
      <c r="A1259" s="41"/>
      <c r="B1259" s="70"/>
      <c r="C1259" s="70"/>
      <c r="E1259" s="43"/>
      <c r="F1259" s="43"/>
      <c r="G1259" s="35"/>
    </row>
    <row r="1260" spans="1:7" s="34" customFormat="1">
      <c r="A1260" s="41"/>
      <c r="B1260" s="70"/>
      <c r="C1260" s="70"/>
      <c r="E1260" s="43"/>
      <c r="F1260" s="43"/>
      <c r="G1260" s="35"/>
    </row>
    <row r="1261" spans="1:7">
      <c r="C1261" s="193"/>
      <c r="E1261" s="39"/>
      <c r="F1261" s="39"/>
      <c r="G1261" s="67"/>
    </row>
    <row r="1262" spans="1:7">
      <c r="C1262" s="193"/>
      <c r="G1262" s="67"/>
    </row>
    <row r="1263" spans="1:7">
      <c r="C1263" s="193"/>
      <c r="G1263" s="67"/>
    </row>
    <row r="1264" spans="1:7" s="34" customFormat="1">
      <c r="A1264" s="41"/>
      <c r="B1264" s="70"/>
      <c r="C1264" s="70"/>
      <c r="D1264" s="167"/>
      <c r="E1264" s="170"/>
      <c r="F1264" s="171"/>
      <c r="G1264" s="35"/>
    </row>
    <row r="1265" spans="1:7" s="34" customFormat="1">
      <c r="A1265" s="41"/>
      <c r="B1265" s="70"/>
      <c r="C1265" s="70"/>
      <c r="G1265" s="35"/>
    </row>
    <row r="1266" spans="1:7" s="34" customFormat="1">
      <c r="A1266" s="33"/>
      <c r="C1266" s="70"/>
      <c r="G1266" s="35"/>
    </row>
    <row r="1267" spans="1:7" s="34" customFormat="1">
      <c r="A1267" s="33"/>
      <c r="C1267" s="70"/>
      <c r="D1267" s="172"/>
      <c r="E1267" s="172"/>
      <c r="F1267" s="172"/>
      <c r="G1267" s="35"/>
    </row>
    <row r="1268" spans="1:7">
      <c r="A1268" s="253"/>
      <c r="B1268" s="36"/>
      <c r="C1268" s="193"/>
      <c r="G1268" s="67"/>
    </row>
    <row r="1269" spans="1:7">
      <c r="A1269" s="253"/>
      <c r="B1269" s="36"/>
      <c r="G1269" s="67"/>
    </row>
    <row r="1270" spans="1:7">
      <c r="A1270" s="253"/>
      <c r="B1270" s="36"/>
      <c r="G1270" s="67"/>
    </row>
    <row r="1271" spans="1:7">
      <c r="A1271" s="253"/>
      <c r="B1271" s="36"/>
      <c r="G1271" s="67"/>
    </row>
    <row r="1272" spans="1:7">
      <c r="A1272" s="253"/>
      <c r="B1272" s="36"/>
      <c r="G1272" s="67"/>
    </row>
    <row r="1273" spans="1:7">
      <c r="A1273" s="253"/>
      <c r="B1273" s="36"/>
      <c r="G1273" s="67"/>
    </row>
    <row r="1274" spans="1:7">
      <c r="A1274" s="253"/>
      <c r="B1274" s="36"/>
      <c r="G1274" s="67"/>
    </row>
    <row r="1275" spans="1:7">
      <c r="A1275" s="253"/>
      <c r="B1275" s="36"/>
      <c r="G1275" s="67"/>
    </row>
    <row r="1276" spans="1:7">
      <c r="A1276" s="253"/>
      <c r="B1276" s="36"/>
      <c r="G1276" s="67"/>
    </row>
    <row r="1277" spans="1:7">
      <c r="A1277" s="253"/>
      <c r="B1277" s="36"/>
      <c r="G1277" s="67"/>
    </row>
    <row r="1278" spans="1:7">
      <c r="A1278" s="253"/>
      <c r="B1278" s="36"/>
      <c r="G1278" s="67"/>
    </row>
    <row r="1279" spans="1:7">
      <c r="A1279" s="253"/>
      <c r="B1279" s="36"/>
      <c r="G1279" s="67"/>
    </row>
    <row r="1280" spans="1:7">
      <c r="A1280" s="253"/>
      <c r="B1280" s="36"/>
      <c r="G1280" s="67"/>
    </row>
    <row r="1281" spans="1:3">
      <c r="A1281" s="253"/>
      <c r="B1281" s="36"/>
      <c r="C1281" s="36"/>
    </row>
    <row r="1282" spans="1:3">
      <c r="A1282" s="253"/>
      <c r="B1282" s="36"/>
      <c r="C1282" s="36"/>
    </row>
    <row r="1283" spans="1:3">
      <c r="A1283" s="253"/>
      <c r="B1283" s="36"/>
      <c r="C1283" s="36"/>
    </row>
    <row r="1284" spans="1:3">
      <c r="A1284" s="253"/>
      <c r="B1284" s="36"/>
      <c r="C1284" s="36"/>
    </row>
    <row r="1285" spans="1:3">
      <c r="A1285" s="253"/>
      <c r="B1285" s="36"/>
      <c r="C1285" s="36"/>
    </row>
    <row r="1286" spans="1:3">
      <c r="A1286" s="253"/>
      <c r="B1286" s="36"/>
      <c r="C1286" s="36"/>
    </row>
    <row r="1287" spans="1:3">
      <c r="A1287" s="253"/>
      <c r="B1287" s="36"/>
      <c r="C1287" s="36"/>
    </row>
    <row r="1288" spans="1:3">
      <c r="A1288" s="253"/>
      <c r="B1288" s="36"/>
      <c r="C1288" s="36"/>
    </row>
    <row r="1289" spans="1:3">
      <c r="A1289" s="253"/>
      <c r="B1289" s="36"/>
      <c r="C1289" s="36"/>
    </row>
    <row r="1290" spans="1:3">
      <c r="A1290" s="253"/>
      <c r="B1290" s="36"/>
      <c r="C1290" s="36"/>
    </row>
    <row r="1291" spans="1:3">
      <c r="A1291" s="253"/>
      <c r="B1291" s="36"/>
      <c r="C1291" s="36"/>
    </row>
    <row r="1292" spans="1:3">
      <c r="A1292" s="253"/>
      <c r="B1292" s="36"/>
      <c r="C1292" s="36"/>
    </row>
    <row r="1293" spans="1:3">
      <c r="A1293" s="253"/>
      <c r="B1293" s="36"/>
      <c r="C1293" s="36"/>
    </row>
    <row r="1294" spans="1:3">
      <c r="A1294" s="253"/>
      <c r="B1294" s="36"/>
      <c r="C1294" s="36"/>
    </row>
    <row r="1295" spans="1:3">
      <c r="A1295" s="253"/>
      <c r="B1295" s="36"/>
      <c r="C1295" s="36"/>
    </row>
    <row r="1296" spans="1:3">
      <c r="A1296" s="253"/>
      <c r="B1296" s="36"/>
      <c r="C1296" s="36"/>
    </row>
    <row r="1297" spans="1:7">
      <c r="A1297" s="253"/>
      <c r="B1297" s="36"/>
      <c r="C1297" s="36"/>
      <c r="G1297" s="36"/>
    </row>
    <row r="1298" spans="1:7">
      <c r="A1298" s="253"/>
      <c r="B1298" s="36"/>
      <c r="C1298" s="36"/>
      <c r="G1298" s="36"/>
    </row>
    <row r="1299" spans="1:7">
      <c r="A1299" s="253"/>
      <c r="B1299" s="36"/>
      <c r="C1299" s="36"/>
      <c r="G1299" s="36"/>
    </row>
    <row r="1300" spans="1:7">
      <c r="A1300" s="253"/>
      <c r="B1300" s="36"/>
      <c r="C1300" s="36"/>
      <c r="G1300" s="36"/>
    </row>
    <row r="1301" spans="1:7">
      <c r="A1301" s="253"/>
      <c r="B1301" s="36"/>
      <c r="C1301" s="36"/>
      <c r="G1301" s="36"/>
    </row>
    <row r="1302" spans="1:7">
      <c r="A1302" s="253"/>
      <c r="B1302" s="36"/>
      <c r="C1302" s="36"/>
      <c r="G1302" s="36"/>
    </row>
    <row r="1303" spans="1:7">
      <c r="A1303" s="253"/>
      <c r="B1303" s="36"/>
      <c r="C1303" s="36"/>
      <c r="G1303" s="36"/>
    </row>
    <row r="1304" spans="1:7">
      <c r="A1304" s="253"/>
      <c r="B1304" s="36"/>
      <c r="C1304" s="36"/>
      <c r="G1304" s="36"/>
    </row>
    <row r="1305" spans="1:7">
      <c r="A1305" s="253"/>
      <c r="B1305" s="36"/>
      <c r="C1305" s="36"/>
      <c r="G1305" s="36"/>
    </row>
    <row r="1306" spans="1:7">
      <c r="A1306" s="253"/>
      <c r="B1306" s="36"/>
      <c r="C1306" s="36"/>
      <c r="G1306" s="36"/>
    </row>
    <row r="1307" spans="1:7">
      <c r="A1307" s="253"/>
      <c r="B1307" s="36"/>
      <c r="C1307" s="36"/>
      <c r="G1307" s="36"/>
    </row>
    <row r="1308" spans="1:7">
      <c r="A1308" s="253"/>
      <c r="B1308" s="36"/>
      <c r="C1308" s="36"/>
      <c r="G1308" s="36"/>
    </row>
    <row r="1309" spans="1:7">
      <c r="A1309" s="253"/>
      <c r="B1309" s="36"/>
      <c r="C1309" s="36"/>
      <c r="G1309" s="36"/>
    </row>
    <row r="1310" spans="1:7">
      <c r="A1310" s="253"/>
      <c r="B1310" s="36"/>
      <c r="C1310" s="36"/>
      <c r="G1310" s="36"/>
    </row>
    <row r="1311" spans="1:7">
      <c r="A1311" s="253"/>
      <c r="B1311" s="36"/>
      <c r="C1311" s="36"/>
      <c r="G1311" s="36"/>
    </row>
    <row r="1312" spans="1:7">
      <c r="A1312" s="253"/>
      <c r="B1312" s="36"/>
      <c r="C1312" s="36"/>
      <c r="G1312" s="36"/>
    </row>
    <row r="1313" spans="1:7">
      <c r="A1313" s="253"/>
      <c r="B1313" s="36"/>
      <c r="C1313" s="36"/>
      <c r="G1313" s="36"/>
    </row>
    <row r="1314" spans="1:7">
      <c r="A1314" s="253"/>
      <c r="B1314" s="36"/>
      <c r="C1314" s="36"/>
      <c r="G1314" s="36"/>
    </row>
    <row r="1315" spans="1:7">
      <c r="A1315" s="253"/>
      <c r="B1315" s="36"/>
      <c r="C1315" s="36"/>
      <c r="G1315" s="36"/>
    </row>
    <row r="1316" spans="1:7">
      <c r="A1316" s="253"/>
      <c r="B1316" s="36"/>
      <c r="C1316" s="36"/>
      <c r="G1316" s="36"/>
    </row>
    <row r="1317" spans="1:7">
      <c r="A1317" s="253"/>
      <c r="B1317" s="36"/>
      <c r="C1317" s="36"/>
      <c r="G1317" s="36"/>
    </row>
    <row r="1318" spans="1:7">
      <c r="A1318" s="253"/>
      <c r="B1318" s="36"/>
      <c r="C1318" s="36"/>
      <c r="G1318" s="36"/>
    </row>
    <row r="1319" spans="1:7">
      <c r="A1319" s="253"/>
      <c r="B1319" s="36"/>
      <c r="C1319" s="36"/>
      <c r="G1319" s="36"/>
    </row>
    <row r="1320" spans="1:7">
      <c r="A1320" s="253"/>
      <c r="B1320" s="36"/>
      <c r="C1320" s="36"/>
      <c r="G1320" s="36"/>
    </row>
    <row r="1321" spans="1:7">
      <c r="A1321" s="253"/>
      <c r="B1321" s="36"/>
      <c r="C1321" s="36"/>
      <c r="G1321" s="36"/>
    </row>
    <row r="1322" spans="1:7">
      <c r="A1322" s="253"/>
      <c r="B1322" s="36"/>
      <c r="C1322" s="36"/>
      <c r="G1322" s="36"/>
    </row>
    <row r="1323" spans="1:7">
      <c r="A1323" s="253"/>
      <c r="B1323" s="36"/>
      <c r="C1323" s="36"/>
      <c r="G1323" s="36"/>
    </row>
    <row r="1324" spans="1:7">
      <c r="A1324" s="253"/>
      <c r="B1324" s="36"/>
      <c r="C1324" s="36"/>
      <c r="G1324" s="36"/>
    </row>
    <row r="1325" spans="1:7">
      <c r="A1325" s="253"/>
      <c r="B1325" s="36"/>
      <c r="C1325" s="36"/>
      <c r="G1325" s="36"/>
    </row>
    <row r="1326" spans="1:7">
      <c r="A1326" s="253"/>
      <c r="B1326" s="36"/>
      <c r="C1326" s="36"/>
      <c r="G1326" s="36"/>
    </row>
    <row r="1327" spans="1:7">
      <c r="A1327" s="253"/>
      <c r="B1327" s="36"/>
      <c r="C1327" s="36"/>
      <c r="G1327" s="36"/>
    </row>
    <row r="1328" spans="1:7">
      <c r="A1328" s="253"/>
      <c r="B1328" s="36"/>
      <c r="C1328" s="36"/>
      <c r="G1328" s="36"/>
    </row>
    <row r="1329" spans="1:7">
      <c r="A1329" s="253"/>
      <c r="B1329" s="36"/>
      <c r="C1329" s="36"/>
      <c r="G1329" s="36"/>
    </row>
    <row r="1330" spans="1:7">
      <c r="A1330" s="253"/>
      <c r="B1330" s="36"/>
      <c r="C1330" s="36"/>
      <c r="G1330" s="36"/>
    </row>
    <row r="1331" spans="1:7">
      <c r="A1331" s="253"/>
      <c r="B1331" s="36"/>
      <c r="C1331" s="36"/>
      <c r="G1331" s="36"/>
    </row>
    <row r="1332" spans="1:7">
      <c r="A1332" s="253"/>
      <c r="B1332" s="36"/>
      <c r="C1332" s="36"/>
      <c r="G1332" s="36"/>
    </row>
    <row r="1333" spans="1:7">
      <c r="A1333" s="253"/>
      <c r="B1333" s="36"/>
      <c r="C1333" s="36"/>
      <c r="G1333" s="36"/>
    </row>
    <row r="1334" spans="1:7">
      <c r="A1334" s="253"/>
      <c r="B1334" s="36"/>
      <c r="C1334" s="36"/>
      <c r="G1334" s="36"/>
    </row>
    <row r="1335" spans="1:7">
      <c r="A1335" s="253"/>
      <c r="B1335" s="36"/>
      <c r="C1335" s="36"/>
      <c r="G1335" s="36"/>
    </row>
    <row r="1336" spans="1:7">
      <c r="A1336" s="253"/>
      <c r="B1336" s="36"/>
      <c r="C1336" s="36"/>
      <c r="G1336" s="36"/>
    </row>
    <row r="1337" spans="1:7">
      <c r="A1337" s="253"/>
      <c r="B1337" s="36"/>
      <c r="C1337" s="36"/>
      <c r="G1337" s="36"/>
    </row>
    <row r="1338" spans="1:7">
      <c r="A1338" s="253"/>
      <c r="B1338" s="36"/>
      <c r="C1338" s="36"/>
      <c r="G1338" s="36"/>
    </row>
    <row r="1339" spans="1:7">
      <c r="A1339" s="253"/>
      <c r="B1339" s="36"/>
      <c r="C1339" s="36"/>
      <c r="G1339" s="36"/>
    </row>
    <row r="1340" spans="1:7">
      <c r="A1340" s="253"/>
      <c r="B1340" s="36"/>
      <c r="C1340" s="36"/>
      <c r="G1340" s="36"/>
    </row>
    <row r="1341" spans="1:7">
      <c r="A1341" s="253"/>
      <c r="B1341" s="36"/>
      <c r="C1341" s="36"/>
      <c r="G1341" s="36"/>
    </row>
    <row r="1342" spans="1:7">
      <c r="A1342" s="253"/>
      <c r="B1342" s="36"/>
      <c r="C1342" s="36"/>
      <c r="G1342" s="36"/>
    </row>
    <row r="1343" spans="1:7">
      <c r="A1343" s="253"/>
      <c r="B1343" s="36"/>
      <c r="C1343" s="36"/>
      <c r="G1343" s="36"/>
    </row>
    <row r="1344" spans="1:7">
      <c r="A1344" s="253"/>
      <c r="B1344" s="36"/>
      <c r="C1344" s="36"/>
      <c r="G1344" s="36"/>
    </row>
    <row r="1345" spans="1:7">
      <c r="A1345" s="253"/>
      <c r="B1345" s="36"/>
      <c r="C1345" s="36"/>
      <c r="G1345" s="36"/>
    </row>
    <row r="1346" spans="1:7">
      <c r="A1346" s="253"/>
      <c r="B1346" s="36"/>
      <c r="C1346" s="36"/>
      <c r="G1346" s="36"/>
    </row>
    <row r="1347" spans="1:7">
      <c r="A1347" s="253"/>
      <c r="B1347" s="36"/>
      <c r="C1347" s="36"/>
      <c r="G1347" s="36"/>
    </row>
    <row r="1348" spans="1:7">
      <c r="A1348" s="253"/>
      <c r="B1348" s="36"/>
      <c r="C1348" s="36"/>
      <c r="G1348" s="36"/>
    </row>
    <row r="1349" spans="1:7">
      <c r="A1349" s="253"/>
      <c r="B1349" s="36"/>
      <c r="C1349" s="36"/>
      <c r="G1349" s="36"/>
    </row>
    <row r="1350" spans="1:7">
      <c r="A1350" s="253"/>
      <c r="B1350" s="36"/>
      <c r="C1350" s="36"/>
      <c r="G1350" s="36"/>
    </row>
    <row r="1351" spans="1:7">
      <c r="A1351" s="253"/>
      <c r="B1351" s="36"/>
      <c r="C1351" s="36"/>
      <c r="G1351" s="36"/>
    </row>
    <row r="1352" spans="1:7">
      <c r="A1352" s="253"/>
      <c r="B1352" s="36"/>
      <c r="C1352" s="36"/>
      <c r="G1352" s="36"/>
    </row>
    <row r="1353" spans="1:7">
      <c r="A1353" s="253"/>
      <c r="B1353" s="36"/>
      <c r="C1353" s="36"/>
      <c r="G1353" s="36"/>
    </row>
    <row r="1354" spans="1:7">
      <c r="A1354" s="253"/>
      <c r="B1354" s="36"/>
      <c r="C1354" s="36"/>
      <c r="G1354" s="36"/>
    </row>
    <row r="1355" spans="1:7">
      <c r="A1355" s="253"/>
      <c r="B1355" s="36"/>
      <c r="C1355" s="36"/>
      <c r="G1355" s="36"/>
    </row>
    <row r="1356" spans="1:7">
      <c r="A1356" s="253"/>
      <c r="B1356" s="36"/>
      <c r="C1356" s="36"/>
      <c r="G1356" s="36"/>
    </row>
    <row r="1357" spans="1:7">
      <c r="A1357" s="253"/>
      <c r="B1357" s="36"/>
      <c r="C1357" s="36"/>
      <c r="G1357" s="36"/>
    </row>
    <row r="1358" spans="1:7">
      <c r="A1358" s="253"/>
      <c r="B1358" s="36"/>
      <c r="C1358" s="36"/>
      <c r="G1358" s="36"/>
    </row>
    <row r="1359" spans="1:7">
      <c r="A1359" s="253"/>
      <c r="B1359" s="36"/>
      <c r="C1359" s="36"/>
      <c r="G1359" s="36"/>
    </row>
    <row r="1360" spans="1:7">
      <c r="A1360" s="253"/>
      <c r="B1360" s="36"/>
      <c r="C1360" s="36"/>
      <c r="G1360" s="36"/>
    </row>
    <row r="1361" spans="1:7">
      <c r="A1361" s="253"/>
      <c r="B1361" s="36"/>
      <c r="C1361" s="36"/>
      <c r="G1361" s="36"/>
    </row>
    <row r="1362" spans="1:7">
      <c r="A1362" s="253"/>
      <c r="B1362" s="36"/>
      <c r="C1362" s="36"/>
      <c r="G1362" s="36"/>
    </row>
    <row r="1363" spans="1:7">
      <c r="A1363" s="253"/>
      <c r="B1363" s="36"/>
      <c r="C1363" s="36"/>
      <c r="G1363" s="36"/>
    </row>
    <row r="1364" spans="1:7">
      <c r="A1364" s="253"/>
      <c r="B1364" s="36"/>
      <c r="C1364" s="36"/>
      <c r="G1364" s="36"/>
    </row>
    <row r="1365" spans="1:7">
      <c r="A1365" s="253"/>
      <c r="B1365" s="36"/>
      <c r="C1365" s="36"/>
      <c r="G1365" s="36"/>
    </row>
    <row r="1366" spans="1:7">
      <c r="A1366" s="253"/>
      <c r="B1366" s="36"/>
      <c r="C1366" s="36"/>
      <c r="G1366" s="36"/>
    </row>
    <row r="1367" spans="1:7">
      <c r="A1367" s="253"/>
      <c r="B1367" s="36"/>
      <c r="C1367" s="36"/>
      <c r="G1367" s="36"/>
    </row>
    <row r="1368" spans="1:7">
      <c r="A1368" s="253"/>
      <c r="B1368" s="36"/>
      <c r="C1368" s="36"/>
      <c r="G1368" s="36"/>
    </row>
  </sheetData>
  <autoFilter ref="A19:G1251"/>
  <mergeCells count="4">
    <mergeCell ref="A1:G1"/>
    <mergeCell ref="A2:G2"/>
    <mergeCell ref="A8:C8"/>
    <mergeCell ref="E8:G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74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192" max="11" man="1"/>
    <brk id="643" max="11" man="1"/>
    <brk id="6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dem7</vt:lpstr>
      <vt:lpstr>'dem7'!educap</vt:lpstr>
      <vt:lpstr>'dem7'!education</vt:lpstr>
      <vt:lpstr>'dem7'!educationrevenue</vt:lpstr>
      <vt:lpstr>'dem7'!Print_Area</vt:lpstr>
      <vt:lpstr>'dem7'!Print_Titles</vt:lpstr>
      <vt:lpstr>'dem7'!pw</vt:lpstr>
      <vt:lpstr>'dem7'!revise</vt:lpstr>
      <vt:lpstr>'dem7'!summary</vt:lpstr>
      <vt:lpstr>'dem7'!technical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2024-08-02T09:25:09Z</cp:lastPrinted>
  <dcterms:created xsi:type="dcterms:W3CDTF">2004-06-02T16:12:04Z</dcterms:created>
  <dcterms:modified xsi:type="dcterms:W3CDTF">2024-08-09T09:24:13Z</dcterms:modified>
</cp:coreProperties>
</file>