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t.4b" sheetId="1" r:id="rId1"/>
  </sheets>
  <definedNames>
    <definedName name="_xlnm.Print_Area" localSheetId="0">'St.4b'!$A$1:$AO$58</definedName>
    <definedName name="_xlnm.Print_Titles" localSheetId="0">'St.4b'!$A:$B,'St.4b'!$2:$4</definedName>
  </definedNames>
  <calcPr fullCalcOnLoad="1"/>
</workbook>
</file>

<file path=xl/sharedStrings.xml><?xml version="1.0" encoding="utf-8"?>
<sst xmlns="http://schemas.openxmlformats.org/spreadsheetml/2006/main" count="112" uniqueCount="74">
  <si>
    <t>Actual</t>
  </si>
  <si>
    <t>RE</t>
  </si>
  <si>
    <t>BE</t>
  </si>
  <si>
    <t>Estimate</t>
  </si>
  <si>
    <t>Forecast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</si>
  <si>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</si>
  <si>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</si>
  <si>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</si>
  <si>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</si>
  <si>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</si>
  <si>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</si>
  <si>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</si>
  <si>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</si>
  <si>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</si>
  <si>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</si>
  <si>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</si>
  <si>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</si>
  <si>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</si>
  <si>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Description</t>
  </si>
  <si>
    <t>Plan</t>
  </si>
  <si>
    <t>Non
 Plan</t>
  </si>
  <si>
    <t>Total</t>
  </si>
  <si>
    <t>Capital Disbursement ( I to IV)</t>
  </si>
  <si>
    <t>I</t>
  </si>
  <si>
    <t>Capital Outlay (1 + 2)</t>
  </si>
  <si>
    <t>1.  Developmental Outlay (a + b)</t>
  </si>
  <si>
    <t xml:space="preserve">     a)  Social Services (4202 to 4251)</t>
  </si>
  <si>
    <t xml:space="preserve">          Education (4202)</t>
  </si>
  <si>
    <t xml:space="preserve">          Medical &amp; Public Health (4210)</t>
  </si>
  <si>
    <t xml:space="preserve">          Family Welfare (4211)</t>
  </si>
  <si>
    <t xml:space="preserve">          Water Supply and Sanitation (4215)</t>
  </si>
  <si>
    <t xml:space="preserve">           Housing (4216)</t>
  </si>
  <si>
    <t xml:space="preserve">           Others</t>
  </si>
  <si>
    <t xml:space="preserve">     b)  Economic Services (4401 to 5606)</t>
  </si>
  <si>
    <t xml:space="preserve">           Irrigation (4701 + 4702)</t>
  </si>
  <si>
    <t xml:space="preserve">           Power (4801 to 4810)</t>
  </si>
  <si>
    <t>2.  General Services (4011 to 4075)</t>
  </si>
  <si>
    <t>II</t>
  </si>
  <si>
    <t>Discharge of Internal Debt (6003)</t>
  </si>
  <si>
    <t>III</t>
  </si>
  <si>
    <t>Repayment of Loans to Centre (6004)</t>
  </si>
  <si>
    <t>IV</t>
  </si>
  <si>
    <t>Loans &amp; Advances Made By the State (F total)</t>
  </si>
  <si>
    <t>Total (1+2)</t>
  </si>
  <si>
    <t>1.   Development Loans ( a+b)</t>
  </si>
  <si>
    <t xml:space="preserve">     a) Social Services ( 6202to 6251)</t>
  </si>
  <si>
    <t xml:space="preserve">          Education(6202)</t>
  </si>
  <si>
    <t xml:space="preserve">          Medical &amp; Public Health (6210)</t>
  </si>
  <si>
    <t xml:space="preserve">          Family Welfare (6211)</t>
  </si>
  <si>
    <t xml:space="preserve">          Water Supply and Sanitation(6215)</t>
  </si>
  <si>
    <t xml:space="preserve">          Housing(6216)</t>
  </si>
  <si>
    <t xml:space="preserve">          Other (rest of the Major Heads)</t>
  </si>
  <si>
    <t xml:space="preserve">     b) Economic Services (6401to7615)</t>
  </si>
  <si>
    <t xml:space="preserve">          Irrigation ( 6701+6702)</t>
  </si>
  <si>
    <t xml:space="preserve">          Power ( 6801 to 6810)</t>
  </si>
  <si>
    <t xml:space="preserve">          Others ( rest of the Major Heads)</t>
  </si>
  <si>
    <t>2.  General Services (6011 to 6075)</t>
  </si>
  <si>
    <t>V.</t>
  </si>
  <si>
    <t>Total Capital Expenditure (I+IV)</t>
  </si>
  <si>
    <t>1.  Developmental Expenditure (a + b)</t>
  </si>
  <si>
    <t>a) Social Services ( 4202 to 4251)+(6202 to 6251)</t>
  </si>
  <si>
    <t xml:space="preserve">    Education 4202+6202</t>
  </si>
  <si>
    <t xml:space="preserve">    Medical &amp; Public health (4210+6210)</t>
  </si>
  <si>
    <t xml:space="preserve">    Family Welfare (4211 +6211)</t>
  </si>
  <si>
    <t xml:space="preserve">    Water Supply and Sanitation (4215+6215)</t>
  </si>
  <si>
    <t xml:space="preserve">    Housing (4216+6216)</t>
  </si>
  <si>
    <t xml:space="preserve">    Others (rest of the Major Heads)</t>
  </si>
  <si>
    <t>b) Economic Services (4401to 5606)+(6401 to 7615)</t>
  </si>
  <si>
    <t xml:space="preserve">     Irrigation (4701+4702) + (6701+6702)</t>
  </si>
  <si>
    <t>2. General Services (4011to 4075)+(6011to6075)</t>
  </si>
  <si>
    <t>Increase/ Decrease in Cash Balance (8999)</t>
  </si>
  <si>
    <t>Decrease/Increase in Ways and Means Advances and Overdraft from RBI{6003))</t>
  </si>
  <si>
    <t xml:space="preserve">     Power (4801 to 4810) + (6801+6810)</t>
  </si>
  <si>
    <t>Additional / Withdrawal from cash Balance Invest.A/c (8673)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</si>
</sst>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"/>
    <numFmt numFmtId="166" formatCode="0.000000"/>
    <numFmt numFmtId="167" formatCode="_(* #,##0_);_(* \(#,##0\);_(* &quot;-&quot;??_);_(@_)"/>
    <numFmt numFmtId="168" formatCode="0.00_);\(0.00\)"/>
    <numFmt numFmtId="169" formatCode="_([$€-2]* #,##0.00_);_([$€-2]* \(#,##0.00\);_([$€-2]* &quot;-&quot;??_)"/>
    <numFmt numFmtId="170" formatCode="0.0"/>
    <numFmt numFmtId="171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43" fontId="21" fillId="0" borderId="0" xfId="42" applyFont="1" applyFill="1" applyBorder="1" applyAlignment="1">
      <alignment/>
    </xf>
    <xf numFmtId="43" fontId="22" fillId="0" borderId="0" xfId="42" applyFont="1" applyBorder="1" applyAlignment="1">
      <alignment/>
    </xf>
    <xf numFmtId="0" fontId="22" fillId="0" borderId="10" xfId="58" applyFont="1" applyFill="1" applyBorder="1" applyAlignment="1">
      <alignment horizontal="center" wrapText="1"/>
      <protection/>
    </xf>
    <xf numFmtId="0" fontId="21" fillId="0" borderId="10" xfId="58" applyFont="1" applyFill="1" applyBorder="1" applyAlignment="1">
      <alignment wrapText="1"/>
      <protection/>
    </xf>
    <xf numFmtId="43" fontId="22" fillId="0" borderId="10" xfId="42" applyFont="1" applyFill="1" applyBorder="1" applyAlignment="1">
      <alignment/>
    </xf>
    <xf numFmtId="43" fontId="22" fillId="0" borderId="10" xfId="42" applyFont="1" applyBorder="1" applyAlignment="1">
      <alignment/>
    </xf>
    <xf numFmtId="43" fontId="21" fillId="0" borderId="10" xfId="42" applyFont="1" applyFill="1" applyBorder="1" applyAlignment="1">
      <alignment/>
    </xf>
    <xf numFmtId="0" fontId="21" fillId="0" borderId="10" xfId="58" applyFont="1" applyFill="1" applyBorder="1" applyAlignment="1">
      <alignment horizontal="center" wrapText="1"/>
      <protection/>
    </xf>
    <xf numFmtId="0" fontId="21" fillId="0" borderId="10" xfId="58" applyFont="1" applyFill="1" applyBorder="1" applyAlignment="1" quotePrefix="1">
      <alignment horizontal="left" wrapText="1"/>
      <protection/>
    </xf>
    <xf numFmtId="0" fontId="22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left" wrapText="1"/>
      <protection/>
    </xf>
    <xf numFmtId="0" fontId="22" fillId="0" borderId="10" xfId="58" applyFont="1" applyFill="1" applyBorder="1" applyAlignment="1">
      <alignment horizontal="left" wrapText="1"/>
      <protection/>
    </xf>
    <xf numFmtId="0" fontId="22" fillId="0" borderId="10" xfId="58" applyFont="1" applyBorder="1" applyAlignment="1">
      <alignment horizontal="center" wrapText="1"/>
      <protection/>
    </xf>
    <xf numFmtId="0" fontId="22" fillId="0" borderId="10" xfId="58" applyFont="1" applyBorder="1" applyAlignment="1">
      <alignment wrapText="1"/>
      <protection/>
    </xf>
    <xf numFmtId="0" fontId="21" fillId="0" borderId="10" xfId="58" applyFont="1" applyBorder="1" applyAlignment="1">
      <alignment horizontal="center" wrapText="1"/>
      <protection/>
    </xf>
    <xf numFmtId="0" fontId="21" fillId="0" borderId="10" xfId="58" applyFont="1" applyBorder="1" applyAlignment="1">
      <alignment wrapText="1"/>
      <protection/>
    </xf>
    <xf numFmtId="43" fontId="21" fillId="0" borderId="10" xfId="42" applyFont="1" applyBorder="1" applyAlignment="1">
      <alignment/>
    </xf>
    <xf numFmtId="43" fontId="23" fillId="0" borderId="10" xfId="42" applyFont="1" applyFill="1" applyBorder="1" applyAlignment="1">
      <alignment/>
    </xf>
    <xf numFmtId="0" fontId="21" fillId="0" borderId="0" xfId="58" applyFont="1" applyFill="1" applyBorder="1" applyAlignment="1">
      <alignment horizontal="center" vertical="center" wrapText="1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21" fillId="0" borderId="0" xfId="58" applyFont="1" applyBorder="1">
      <alignment/>
      <protection/>
    </xf>
    <xf numFmtId="0" fontId="22" fillId="0" borderId="0" xfId="58" applyFont="1" applyBorder="1">
      <alignment/>
      <protection/>
    </xf>
    <xf numFmtId="0" fontId="22" fillId="0" borderId="0" xfId="58" applyFont="1" applyFill="1" applyBorder="1">
      <alignment/>
      <protection/>
    </xf>
    <xf numFmtId="0" fontId="21" fillId="0" borderId="0" xfId="58" applyFont="1" applyFill="1" applyBorder="1">
      <alignment/>
      <protection/>
    </xf>
    <xf numFmtId="0" fontId="22" fillId="0" borderId="0" xfId="58" applyFont="1" applyBorder="1" applyAlignment="1">
      <alignment horizontal="center" wrapText="1"/>
      <protection/>
    </xf>
    <xf numFmtId="0" fontId="22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43" fontId="21" fillId="0" borderId="0" xfId="42" applyFont="1" applyBorder="1" applyAlignment="1">
      <alignment/>
    </xf>
    <xf numFmtId="0" fontId="21" fillId="0" borderId="0" xfId="58" applyFont="1" applyBorder="1" applyAlignment="1">
      <alignment horizontal="left" wrapText="1"/>
      <protection/>
    </xf>
    <xf numFmtId="43" fontId="21" fillId="0" borderId="0" xfId="42" applyFont="1" applyBorder="1" applyAlignment="1" quotePrefix="1">
      <alignment horizontal="left"/>
    </xf>
    <xf numFmtId="0" fontId="21" fillId="0" borderId="12" xfId="58" applyFont="1" applyBorder="1" applyAlignment="1">
      <alignment horizontal="center" vertical="center" wrapText="1"/>
      <protection/>
    </xf>
    <xf numFmtId="43" fontId="22" fillId="0" borderId="13" xfId="42" applyFont="1" applyBorder="1" applyAlignment="1">
      <alignment/>
    </xf>
    <xf numFmtId="43" fontId="22" fillId="0" borderId="13" xfId="42" applyFont="1" applyFill="1" applyBorder="1" applyAlignment="1">
      <alignment/>
    </xf>
    <xf numFmtId="43" fontId="21" fillId="0" borderId="13" xfId="42" applyFont="1" applyFill="1" applyBorder="1" applyAlignment="1">
      <alignment/>
    </xf>
    <xf numFmtId="43" fontId="21" fillId="0" borderId="13" xfId="42" applyFont="1" applyBorder="1" applyAlignment="1">
      <alignment/>
    </xf>
    <xf numFmtId="168" fontId="21" fillId="0" borderId="0" xfId="42" applyNumberFormat="1" applyFont="1" applyBorder="1" applyAlignment="1">
      <alignment/>
    </xf>
    <xf numFmtId="0" fontId="21" fillId="0" borderId="14" xfId="58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0" xfId="58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tat-4a&amp;4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1:HX57"/>
  <sheetViews>
    <sheetView tabSelected="1" view="pageBreakPreview" zoomScaleNormal="75" zoomScaleSheetLayoutView="10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3"/>
    </sheetView>
  </sheetViews>
  <sheetFormatPr defaultColWidth="10.28125" defaultRowHeight="12.75"/>
  <cols>
    <col min="1" max="1" width="4.7109375" style="28" customWidth="1"/>
    <col min="2" max="2" width="34.421875" style="29" customWidth="1"/>
    <col min="3" max="3" width="7.421875" style="25" customWidth="1"/>
    <col min="4" max="4" width="6.57421875" style="25" bestFit="1" customWidth="1"/>
    <col min="5" max="6" width="7.57421875" style="25" bestFit="1" customWidth="1"/>
    <col min="7" max="7" width="6.57421875" style="25" bestFit="1" customWidth="1"/>
    <col min="8" max="9" width="7.421875" style="25" customWidth="1"/>
    <col min="10" max="10" width="6.57421875" style="25" bestFit="1" customWidth="1"/>
    <col min="11" max="12" width="7.421875" style="25" customWidth="1"/>
    <col min="13" max="13" width="6.57421875" style="25" bestFit="1" customWidth="1"/>
    <col min="14" max="14" width="7.421875" style="25" customWidth="1"/>
    <col min="15" max="15" width="9.8515625" style="25" customWidth="1"/>
    <col min="16" max="16" width="6.57421875" style="25" bestFit="1" customWidth="1"/>
    <col min="17" max="18" width="9.8515625" style="25" customWidth="1"/>
    <col min="19" max="19" width="6.57421875" style="25" bestFit="1" customWidth="1"/>
    <col min="20" max="21" width="9.8515625" style="25" customWidth="1"/>
    <col min="22" max="22" width="6.57421875" style="25" bestFit="1" customWidth="1"/>
    <col min="23" max="27" width="9.8515625" style="25" customWidth="1"/>
    <col min="28" max="28" width="6.57421875" style="25" bestFit="1" customWidth="1"/>
    <col min="29" max="30" width="9.8515625" style="25" customWidth="1"/>
    <col min="31" max="31" width="7.57421875" style="25" bestFit="1" customWidth="1"/>
    <col min="32" max="36" width="9.8515625" style="25" customWidth="1"/>
    <col min="37" max="37" width="7.57421875" style="25" bestFit="1" customWidth="1"/>
    <col min="38" max="39" width="9.8515625" style="25" customWidth="1"/>
    <col min="40" max="40" width="7.57421875" style="25" bestFit="1" customWidth="1"/>
    <col min="41" max="41" width="9.8515625" style="25" customWidth="1"/>
    <col min="42" max="16384" width="10.28125" style="25" customWidth="1"/>
  </cols>
  <sheetData>
    <row r="1" spans="1:232" s="1" customFormat="1" ht="12.75">
      <c r="A1" s="40" t="s">
        <v>18</v>
      </c>
      <c r="B1" s="41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">
        <v>1</v>
      </c>
      <c r="S1" s="49"/>
      <c r="T1" s="49"/>
      <c r="U1" s="49" t="s">
        <v>2</v>
      </c>
      <c r="V1" s="49"/>
      <c r="W1" s="49"/>
      <c r="X1" s="49" t="s">
        <v>3</v>
      </c>
      <c r="Y1" s="49"/>
      <c r="Z1" s="49"/>
      <c r="AA1" s="49" t="s">
        <v>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50"/>
      <c r="AP1" s="22"/>
      <c r="AQ1" s="23"/>
      <c r="AR1" s="2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</row>
    <row r="2" spans="1:232" s="1" customFormat="1" ht="12.75">
      <c r="A2" s="42"/>
      <c r="B2" s="43"/>
      <c r="C2" s="47" t="s">
        <v>5</v>
      </c>
      <c r="D2" s="47"/>
      <c r="E2" s="47"/>
      <c r="F2" s="47" t="s">
        <v>6</v>
      </c>
      <c r="G2" s="47"/>
      <c r="H2" s="47"/>
      <c r="I2" s="47" t="s">
        <v>7</v>
      </c>
      <c r="J2" s="47"/>
      <c r="K2" s="47"/>
      <c r="L2" s="47" t="s">
        <v>8</v>
      </c>
      <c r="M2" s="47"/>
      <c r="N2" s="47"/>
      <c r="O2" s="47" t="s">
        <v>9</v>
      </c>
      <c r="P2" s="47"/>
      <c r="Q2" s="47"/>
      <c r="R2" s="47" t="s">
        <v>10</v>
      </c>
      <c r="S2" s="47"/>
      <c r="T2" s="47"/>
      <c r="U2" s="47" t="s">
        <v>11</v>
      </c>
      <c r="V2" s="47"/>
      <c r="W2" s="47"/>
      <c r="X2" s="47" t="s">
        <v>12</v>
      </c>
      <c r="Y2" s="47"/>
      <c r="Z2" s="47"/>
      <c r="AA2" s="47" t="s">
        <v>13</v>
      </c>
      <c r="AB2" s="47"/>
      <c r="AC2" s="47"/>
      <c r="AD2" s="47" t="s">
        <v>14</v>
      </c>
      <c r="AE2" s="47"/>
      <c r="AF2" s="47"/>
      <c r="AG2" s="47" t="s">
        <v>15</v>
      </c>
      <c r="AH2" s="47"/>
      <c r="AI2" s="47"/>
      <c r="AJ2" s="47" t="s">
        <v>16</v>
      </c>
      <c r="AK2" s="47"/>
      <c r="AL2" s="47"/>
      <c r="AM2" s="47" t="s">
        <v>17</v>
      </c>
      <c r="AN2" s="47"/>
      <c r="AO2" s="48"/>
      <c r="AP2" s="46"/>
      <c r="AQ2" s="46"/>
      <c r="AR2" s="46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</row>
    <row r="3" spans="1:232" s="1" customFormat="1" ht="25.5">
      <c r="A3" s="44"/>
      <c r="B3" s="45"/>
      <c r="C3" s="2" t="s">
        <v>19</v>
      </c>
      <c r="D3" s="2" t="s">
        <v>20</v>
      </c>
      <c r="E3" s="2" t="s">
        <v>21</v>
      </c>
      <c r="F3" s="2" t="s">
        <v>19</v>
      </c>
      <c r="G3" s="2" t="s">
        <v>20</v>
      </c>
      <c r="H3" s="2" t="s">
        <v>21</v>
      </c>
      <c r="I3" s="2" t="s">
        <v>19</v>
      </c>
      <c r="J3" s="2" t="s">
        <v>20</v>
      </c>
      <c r="K3" s="2" t="s">
        <v>21</v>
      </c>
      <c r="L3" s="2" t="s">
        <v>19</v>
      </c>
      <c r="M3" s="2" t="s">
        <v>20</v>
      </c>
      <c r="N3" s="2" t="s">
        <v>21</v>
      </c>
      <c r="O3" s="2" t="s">
        <v>19</v>
      </c>
      <c r="P3" s="2" t="s">
        <v>20</v>
      </c>
      <c r="Q3" s="2" t="s">
        <v>21</v>
      </c>
      <c r="R3" s="2" t="s">
        <v>19</v>
      </c>
      <c r="S3" s="2" t="s">
        <v>20</v>
      </c>
      <c r="T3" s="2" t="s">
        <v>21</v>
      </c>
      <c r="U3" s="2" t="s">
        <v>19</v>
      </c>
      <c r="V3" s="2" t="s">
        <v>20</v>
      </c>
      <c r="W3" s="2" t="s">
        <v>21</v>
      </c>
      <c r="X3" s="2" t="s">
        <v>19</v>
      </c>
      <c r="Y3" s="2" t="s">
        <v>20</v>
      </c>
      <c r="Z3" s="2" t="s">
        <v>21</v>
      </c>
      <c r="AA3" s="2" t="s">
        <v>19</v>
      </c>
      <c r="AB3" s="2" t="s">
        <v>20</v>
      </c>
      <c r="AC3" s="2" t="s">
        <v>21</v>
      </c>
      <c r="AD3" s="2" t="s">
        <v>19</v>
      </c>
      <c r="AE3" s="2" t="s">
        <v>20</v>
      </c>
      <c r="AF3" s="2" t="s">
        <v>21</v>
      </c>
      <c r="AG3" s="2" t="s">
        <v>19</v>
      </c>
      <c r="AH3" s="2" t="s">
        <v>20</v>
      </c>
      <c r="AI3" s="2" t="s">
        <v>21</v>
      </c>
      <c r="AJ3" s="2" t="s">
        <v>19</v>
      </c>
      <c r="AK3" s="2" t="s">
        <v>20</v>
      </c>
      <c r="AL3" s="2" t="s">
        <v>21</v>
      </c>
      <c r="AM3" s="2" t="s">
        <v>19</v>
      </c>
      <c r="AN3" s="2" t="s">
        <v>20</v>
      </c>
      <c r="AO3" s="3" t="s">
        <v>21</v>
      </c>
      <c r="AP3" s="22"/>
      <c r="AQ3" s="22"/>
      <c r="AR3" s="22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</row>
    <row r="4" spans="1:232" s="1" customFormat="1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34">
        <v>41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pans="1:41" s="24" customFormat="1" ht="12.75">
      <c r="A5" s="11"/>
      <c r="B5" s="7" t="s">
        <v>22</v>
      </c>
      <c r="C5" s="10">
        <f>SUM(C25+C23+C22+C7)</f>
        <v>208.98000000000002</v>
      </c>
      <c r="D5" s="10">
        <f>SUM(D25+D23+D22+D7)</f>
        <v>40.41</v>
      </c>
      <c r="E5" s="10">
        <f>SUM(C5+D5)</f>
        <v>249.39000000000001</v>
      </c>
      <c r="F5" s="10">
        <f>SUM(F25+F23+F22+F7)</f>
        <v>211.48</v>
      </c>
      <c r="G5" s="10">
        <f>SUM(G25+G23+G22+G7)</f>
        <v>84.26999999999998</v>
      </c>
      <c r="H5" s="10">
        <f>SUM(F5+G5)</f>
        <v>295.75</v>
      </c>
      <c r="I5" s="10">
        <f>SUM(I25+I23+I22+I7)</f>
        <v>353.54</v>
      </c>
      <c r="J5" s="10">
        <f>SUM(J25+J23+J22+J7)</f>
        <v>84.4</v>
      </c>
      <c r="K5" s="10">
        <f>SUM(I5+J5)</f>
        <v>437.94000000000005</v>
      </c>
      <c r="L5" s="10">
        <f>SUM(L25+L23+L22+L7)</f>
        <v>345.71</v>
      </c>
      <c r="M5" s="10">
        <f>SUM(M25+M23+M22+M7)</f>
        <v>32.400000000000006</v>
      </c>
      <c r="N5" s="10">
        <f>SUM(L5+M5)</f>
        <v>378.11</v>
      </c>
      <c r="O5" s="10">
        <f>SUM(O25+O23+O22+O7)</f>
        <v>326.42</v>
      </c>
      <c r="P5" s="10">
        <f>SUM(P25+P23+P22+P7)</f>
        <v>39.24</v>
      </c>
      <c r="Q5" s="10">
        <f>SUM(O5+P5)</f>
        <v>365.66</v>
      </c>
      <c r="R5" s="10">
        <f>SUM(R25+R23+R22+R7)</f>
        <v>699.28</v>
      </c>
      <c r="S5" s="10">
        <f>SUM(S25+S23+S22+S7)</f>
        <v>55.82</v>
      </c>
      <c r="T5" s="10">
        <f>SUM(R5+S5)</f>
        <v>755.1</v>
      </c>
      <c r="U5" s="10">
        <f>SUM(U25+U23+U22+U7)</f>
        <v>827.6899999999999</v>
      </c>
      <c r="V5" s="10">
        <f>SUM(V25+V23+V22+V7)</f>
        <v>77.87</v>
      </c>
      <c r="W5" s="10">
        <f>SUM(U5+V5)</f>
        <v>905.56</v>
      </c>
      <c r="X5" s="10">
        <f aca="true" t="shared" si="0" ref="X5:AO5">X7+X22+X23+X24</f>
        <v>901.62</v>
      </c>
      <c r="Y5" s="10">
        <f t="shared" si="0"/>
        <v>87.51</v>
      </c>
      <c r="Z5" s="8">
        <f t="shared" si="0"/>
        <v>989.1300000000001</v>
      </c>
      <c r="AA5" s="10">
        <f t="shared" si="0"/>
        <v>1025.85</v>
      </c>
      <c r="AB5" s="10">
        <f t="shared" si="0"/>
        <v>98.35</v>
      </c>
      <c r="AC5" s="8">
        <f t="shared" si="0"/>
        <v>1124.2</v>
      </c>
      <c r="AD5" s="10">
        <f t="shared" si="0"/>
        <v>1169</v>
      </c>
      <c r="AE5" s="10">
        <f t="shared" si="0"/>
        <v>110.53</v>
      </c>
      <c r="AF5" s="9">
        <f t="shared" si="0"/>
        <v>1279.53</v>
      </c>
      <c r="AG5" s="10">
        <f t="shared" si="0"/>
        <v>1334.3600000000001</v>
      </c>
      <c r="AH5" s="10">
        <f t="shared" si="0"/>
        <v>124.23</v>
      </c>
      <c r="AI5" s="9">
        <f t="shared" si="0"/>
        <v>1458.59</v>
      </c>
      <c r="AJ5" s="10">
        <f t="shared" si="0"/>
        <v>1525.95</v>
      </c>
      <c r="AK5" s="10">
        <f t="shared" si="0"/>
        <v>139.63</v>
      </c>
      <c r="AL5" s="9">
        <f t="shared" si="0"/>
        <v>1665.58</v>
      </c>
      <c r="AM5" s="10">
        <f t="shared" si="0"/>
        <v>1748.6200000000001</v>
      </c>
      <c r="AN5" s="10">
        <f t="shared" si="0"/>
        <v>156.94</v>
      </c>
      <c r="AO5" s="5">
        <f t="shared" si="0"/>
        <v>1905.5600000000002</v>
      </c>
    </row>
    <row r="6" spans="1:41" ht="12.75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10"/>
      <c r="X6" s="8"/>
      <c r="Y6" s="10"/>
      <c r="Z6" s="8">
        <f>X6</f>
        <v>0</v>
      </c>
      <c r="AA6" s="8"/>
      <c r="AB6" s="8"/>
      <c r="AC6" s="8">
        <f>AA6</f>
        <v>0</v>
      </c>
      <c r="AD6" s="8"/>
      <c r="AE6" s="8"/>
      <c r="AF6" s="9">
        <f>AD6</f>
        <v>0</v>
      </c>
      <c r="AG6" s="8"/>
      <c r="AH6" s="8"/>
      <c r="AI6" s="9">
        <f>AG6</f>
        <v>0</v>
      </c>
      <c r="AJ6" s="8"/>
      <c r="AK6" s="8"/>
      <c r="AL6" s="9">
        <f>AJ6</f>
        <v>0</v>
      </c>
      <c r="AM6" s="9"/>
      <c r="AN6" s="9"/>
      <c r="AO6" s="35">
        <f>AM6</f>
        <v>0</v>
      </c>
    </row>
    <row r="7" spans="1:41" s="24" customFormat="1" ht="12.75">
      <c r="A7" s="11" t="s">
        <v>23</v>
      </c>
      <c r="B7" s="12" t="s">
        <v>24</v>
      </c>
      <c r="C7" s="10">
        <f>SUM(C20+C8)</f>
        <v>208.98000000000002</v>
      </c>
      <c r="D7" s="10">
        <v>0</v>
      </c>
      <c r="E7" s="10">
        <f aca="true" t="shared" si="1" ref="E7:E20">SUM(C7+D7)</f>
        <v>208.98000000000002</v>
      </c>
      <c r="F7" s="10">
        <f>SUM(F20+F8)</f>
        <v>211.48</v>
      </c>
      <c r="G7" s="10">
        <v>0</v>
      </c>
      <c r="H7" s="10">
        <f aca="true" t="shared" si="2" ref="H7:H23">SUM(F7+G7)</f>
        <v>211.48</v>
      </c>
      <c r="I7" s="10">
        <f>SUM(I20+I8)</f>
        <v>353.54</v>
      </c>
      <c r="J7" s="10">
        <v>0</v>
      </c>
      <c r="K7" s="10">
        <f aca="true" t="shared" si="3" ref="K7:K20">SUM(I7+J7)</f>
        <v>353.54</v>
      </c>
      <c r="L7" s="10">
        <f>SUM(L20+L8)</f>
        <v>345.71</v>
      </c>
      <c r="M7" s="10">
        <v>0</v>
      </c>
      <c r="N7" s="10">
        <f aca="true" t="shared" si="4" ref="N7:N20">SUM(L7+M7)</f>
        <v>345.71</v>
      </c>
      <c r="O7" s="10">
        <f>SUM(O20+O8)</f>
        <v>326.42</v>
      </c>
      <c r="P7" s="10">
        <f>SUM(P20+P8)</f>
        <v>0</v>
      </c>
      <c r="Q7" s="10">
        <f aca="true" t="shared" si="5" ref="Q7:Q20">SUM(O7+P7)</f>
        <v>326.42</v>
      </c>
      <c r="R7" s="10">
        <f>SUM(R20+R8)</f>
        <v>699.28</v>
      </c>
      <c r="S7" s="10">
        <f>SUM(S20+S8)</f>
        <v>0</v>
      </c>
      <c r="T7" s="10">
        <f aca="true" t="shared" si="6" ref="T7:T20">SUM(R7+S7)</f>
        <v>699.28</v>
      </c>
      <c r="U7" s="10">
        <f>SUM(U20+U8)</f>
        <v>827.6899999999999</v>
      </c>
      <c r="V7" s="10">
        <v>0</v>
      </c>
      <c r="W7" s="10">
        <f aca="true" t="shared" si="7" ref="W7:W39">SUM(U7+V7)</f>
        <v>827.6899999999999</v>
      </c>
      <c r="X7" s="10">
        <f aca="true" t="shared" si="8" ref="X7:AO7">X8+X20</f>
        <v>901.62</v>
      </c>
      <c r="Y7" s="10">
        <f t="shared" si="8"/>
        <v>0</v>
      </c>
      <c r="Z7" s="8">
        <f t="shared" si="8"/>
        <v>901.62</v>
      </c>
      <c r="AA7" s="10">
        <f t="shared" si="8"/>
        <v>1025.85</v>
      </c>
      <c r="AB7" s="10">
        <f t="shared" si="8"/>
        <v>0</v>
      </c>
      <c r="AC7" s="8">
        <f t="shared" si="8"/>
        <v>1025.85</v>
      </c>
      <c r="AD7" s="10">
        <f t="shared" si="8"/>
        <v>1169</v>
      </c>
      <c r="AE7" s="10">
        <f t="shared" si="8"/>
        <v>0</v>
      </c>
      <c r="AF7" s="9">
        <f t="shared" si="8"/>
        <v>1169</v>
      </c>
      <c r="AG7" s="10">
        <f t="shared" si="8"/>
        <v>1334.3600000000001</v>
      </c>
      <c r="AH7" s="10">
        <f t="shared" si="8"/>
        <v>0</v>
      </c>
      <c r="AI7" s="9">
        <f t="shared" si="8"/>
        <v>1334.3600000000001</v>
      </c>
      <c r="AJ7" s="10">
        <f t="shared" si="8"/>
        <v>1525.95</v>
      </c>
      <c r="AK7" s="10">
        <f t="shared" si="8"/>
        <v>0</v>
      </c>
      <c r="AL7" s="9">
        <f t="shared" si="8"/>
        <v>1525.95</v>
      </c>
      <c r="AM7" s="10">
        <f t="shared" si="8"/>
        <v>1748.6200000000001</v>
      </c>
      <c r="AN7" s="10">
        <f t="shared" si="8"/>
        <v>0</v>
      </c>
      <c r="AO7" s="35">
        <f t="shared" si="8"/>
        <v>1748.6200000000001</v>
      </c>
    </row>
    <row r="8" spans="1:41" s="26" customFormat="1" ht="12.75">
      <c r="A8" s="6"/>
      <c r="B8" s="13" t="s">
        <v>25</v>
      </c>
      <c r="C8" s="8">
        <f>SUM(C16+C9)</f>
        <v>197.49</v>
      </c>
      <c r="D8" s="8">
        <v>0</v>
      </c>
      <c r="E8" s="8">
        <f t="shared" si="1"/>
        <v>197.49</v>
      </c>
      <c r="F8" s="8">
        <f>SUM(F16+F9)</f>
        <v>198.7</v>
      </c>
      <c r="G8" s="8">
        <v>0</v>
      </c>
      <c r="H8" s="8">
        <f t="shared" si="2"/>
        <v>198.7</v>
      </c>
      <c r="I8" s="8">
        <f>SUM(I16+I9)</f>
        <v>337.06</v>
      </c>
      <c r="J8" s="8">
        <v>0</v>
      </c>
      <c r="K8" s="8">
        <f t="shared" si="3"/>
        <v>337.06</v>
      </c>
      <c r="L8" s="8">
        <f>SUM(L16+L9)</f>
        <v>328.34</v>
      </c>
      <c r="M8" s="8">
        <v>0</v>
      </c>
      <c r="N8" s="8">
        <f t="shared" si="4"/>
        <v>328.34</v>
      </c>
      <c r="O8" s="8">
        <f>SUM(O16+O9)</f>
        <v>305.36</v>
      </c>
      <c r="P8" s="8">
        <f>SUM(P16+P9)</f>
        <v>0</v>
      </c>
      <c r="Q8" s="8">
        <f t="shared" si="5"/>
        <v>305.36</v>
      </c>
      <c r="R8" s="8">
        <f>SUM(R9+R16)</f>
        <v>660.5799999999999</v>
      </c>
      <c r="S8" s="8">
        <v>0</v>
      </c>
      <c r="T8" s="8">
        <f t="shared" si="6"/>
        <v>660.5799999999999</v>
      </c>
      <c r="U8" s="8">
        <f>SUM(U9+U16)</f>
        <v>767.79</v>
      </c>
      <c r="V8" s="8">
        <v>0</v>
      </c>
      <c r="W8" s="8">
        <f t="shared" si="7"/>
        <v>767.79</v>
      </c>
      <c r="X8" s="8">
        <f aca="true" t="shared" si="9" ref="X8:AO8">X9+X16</f>
        <v>841.47</v>
      </c>
      <c r="Y8" s="8">
        <f t="shared" si="9"/>
        <v>0</v>
      </c>
      <c r="Z8" s="8">
        <f t="shared" si="9"/>
        <v>841.47</v>
      </c>
      <c r="AA8" s="8">
        <f t="shared" si="9"/>
        <v>950.8899999999999</v>
      </c>
      <c r="AB8" s="8">
        <f t="shared" si="9"/>
        <v>0</v>
      </c>
      <c r="AC8" s="8">
        <f t="shared" si="9"/>
        <v>950.8899999999999</v>
      </c>
      <c r="AD8" s="8">
        <f t="shared" si="9"/>
        <v>1075.55</v>
      </c>
      <c r="AE8" s="8">
        <f t="shared" si="9"/>
        <v>0</v>
      </c>
      <c r="AF8" s="8">
        <f t="shared" si="9"/>
        <v>1075.55</v>
      </c>
      <c r="AG8" s="8">
        <f t="shared" si="9"/>
        <v>1217.88</v>
      </c>
      <c r="AH8" s="8">
        <f t="shared" si="9"/>
        <v>0</v>
      </c>
      <c r="AI8" s="8">
        <f t="shared" si="9"/>
        <v>1217.88</v>
      </c>
      <c r="AJ8" s="8">
        <f t="shared" si="9"/>
        <v>1380.76</v>
      </c>
      <c r="AK8" s="8">
        <f t="shared" si="9"/>
        <v>0</v>
      </c>
      <c r="AL8" s="8">
        <f t="shared" si="9"/>
        <v>1380.76</v>
      </c>
      <c r="AM8" s="8">
        <f t="shared" si="9"/>
        <v>1567.65</v>
      </c>
      <c r="AN8" s="8">
        <f t="shared" si="9"/>
        <v>0</v>
      </c>
      <c r="AO8" s="36">
        <f t="shared" si="9"/>
        <v>1567.65</v>
      </c>
    </row>
    <row r="9" spans="1:41" ht="12.75">
      <c r="A9" s="6"/>
      <c r="B9" s="13" t="s">
        <v>26</v>
      </c>
      <c r="C9" s="8">
        <f>SUM(C15+C14+C13+C12+C11+C10)</f>
        <v>83.66</v>
      </c>
      <c r="D9" s="8">
        <v>0</v>
      </c>
      <c r="E9" s="8">
        <f t="shared" si="1"/>
        <v>83.66</v>
      </c>
      <c r="F9" s="8">
        <f>SUM(F15+F14+F13+F12+F11+F10)</f>
        <v>97.42</v>
      </c>
      <c r="G9" s="8">
        <v>0</v>
      </c>
      <c r="H9" s="8">
        <f t="shared" si="2"/>
        <v>97.42</v>
      </c>
      <c r="I9" s="8">
        <f>SUM(I15+I14+I13+I12+I11+I10)</f>
        <v>131.64</v>
      </c>
      <c r="J9" s="8">
        <v>0</v>
      </c>
      <c r="K9" s="8">
        <f t="shared" si="3"/>
        <v>131.64</v>
      </c>
      <c r="L9" s="8">
        <f>SUM(L15+L14+L13+L12+L11+L10)</f>
        <v>108.96</v>
      </c>
      <c r="M9" s="8">
        <v>0</v>
      </c>
      <c r="N9" s="8">
        <f t="shared" si="4"/>
        <v>108.96</v>
      </c>
      <c r="O9" s="8">
        <f>SUM(O15+O14+O13+O12+O11+O10)</f>
        <v>119.32</v>
      </c>
      <c r="P9" s="8">
        <f>SUM(P15+P14+P13+P12+P11+P10)</f>
        <v>0</v>
      </c>
      <c r="Q9" s="8">
        <f t="shared" si="5"/>
        <v>119.32</v>
      </c>
      <c r="R9" s="8">
        <f>SUM(R15+R14+R13+R12+R11+R10)</f>
        <v>198.55</v>
      </c>
      <c r="S9" s="8">
        <f>SUM(S15+S14+S13+S12+S11+S10)</f>
        <v>0</v>
      </c>
      <c r="T9" s="8">
        <f t="shared" si="6"/>
        <v>198.55</v>
      </c>
      <c r="U9" s="8">
        <f>SUM(U15+U14+U13+U12+U11+U10)</f>
        <v>254.86</v>
      </c>
      <c r="V9" s="8">
        <f>SUM(V15+V14+V13+V12+V11+V10)</f>
        <v>0</v>
      </c>
      <c r="W9" s="8">
        <f t="shared" si="7"/>
        <v>254.86</v>
      </c>
      <c r="X9" s="8">
        <v>248.76</v>
      </c>
      <c r="Y9" s="9">
        <v>0</v>
      </c>
      <c r="Z9" s="8">
        <f aca="true" t="shared" si="10" ref="Z9:Z20">X9</f>
        <v>248.76</v>
      </c>
      <c r="AA9" s="8">
        <v>278.59</v>
      </c>
      <c r="AB9" s="9">
        <v>0</v>
      </c>
      <c r="AC9" s="8">
        <f aca="true" t="shared" si="11" ref="AC9:AC20">AA9</f>
        <v>278.59</v>
      </c>
      <c r="AD9" s="8">
        <v>312.09</v>
      </c>
      <c r="AE9" s="9">
        <v>0</v>
      </c>
      <c r="AF9" s="9">
        <f aca="true" t="shared" si="12" ref="AF9:AF20">AD9</f>
        <v>312.09</v>
      </c>
      <c r="AG9" s="8">
        <v>349.73</v>
      </c>
      <c r="AH9" s="9">
        <v>0</v>
      </c>
      <c r="AI9" s="9">
        <f aca="true" t="shared" si="13" ref="AI9:AI20">AG9</f>
        <v>349.73</v>
      </c>
      <c r="AJ9" s="8">
        <v>392</v>
      </c>
      <c r="AK9" s="9">
        <v>0</v>
      </c>
      <c r="AL9" s="9">
        <f aca="true" t="shared" si="14" ref="AL9:AL20">AJ9</f>
        <v>392</v>
      </c>
      <c r="AM9" s="9">
        <v>439.49</v>
      </c>
      <c r="AN9" s="9">
        <v>0</v>
      </c>
      <c r="AO9" s="35">
        <f aca="true" t="shared" si="15" ref="AO9:AO20">AM9</f>
        <v>439.49</v>
      </c>
    </row>
    <row r="10" spans="1:41" ht="12.75">
      <c r="A10" s="6"/>
      <c r="B10" s="13" t="s">
        <v>27</v>
      </c>
      <c r="C10" s="8">
        <v>27.17</v>
      </c>
      <c r="D10" s="8">
        <v>0</v>
      </c>
      <c r="E10" s="8">
        <f t="shared" si="1"/>
        <v>27.17</v>
      </c>
      <c r="F10" s="8">
        <v>31.48</v>
      </c>
      <c r="G10" s="8">
        <v>0</v>
      </c>
      <c r="H10" s="8">
        <f t="shared" si="2"/>
        <v>31.48</v>
      </c>
      <c r="I10" s="8">
        <v>29.47</v>
      </c>
      <c r="J10" s="8">
        <v>0</v>
      </c>
      <c r="K10" s="8">
        <f t="shared" si="3"/>
        <v>29.47</v>
      </c>
      <c r="L10" s="8">
        <v>24.95</v>
      </c>
      <c r="M10" s="8">
        <v>0</v>
      </c>
      <c r="N10" s="8">
        <f t="shared" si="4"/>
        <v>24.95</v>
      </c>
      <c r="O10" s="8">
        <v>25.24</v>
      </c>
      <c r="P10" s="8">
        <v>0</v>
      </c>
      <c r="Q10" s="8">
        <f t="shared" si="5"/>
        <v>25.24</v>
      </c>
      <c r="R10" s="8">
        <v>25.58</v>
      </c>
      <c r="S10" s="8">
        <v>0</v>
      </c>
      <c r="T10" s="8">
        <f t="shared" si="6"/>
        <v>25.58</v>
      </c>
      <c r="U10" s="8">
        <v>33.32</v>
      </c>
      <c r="V10" s="9">
        <v>0</v>
      </c>
      <c r="W10" s="8">
        <f t="shared" si="7"/>
        <v>33.32</v>
      </c>
      <c r="X10" s="8">
        <v>32.33</v>
      </c>
      <c r="Y10" s="9">
        <v>0</v>
      </c>
      <c r="Z10" s="8">
        <f t="shared" si="10"/>
        <v>32.33</v>
      </c>
      <c r="AA10" s="8">
        <v>36.34</v>
      </c>
      <c r="AB10" s="9">
        <v>0</v>
      </c>
      <c r="AC10" s="8">
        <f t="shared" si="11"/>
        <v>36.34</v>
      </c>
      <c r="AD10" s="8">
        <v>40.86</v>
      </c>
      <c r="AE10" s="9">
        <v>0</v>
      </c>
      <c r="AF10" s="9">
        <f t="shared" si="12"/>
        <v>40.86</v>
      </c>
      <c r="AG10" s="8">
        <v>45.93</v>
      </c>
      <c r="AH10" s="9">
        <v>0</v>
      </c>
      <c r="AI10" s="9">
        <f t="shared" si="13"/>
        <v>45.93</v>
      </c>
      <c r="AJ10" s="8">
        <v>51.64</v>
      </c>
      <c r="AK10" s="9">
        <v>0</v>
      </c>
      <c r="AL10" s="9">
        <f t="shared" si="14"/>
        <v>51.64</v>
      </c>
      <c r="AM10" s="9">
        <v>58.05</v>
      </c>
      <c r="AN10" s="9">
        <v>0</v>
      </c>
      <c r="AO10" s="35">
        <f t="shared" si="15"/>
        <v>58.05</v>
      </c>
    </row>
    <row r="11" spans="1:41" ht="12.75">
      <c r="A11" s="6"/>
      <c r="B11" s="13" t="s">
        <v>28</v>
      </c>
      <c r="C11" s="8">
        <v>3.33</v>
      </c>
      <c r="D11" s="8">
        <v>0</v>
      </c>
      <c r="E11" s="8">
        <f t="shared" si="1"/>
        <v>3.33</v>
      </c>
      <c r="F11" s="8">
        <v>3.85</v>
      </c>
      <c r="G11" s="8">
        <v>0</v>
      </c>
      <c r="H11" s="8">
        <f t="shared" si="2"/>
        <v>3.85</v>
      </c>
      <c r="I11" s="8">
        <v>3.41</v>
      </c>
      <c r="J11" s="8">
        <v>0</v>
      </c>
      <c r="K11" s="8">
        <f t="shared" si="3"/>
        <v>3.41</v>
      </c>
      <c r="L11" s="8">
        <v>7.94</v>
      </c>
      <c r="M11" s="8">
        <v>0</v>
      </c>
      <c r="N11" s="8">
        <f t="shared" si="4"/>
        <v>7.94</v>
      </c>
      <c r="O11" s="8">
        <v>1.92</v>
      </c>
      <c r="P11" s="8">
        <v>0</v>
      </c>
      <c r="Q11" s="8">
        <f t="shared" si="5"/>
        <v>1.92</v>
      </c>
      <c r="R11" s="8">
        <v>7.35</v>
      </c>
      <c r="S11" s="8">
        <v>0</v>
      </c>
      <c r="T11" s="8">
        <f t="shared" si="6"/>
        <v>7.35</v>
      </c>
      <c r="U11" s="8">
        <v>7.61</v>
      </c>
      <c r="V11" s="9">
        <v>0</v>
      </c>
      <c r="W11" s="8">
        <f t="shared" si="7"/>
        <v>7.61</v>
      </c>
      <c r="X11" s="8">
        <v>8.58</v>
      </c>
      <c r="Y11" s="9">
        <v>0</v>
      </c>
      <c r="Z11" s="8">
        <f t="shared" si="10"/>
        <v>8.58</v>
      </c>
      <c r="AA11" s="8">
        <v>9.28</v>
      </c>
      <c r="AB11" s="9">
        <v>0</v>
      </c>
      <c r="AC11" s="8">
        <f t="shared" si="11"/>
        <v>9.28</v>
      </c>
      <c r="AD11" s="8">
        <v>10.03</v>
      </c>
      <c r="AE11" s="9">
        <v>0</v>
      </c>
      <c r="AF11" s="9">
        <f t="shared" si="12"/>
        <v>10.03</v>
      </c>
      <c r="AG11" s="8">
        <v>10.84</v>
      </c>
      <c r="AH11" s="9">
        <v>0</v>
      </c>
      <c r="AI11" s="9">
        <f t="shared" si="13"/>
        <v>10.84</v>
      </c>
      <c r="AJ11" s="8">
        <v>11.71</v>
      </c>
      <c r="AK11" s="9">
        <v>0</v>
      </c>
      <c r="AL11" s="9">
        <f t="shared" si="14"/>
        <v>11.71</v>
      </c>
      <c r="AM11" s="9">
        <v>12.65</v>
      </c>
      <c r="AN11" s="9">
        <v>0</v>
      </c>
      <c r="AO11" s="35">
        <f t="shared" si="15"/>
        <v>12.65</v>
      </c>
    </row>
    <row r="12" spans="1:41" ht="12.75">
      <c r="A12" s="6"/>
      <c r="B12" s="13" t="s">
        <v>29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0</v>
      </c>
      <c r="H12" s="8">
        <f t="shared" si="2"/>
        <v>0</v>
      </c>
      <c r="I12" s="8">
        <v>0</v>
      </c>
      <c r="J12" s="8">
        <v>0</v>
      </c>
      <c r="K12" s="8">
        <f t="shared" si="3"/>
        <v>0</v>
      </c>
      <c r="L12" s="8">
        <v>0</v>
      </c>
      <c r="M12" s="8">
        <v>0</v>
      </c>
      <c r="N12" s="8">
        <f t="shared" si="4"/>
        <v>0</v>
      </c>
      <c r="O12" s="8">
        <v>0</v>
      </c>
      <c r="P12" s="8">
        <v>0</v>
      </c>
      <c r="Q12" s="8">
        <f t="shared" si="5"/>
        <v>0</v>
      </c>
      <c r="R12" s="8">
        <v>0</v>
      </c>
      <c r="S12" s="8">
        <v>0</v>
      </c>
      <c r="T12" s="8">
        <f t="shared" si="6"/>
        <v>0</v>
      </c>
      <c r="U12" s="8">
        <v>0</v>
      </c>
      <c r="V12" s="9">
        <v>0</v>
      </c>
      <c r="W12" s="10">
        <f t="shared" si="7"/>
        <v>0</v>
      </c>
      <c r="X12" s="8"/>
      <c r="Y12" s="9">
        <v>0</v>
      </c>
      <c r="Z12" s="8">
        <f t="shared" si="10"/>
        <v>0</v>
      </c>
      <c r="AA12" s="8"/>
      <c r="AB12" s="9">
        <v>0</v>
      </c>
      <c r="AC12" s="8">
        <f t="shared" si="11"/>
        <v>0</v>
      </c>
      <c r="AD12" s="8"/>
      <c r="AE12" s="9">
        <v>0</v>
      </c>
      <c r="AF12" s="9">
        <f t="shared" si="12"/>
        <v>0</v>
      </c>
      <c r="AG12" s="8"/>
      <c r="AH12" s="9">
        <v>0</v>
      </c>
      <c r="AI12" s="9">
        <f t="shared" si="13"/>
        <v>0</v>
      </c>
      <c r="AJ12" s="8"/>
      <c r="AK12" s="9">
        <v>0</v>
      </c>
      <c r="AL12" s="9">
        <f t="shared" si="14"/>
        <v>0</v>
      </c>
      <c r="AM12" s="9"/>
      <c r="AN12" s="9">
        <v>0</v>
      </c>
      <c r="AO12" s="35">
        <f t="shared" si="15"/>
        <v>0</v>
      </c>
    </row>
    <row r="13" spans="1:41" ht="12.75" customHeight="1">
      <c r="A13" s="6"/>
      <c r="B13" s="13" t="s">
        <v>30</v>
      </c>
      <c r="C13" s="8">
        <v>28.86</v>
      </c>
      <c r="D13" s="8">
        <v>0</v>
      </c>
      <c r="E13" s="8">
        <f t="shared" si="1"/>
        <v>28.86</v>
      </c>
      <c r="F13" s="8">
        <v>34.7</v>
      </c>
      <c r="G13" s="8">
        <v>0</v>
      </c>
      <c r="H13" s="8">
        <f t="shared" si="2"/>
        <v>34.7</v>
      </c>
      <c r="I13" s="8">
        <v>63.59</v>
      </c>
      <c r="J13" s="8">
        <v>0</v>
      </c>
      <c r="K13" s="8">
        <f t="shared" si="3"/>
        <v>63.59</v>
      </c>
      <c r="L13" s="8">
        <v>51.9</v>
      </c>
      <c r="M13" s="8">
        <v>0</v>
      </c>
      <c r="N13" s="8">
        <f t="shared" si="4"/>
        <v>51.9</v>
      </c>
      <c r="O13" s="8">
        <v>57.71</v>
      </c>
      <c r="P13" s="8">
        <v>0</v>
      </c>
      <c r="Q13" s="8">
        <f t="shared" si="5"/>
        <v>57.71</v>
      </c>
      <c r="R13" s="8">
        <v>92.55</v>
      </c>
      <c r="S13" s="8">
        <v>0</v>
      </c>
      <c r="T13" s="8">
        <f t="shared" si="6"/>
        <v>92.55</v>
      </c>
      <c r="U13" s="8">
        <v>124.22</v>
      </c>
      <c r="V13" s="9">
        <v>0</v>
      </c>
      <c r="W13" s="8">
        <f t="shared" si="7"/>
        <v>124.22</v>
      </c>
      <c r="X13" s="8">
        <v>116.97</v>
      </c>
      <c r="Y13" s="9">
        <v>0</v>
      </c>
      <c r="Z13" s="8">
        <f t="shared" si="10"/>
        <v>116.97</v>
      </c>
      <c r="AA13" s="8">
        <v>131.49</v>
      </c>
      <c r="AB13" s="9">
        <v>0</v>
      </c>
      <c r="AC13" s="8">
        <f t="shared" si="11"/>
        <v>131.49</v>
      </c>
      <c r="AD13" s="8">
        <v>147.83</v>
      </c>
      <c r="AE13" s="9">
        <v>0</v>
      </c>
      <c r="AF13" s="9">
        <f t="shared" si="12"/>
        <v>147.83</v>
      </c>
      <c r="AG13" s="8">
        <v>166.19</v>
      </c>
      <c r="AH13" s="9">
        <v>0</v>
      </c>
      <c r="AI13" s="9">
        <f t="shared" si="13"/>
        <v>166.19</v>
      </c>
      <c r="AJ13" s="8">
        <v>186.83</v>
      </c>
      <c r="AK13" s="9">
        <v>0</v>
      </c>
      <c r="AL13" s="9">
        <f t="shared" si="14"/>
        <v>186.83</v>
      </c>
      <c r="AM13" s="9">
        <v>210.03</v>
      </c>
      <c r="AN13" s="9">
        <v>0</v>
      </c>
      <c r="AO13" s="35">
        <f t="shared" si="15"/>
        <v>210.03</v>
      </c>
    </row>
    <row r="14" spans="1:41" ht="12.75">
      <c r="A14" s="6"/>
      <c r="B14" s="13" t="s">
        <v>31</v>
      </c>
      <c r="C14" s="8">
        <v>11.83</v>
      </c>
      <c r="D14" s="8">
        <v>0</v>
      </c>
      <c r="E14" s="8">
        <f t="shared" si="1"/>
        <v>11.83</v>
      </c>
      <c r="F14" s="8">
        <v>16.28</v>
      </c>
      <c r="G14" s="8">
        <v>0</v>
      </c>
      <c r="H14" s="8">
        <f t="shared" si="2"/>
        <v>16.28</v>
      </c>
      <c r="I14" s="8">
        <v>23.66</v>
      </c>
      <c r="J14" s="8">
        <v>0</v>
      </c>
      <c r="K14" s="8">
        <f t="shared" si="3"/>
        <v>23.66</v>
      </c>
      <c r="L14" s="8">
        <v>21.34</v>
      </c>
      <c r="M14" s="8">
        <v>0</v>
      </c>
      <c r="N14" s="8">
        <f t="shared" si="4"/>
        <v>21.34</v>
      </c>
      <c r="O14" s="8">
        <v>26.42</v>
      </c>
      <c r="P14" s="8">
        <v>0</v>
      </c>
      <c r="Q14" s="8">
        <f t="shared" si="5"/>
        <v>26.42</v>
      </c>
      <c r="R14" s="8">
        <v>46.55</v>
      </c>
      <c r="S14" s="8">
        <v>0</v>
      </c>
      <c r="T14" s="8">
        <f t="shared" si="6"/>
        <v>46.55</v>
      </c>
      <c r="U14" s="8">
        <v>57.5</v>
      </c>
      <c r="V14" s="9">
        <v>0</v>
      </c>
      <c r="W14" s="8">
        <f t="shared" si="7"/>
        <v>57.5</v>
      </c>
      <c r="X14" s="8">
        <v>58.83</v>
      </c>
      <c r="Y14" s="9">
        <v>0</v>
      </c>
      <c r="Z14" s="8">
        <f t="shared" si="10"/>
        <v>58.83</v>
      </c>
      <c r="AA14" s="8">
        <v>66.14</v>
      </c>
      <c r="AB14" s="9">
        <v>0</v>
      </c>
      <c r="AC14" s="8">
        <f t="shared" si="11"/>
        <v>66.14</v>
      </c>
      <c r="AD14" s="8">
        <v>74.35</v>
      </c>
      <c r="AE14" s="9">
        <v>0</v>
      </c>
      <c r="AF14" s="9">
        <f t="shared" si="12"/>
        <v>74.35</v>
      </c>
      <c r="AG14" s="8">
        <v>83.59</v>
      </c>
      <c r="AH14" s="9">
        <v>0</v>
      </c>
      <c r="AI14" s="9">
        <f t="shared" si="13"/>
        <v>83.59</v>
      </c>
      <c r="AJ14" s="8">
        <v>93.97</v>
      </c>
      <c r="AK14" s="9">
        <v>0</v>
      </c>
      <c r="AL14" s="9">
        <f t="shared" si="14"/>
        <v>93.97</v>
      </c>
      <c r="AM14" s="9">
        <v>105.64</v>
      </c>
      <c r="AN14" s="9">
        <v>0</v>
      </c>
      <c r="AO14" s="35">
        <f t="shared" si="15"/>
        <v>105.64</v>
      </c>
    </row>
    <row r="15" spans="1:41" ht="12.75">
      <c r="A15" s="6"/>
      <c r="B15" s="13" t="s">
        <v>32</v>
      </c>
      <c r="C15" s="8">
        <v>12.47</v>
      </c>
      <c r="D15" s="8">
        <v>0</v>
      </c>
      <c r="E15" s="8">
        <f t="shared" si="1"/>
        <v>12.47</v>
      </c>
      <c r="F15" s="8">
        <v>11.11</v>
      </c>
      <c r="G15" s="8">
        <v>0</v>
      </c>
      <c r="H15" s="8">
        <f t="shared" si="2"/>
        <v>11.11</v>
      </c>
      <c r="I15" s="8">
        <v>11.51</v>
      </c>
      <c r="J15" s="8">
        <v>0</v>
      </c>
      <c r="K15" s="8">
        <f t="shared" si="3"/>
        <v>11.51</v>
      </c>
      <c r="L15" s="8">
        <v>2.83</v>
      </c>
      <c r="M15" s="8">
        <v>0</v>
      </c>
      <c r="N15" s="8">
        <f t="shared" si="4"/>
        <v>2.83</v>
      </c>
      <c r="O15" s="8">
        <v>8.03</v>
      </c>
      <c r="P15" s="8">
        <v>0</v>
      </c>
      <c r="Q15" s="8">
        <f t="shared" si="5"/>
        <v>8.03</v>
      </c>
      <c r="R15" s="8">
        <v>26.52</v>
      </c>
      <c r="S15" s="8">
        <v>0</v>
      </c>
      <c r="T15" s="8">
        <f t="shared" si="6"/>
        <v>26.52</v>
      </c>
      <c r="U15" s="8">
        <v>32.21</v>
      </c>
      <c r="V15" s="9">
        <v>0</v>
      </c>
      <c r="W15" s="8">
        <f t="shared" si="7"/>
        <v>32.21</v>
      </c>
      <c r="X15" s="8">
        <f>X9-(X10+X11+X13+X14)</f>
        <v>32.05000000000001</v>
      </c>
      <c r="Y15" s="9">
        <v>0</v>
      </c>
      <c r="Z15" s="8">
        <f t="shared" si="10"/>
        <v>32.05000000000001</v>
      </c>
      <c r="AA15" s="8">
        <f>AA9-(AA10+AA11+AA13+AA14)</f>
        <v>35.339999999999975</v>
      </c>
      <c r="AB15" s="9">
        <v>0</v>
      </c>
      <c r="AC15" s="8">
        <f t="shared" si="11"/>
        <v>35.339999999999975</v>
      </c>
      <c r="AD15" s="8">
        <f>AD9-(AD10+AD11+AD13+AD14)</f>
        <v>39.019999999999925</v>
      </c>
      <c r="AE15" s="9">
        <v>0</v>
      </c>
      <c r="AF15" s="9">
        <f t="shared" si="12"/>
        <v>39.019999999999925</v>
      </c>
      <c r="AG15" s="8">
        <f>AG9-(AG10+AG11+AG13+AG14)</f>
        <v>43.180000000000064</v>
      </c>
      <c r="AH15" s="9">
        <v>0</v>
      </c>
      <c r="AI15" s="9">
        <f t="shared" si="13"/>
        <v>43.180000000000064</v>
      </c>
      <c r="AJ15" s="8">
        <f>AJ9-(AJ10+AJ11+AJ13+AJ14)</f>
        <v>47.85000000000002</v>
      </c>
      <c r="AK15" s="9">
        <v>0</v>
      </c>
      <c r="AL15" s="9">
        <f t="shared" si="14"/>
        <v>47.85000000000002</v>
      </c>
      <c r="AM15" s="8">
        <f>AM9-(AM10+AM11+AM13+AM14)</f>
        <v>53.120000000000005</v>
      </c>
      <c r="AN15" s="9">
        <v>0</v>
      </c>
      <c r="AO15" s="35">
        <f t="shared" si="15"/>
        <v>53.120000000000005</v>
      </c>
    </row>
    <row r="16" spans="1:41" ht="12.75" customHeight="1">
      <c r="A16" s="6"/>
      <c r="B16" s="13" t="s">
        <v>33</v>
      </c>
      <c r="C16" s="8">
        <f>SUM(C19+C18+C17)</f>
        <v>113.83</v>
      </c>
      <c r="D16" s="8">
        <f>SUM(D29+D17)</f>
        <v>0</v>
      </c>
      <c r="E16" s="8">
        <f t="shared" si="1"/>
        <v>113.83</v>
      </c>
      <c r="F16" s="8">
        <f>SUM(F19+F18+F17)</f>
        <v>101.28</v>
      </c>
      <c r="G16" s="8">
        <v>0</v>
      </c>
      <c r="H16" s="8">
        <f t="shared" si="2"/>
        <v>101.28</v>
      </c>
      <c r="I16" s="8">
        <f>SUM(I19+I18+I17)</f>
        <v>205.42000000000002</v>
      </c>
      <c r="J16" s="8">
        <v>0</v>
      </c>
      <c r="K16" s="8">
        <f t="shared" si="3"/>
        <v>205.42000000000002</v>
      </c>
      <c r="L16" s="8">
        <f>SUM(L19+L18+L17)</f>
        <v>219.37999999999997</v>
      </c>
      <c r="M16" s="8">
        <v>0</v>
      </c>
      <c r="N16" s="8">
        <f t="shared" si="4"/>
        <v>219.37999999999997</v>
      </c>
      <c r="O16" s="8">
        <f>SUM(O19+O18+O17)</f>
        <v>186.04</v>
      </c>
      <c r="P16" s="8">
        <f>SUM(P19+P18+P17)</f>
        <v>0</v>
      </c>
      <c r="Q16" s="8">
        <f t="shared" si="5"/>
        <v>186.04</v>
      </c>
      <c r="R16" s="8">
        <v>462.03</v>
      </c>
      <c r="S16" s="8">
        <v>0</v>
      </c>
      <c r="T16" s="8">
        <f t="shared" si="6"/>
        <v>462.03</v>
      </c>
      <c r="U16" s="8">
        <f>SUM(U17:U19)</f>
        <v>512.93</v>
      </c>
      <c r="V16" s="8">
        <f>SUM(V17:V19)</f>
        <v>0</v>
      </c>
      <c r="W16" s="8">
        <f t="shared" si="7"/>
        <v>512.93</v>
      </c>
      <c r="X16" s="8">
        <v>592.71</v>
      </c>
      <c r="Y16" s="9">
        <v>0</v>
      </c>
      <c r="Z16" s="8">
        <f t="shared" si="10"/>
        <v>592.71</v>
      </c>
      <c r="AA16" s="8">
        <v>672.3</v>
      </c>
      <c r="AB16" s="9">
        <v>0</v>
      </c>
      <c r="AC16" s="8">
        <f t="shared" si="11"/>
        <v>672.3</v>
      </c>
      <c r="AD16" s="8">
        <v>763.46</v>
      </c>
      <c r="AE16" s="9">
        <v>0</v>
      </c>
      <c r="AF16" s="9">
        <f t="shared" si="12"/>
        <v>763.46</v>
      </c>
      <c r="AG16" s="8">
        <v>868.15</v>
      </c>
      <c r="AH16" s="9">
        <v>0</v>
      </c>
      <c r="AI16" s="9">
        <f t="shared" si="13"/>
        <v>868.15</v>
      </c>
      <c r="AJ16" s="8">
        <v>988.76</v>
      </c>
      <c r="AK16" s="9">
        <v>0</v>
      </c>
      <c r="AL16" s="9">
        <f t="shared" si="14"/>
        <v>988.76</v>
      </c>
      <c r="AM16" s="9">
        <v>1128.16</v>
      </c>
      <c r="AN16" s="9">
        <v>0</v>
      </c>
      <c r="AO16" s="35">
        <f t="shared" si="15"/>
        <v>1128.16</v>
      </c>
    </row>
    <row r="17" spans="1:41" ht="12.75">
      <c r="A17" s="6"/>
      <c r="B17" s="13" t="s">
        <v>34</v>
      </c>
      <c r="C17" s="8">
        <v>2.91</v>
      </c>
      <c r="D17" s="8">
        <f>SUM(D30+D18)</f>
        <v>0</v>
      </c>
      <c r="E17" s="8">
        <f t="shared" si="1"/>
        <v>2.91</v>
      </c>
      <c r="F17" s="8">
        <v>0.03</v>
      </c>
      <c r="G17" s="8">
        <v>0</v>
      </c>
      <c r="H17" s="8">
        <f t="shared" si="2"/>
        <v>0.03</v>
      </c>
      <c r="I17" s="8">
        <v>0</v>
      </c>
      <c r="J17" s="8">
        <v>0</v>
      </c>
      <c r="K17" s="8">
        <f t="shared" si="3"/>
        <v>0</v>
      </c>
      <c r="L17" s="8">
        <v>0.04</v>
      </c>
      <c r="M17" s="8">
        <v>0</v>
      </c>
      <c r="N17" s="8">
        <f t="shared" si="4"/>
        <v>0.04</v>
      </c>
      <c r="O17" s="8">
        <v>0.03</v>
      </c>
      <c r="P17" s="8">
        <v>0</v>
      </c>
      <c r="Q17" s="8">
        <f t="shared" si="5"/>
        <v>0.03</v>
      </c>
      <c r="R17" s="8">
        <v>0.01</v>
      </c>
      <c r="S17" s="8">
        <v>0</v>
      </c>
      <c r="T17" s="8">
        <f t="shared" si="6"/>
        <v>0.01</v>
      </c>
      <c r="U17" s="8">
        <v>0.2</v>
      </c>
      <c r="V17" s="9">
        <v>0</v>
      </c>
      <c r="W17" s="8">
        <f t="shared" si="7"/>
        <v>0.2</v>
      </c>
      <c r="X17" s="8">
        <v>0.01</v>
      </c>
      <c r="Y17" s="9">
        <v>0</v>
      </c>
      <c r="Z17" s="8">
        <f t="shared" si="10"/>
        <v>0.01</v>
      </c>
      <c r="AA17" s="8">
        <v>0.01</v>
      </c>
      <c r="AB17" s="9">
        <v>0</v>
      </c>
      <c r="AC17" s="8">
        <f t="shared" si="11"/>
        <v>0.01</v>
      </c>
      <c r="AD17" s="8">
        <v>0.01</v>
      </c>
      <c r="AE17" s="9">
        <v>0</v>
      </c>
      <c r="AF17" s="9">
        <f t="shared" si="12"/>
        <v>0.01</v>
      </c>
      <c r="AG17" s="8">
        <v>0.01</v>
      </c>
      <c r="AH17" s="9">
        <v>0</v>
      </c>
      <c r="AI17" s="9">
        <f t="shared" si="13"/>
        <v>0.01</v>
      </c>
      <c r="AJ17" s="8">
        <v>0.01</v>
      </c>
      <c r="AK17" s="9">
        <v>0</v>
      </c>
      <c r="AL17" s="9">
        <f t="shared" si="14"/>
        <v>0.01</v>
      </c>
      <c r="AM17" s="9">
        <v>0.01</v>
      </c>
      <c r="AN17" s="9">
        <v>0</v>
      </c>
      <c r="AO17" s="35">
        <f t="shared" si="15"/>
        <v>0.01</v>
      </c>
    </row>
    <row r="18" spans="1:41" ht="12.75">
      <c r="A18" s="6"/>
      <c r="B18" s="13" t="s">
        <v>35</v>
      </c>
      <c r="C18" s="8">
        <v>53.83</v>
      </c>
      <c r="D18" s="8">
        <f>SUM(D31+D19)</f>
        <v>0</v>
      </c>
      <c r="E18" s="8">
        <f t="shared" si="1"/>
        <v>53.83</v>
      </c>
      <c r="F18" s="8">
        <v>43.78</v>
      </c>
      <c r="G18" s="8">
        <v>0</v>
      </c>
      <c r="H18" s="8">
        <f t="shared" si="2"/>
        <v>43.78</v>
      </c>
      <c r="I18" s="8">
        <v>99.58</v>
      </c>
      <c r="J18" s="8">
        <v>0</v>
      </c>
      <c r="K18" s="8">
        <f t="shared" si="3"/>
        <v>99.58</v>
      </c>
      <c r="L18" s="8">
        <v>88.02</v>
      </c>
      <c r="M18" s="8">
        <v>0</v>
      </c>
      <c r="N18" s="8">
        <f t="shared" si="4"/>
        <v>88.02</v>
      </c>
      <c r="O18" s="8">
        <v>38.16</v>
      </c>
      <c r="P18" s="8">
        <v>0</v>
      </c>
      <c r="Q18" s="8">
        <f t="shared" si="5"/>
        <v>38.16</v>
      </c>
      <c r="R18" s="8">
        <v>145.85</v>
      </c>
      <c r="S18" s="8">
        <v>0</v>
      </c>
      <c r="T18" s="8">
        <f t="shared" si="6"/>
        <v>145.85</v>
      </c>
      <c r="U18" s="9">
        <v>142.83</v>
      </c>
      <c r="V18" s="9">
        <v>0</v>
      </c>
      <c r="W18" s="8">
        <f t="shared" si="7"/>
        <v>142.83</v>
      </c>
      <c r="X18" s="8">
        <v>188.06</v>
      </c>
      <c r="Y18" s="9">
        <v>0</v>
      </c>
      <c r="Z18" s="8">
        <f t="shared" si="10"/>
        <v>188.06</v>
      </c>
      <c r="AA18" s="8">
        <v>213.55</v>
      </c>
      <c r="AB18" s="9">
        <v>0</v>
      </c>
      <c r="AC18" s="8">
        <f t="shared" si="11"/>
        <v>213.55</v>
      </c>
      <c r="AD18" s="8">
        <v>242.49</v>
      </c>
      <c r="AE18" s="9">
        <v>0</v>
      </c>
      <c r="AF18" s="9">
        <f t="shared" si="12"/>
        <v>242.49</v>
      </c>
      <c r="AG18" s="8">
        <v>275.35</v>
      </c>
      <c r="AH18" s="9">
        <v>0</v>
      </c>
      <c r="AI18" s="9">
        <f t="shared" si="13"/>
        <v>275.35</v>
      </c>
      <c r="AJ18" s="8">
        <v>312.66</v>
      </c>
      <c r="AK18" s="9">
        <v>0</v>
      </c>
      <c r="AL18" s="9">
        <f t="shared" si="14"/>
        <v>312.66</v>
      </c>
      <c r="AM18" s="9">
        <v>355.03</v>
      </c>
      <c r="AN18" s="9">
        <v>0</v>
      </c>
      <c r="AO18" s="35">
        <f t="shared" si="15"/>
        <v>355.03</v>
      </c>
    </row>
    <row r="19" spans="1:41" ht="12.75">
      <c r="A19" s="6"/>
      <c r="B19" s="13" t="s">
        <v>32</v>
      </c>
      <c r="C19" s="8">
        <v>57.09</v>
      </c>
      <c r="D19" s="8">
        <f>SUM(D32+D20)</f>
        <v>0</v>
      </c>
      <c r="E19" s="8">
        <f t="shared" si="1"/>
        <v>57.09</v>
      </c>
      <c r="F19" s="8">
        <v>57.47</v>
      </c>
      <c r="G19" s="8">
        <v>0</v>
      </c>
      <c r="H19" s="8">
        <f t="shared" si="2"/>
        <v>57.47</v>
      </c>
      <c r="I19" s="8">
        <v>105.84</v>
      </c>
      <c r="J19" s="8">
        <v>0</v>
      </c>
      <c r="K19" s="8">
        <f t="shared" si="3"/>
        <v>105.84</v>
      </c>
      <c r="L19" s="8">
        <v>131.32</v>
      </c>
      <c r="M19" s="8">
        <v>0</v>
      </c>
      <c r="N19" s="8">
        <f t="shared" si="4"/>
        <v>131.32</v>
      </c>
      <c r="O19" s="8">
        <v>147.85</v>
      </c>
      <c r="P19" s="8">
        <v>0</v>
      </c>
      <c r="Q19" s="8">
        <f t="shared" si="5"/>
        <v>147.85</v>
      </c>
      <c r="R19" s="8">
        <v>316.17</v>
      </c>
      <c r="S19" s="8">
        <v>0</v>
      </c>
      <c r="T19" s="8">
        <f t="shared" si="6"/>
        <v>316.17</v>
      </c>
      <c r="U19" s="8">
        <v>369.9</v>
      </c>
      <c r="V19" s="9">
        <v>0</v>
      </c>
      <c r="W19" s="8">
        <f t="shared" si="7"/>
        <v>369.9</v>
      </c>
      <c r="X19" s="8">
        <f>X16-(X17+X18)</f>
        <v>404.64000000000004</v>
      </c>
      <c r="Y19" s="9">
        <v>0</v>
      </c>
      <c r="Z19" s="8">
        <f t="shared" si="10"/>
        <v>404.64000000000004</v>
      </c>
      <c r="AA19" s="8">
        <f>AA16-(AA17+AA18)</f>
        <v>458.73999999999995</v>
      </c>
      <c r="AB19" s="9">
        <v>0</v>
      </c>
      <c r="AC19" s="8">
        <f t="shared" si="11"/>
        <v>458.73999999999995</v>
      </c>
      <c r="AD19" s="8">
        <f>AD16-(AD17+AD18)</f>
        <v>520.96</v>
      </c>
      <c r="AE19" s="9">
        <v>0</v>
      </c>
      <c r="AF19" s="9">
        <f t="shared" si="12"/>
        <v>520.96</v>
      </c>
      <c r="AG19" s="8">
        <f>AG16-(AG17+AG18)</f>
        <v>592.79</v>
      </c>
      <c r="AH19" s="9">
        <v>0</v>
      </c>
      <c r="AI19" s="9">
        <f t="shared" si="13"/>
        <v>592.79</v>
      </c>
      <c r="AJ19" s="8">
        <f>AJ16-(AJ17+AJ18)</f>
        <v>676.0899999999999</v>
      </c>
      <c r="AK19" s="9">
        <v>0</v>
      </c>
      <c r="AL19" s="9">
        <f t="shared" si="14"/>
        <v>676.0899999999999</v>
      </c>
      <c r="AM19" s="8">
        <f>AM16-(AM17+AM18)</f>
        <v>773.1200000000001</v>
      </c>
      <c r="AN19" s="9">
        <v>0</v>
      </c>
      <c r="AO19" s="35">
        <f t="shared" si="15"/>
        <v>773.1200000000001</v>
      </c>
    </row>
    <row r="20" spans="1:41" ht="13.5">
      <c r="A20" s="6"/>
      <c r="B20" s="13" t="s">
        <v>36</v>
      </c>
      <c r="C20" s="8">
        <v>11.49</v>
      </c>
      <c r="D20" s="8">
        <f>SUM(D33+D21)</f>
        <v>0</v>
      </c>
      <c r="E20" s="8">
        <f t="shared" si="1"/>
        <v>11.49</v>
      </c>
      <c r="F20" s="8">
        <v>12.78</v>
      </c>
      <c r="G20" s="8">
        <v>0</v>
      </c>
      <c r="H20" s="8">
        <f t="shared" si="2"/>
        <v>12.78</v>
      </c>
      <c r="I20" s="8">
        <v>16.48</v>
      </c>
      <c r="J20" s="8">
        <v>0</v>
      </c>
      <c r="K20" s="8">
        <f t="shared" si="3"/>
        <v>16.48</v>
      </c>
      <c r="L20" s="8">
        <v>17.37</v>
      </c>
      <c r="M20" s="8">
        <v>0</v>
      </c>
      <c r="N20" s="8">
        <f t="shared" si="4"/>
        <v>17.37</v>
      </c>
      <c r="O20" s="8">
        <v>21.06</v>
      </c>
      <c r="P20" s="8">
        <v>0</v>
      </c>
      <c r="Q20" s="8">
        <f t="shared" si="5"/>
        <v>21.06</v>
      </c>
      <c r="R20" s="8">
        <v>38.7</v>
      </c>
      <c r="S20" s="8">
        <v>0</v>
      </c>
      <c r="T20" s="8">
        <f t="shared" si="6"/>
        <v>38.7</v>
      </c>
      <c r="U20" s="8">
        <v>59.9</v>
      </c>
      <c r="V20" s="21">
        <v>0</v>
      </c>
      <c r="W20" s="8">
        <f t="shared" si="7"/>
        <v>59.9</v>
      </c>
      <c r="X20" s="8">
        <v>60.15</v>
      </c>
      <c r="Y20" s="9">
        <v>0</v>
      </c>
      <c r="Z20" s="8">
        <f t="shared" si="10"/>
        <v>60.15</v>
      </c>
      <c r="AA20" s="8">
        <v>74.96</v>
      </c>
      <c r="AB20" s="9">
        <v>0</v>
      </c>
      <c r="AC20" s="8">
        <f t="shared" si="11"/>
        <v>74.96</v>
      </c>
      <c r="AD20" s="8">
        <v>93.45</v>
      </c>
      <c r="AE20" s="9">
        <v>0</v>
      </c>
      <c r="AF20" s="9">
        <f t="shared" si="12"/>
        <v>93.45</v>
      </c>
      <c r="AG20" s="8">
        <v>116.48</v>
      </c>
      <c r="AH20" s="9">
        <v>0</v>
      </c>
      <c r="AI20" s="9">
        <f t="shared" si="13"/>
        <v>116.48</v>
      </c>
      <c r="AJ20" s="8">
        <v>145.19</v>
      </c>
      <c r="AK20" s="9">
        <v>0</v>
      </c>
      <c r="AL20" s="9">
        <f t="shared" si="14"/>
        <v>145.19</v>
      </c>
      <c r="AM20" s="9">
        <v>180.97</v>
      </c>
      <c r="AN20" s="9">
        <v>0</v>
      </c>
      <c r="AO20" s="35">
        <f t="shared" si="15"/>
        <v>180.97</v>
      </c>
    </row>
    <row r="21" spans="1:41" ht="12.75">
      <c r="A21" s="6"/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10">
        <f t="shared" si="7"/>
        <v>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35"/>
    </row>
    <row r="22" spans="1:41" s="27" customFormat="1" ht="12.75">
      <c r="A22" s="11" t="s">
        <v>37</v>
      </c>
      <c r="B22" s="7" t="s">
        <v>38</v>
      </c>
      <c r="C22" s="10">
        <v>0</v>
      </c>
      <c r="D22" s="10">
        <v>7.69</v>
      </c>
      <c r="E22" s="10">
        <f>SUM(C22+D22)</f>
        <v>7.69</v>
      </c>
      <c r="F22" s="10">
        <v>0</v>
      </c>
      <c r="G22" s="10">
        <v>16.46</v>
      </c>
      <c r="H22" s="10">
        <f t="shared" si="2"/>
        <v>16.46</v>
      </c>
      <c r="I22" s="10">
        <v>0</v>
      </c>
      <c r="J22" s="10">
        <v>43.65</v>
      </c>
      <c r="K22" s="10">
        <f>SUM(I22+J22)</f>
        <v>43.65</v>
      </c>
      <c r="L22" s="10">
        <v>0</v>
      </c>
      <c r="M22" s="10">
        <v>20.35</v>
      </c>
      <c r="N22" s="10">
        <f>SUM(L22+M22)</f>
        <v>20.35</v>
      </c>
      <c r="O22" s="10">
        <v>0</v>
      </c>
      <c r="P22" s="10">
        <v>25.76</v>
      </c>
      <c r="Q22" s="10">
        <f>SUM(O22+P22)</f>
        <v>25.76</v>
      </c>
      <c r="R22" s="10">
        <v>0</v>
      </c>
      <c r="S22" s="10">
        <v>40.25</v>
      </c>
      <c r="T22" s="10">
        <f aca="true" t="shared" si="16" ref="T22:T39">SUM(R22+S22)</f>
        <v>40.25</v>
      </c>
      <c r="U22" s="8">
        <v>0</v>
      </c>
      <c r="V22" s="10">
        <v>61.43</v>
      </c>
      <c r="W22" s="10">
        <f t="shared" si="7"/>
        <v>61.43</v>
      </c>
      <c r="X22" s="8">
        <v>0</v>
      </c>
      <c r="Y22" s="8">
        <v>69.06</v>
      </c>
      <c r="Z22" s="10">
        <f aca="true" t="shared" si="17" ref="Z22:Z38">SUM(X22+Y22)</f>
        <v>69.06</v>
      </c>
      <c r="AA22" s="8">
        <v>0</v>
      </c>
      <c r="AB22" s="8">
        <v>77.64</v>
      </c>
      <c r="AC22" s="10">
        <f aca="true" t="shared" si="18" ref="AC22:AC38">SUM(AA22+AB22)</f>
        <v>77.64</v>
      </c>
      <c r="AD22" s="8">
        <v>0</v>
      </c>
      <c r="AE22" s="8">
        <v>87.28</v>
      </c>
      <c r="AF22" s="10">
        <f aca="true" t="shared" si="19" ref="AF22:AF38">SUM(AD22+AE22)</f>
        <v>87.28</v>
      </c>
      <c r="AG22" s="8">
        <v>0</v>
      </c>
      <c r="AH22" s="8">
        <v>98.12</v>
      </c>
      <c r="AI22" s="10">
        <f aca="true" t="shared" si="20" ref="AI22:AI38">SUM(AG22+AH22)</f>
        <v>98.12</v>
      </c>
      <c r="AJ22" s="8">
        <v>0</v>
      </c>
      <c r="AK22" s="8">
        <v>110.31</v>
      </c>
      <c r="AL22" s="10">
        <f aca="true" t="shared" si="21" ref="AL22:AL38">SUM(AJ22+AK22)</f>
        <v>110.31</v>
      </c>
      <c r="AM22" s="8">
        <v>0</v>
      </c>
      <c r="AN22" s="10">
        <v>124.01</v>
      </c>
      <c r="AO22" s="37">
        <f aca="true" t="shared" si="22" ref="AO22:AO38">SUM(AM22+AN22)</f>
        <v>124.01</v>
      </c>
    </row>
    <row r="23" spans="1:41" s="27" customFormat="1" ht="12.75">
      <c r="A23" s="11" t="s">
        <v>39</v>
      </c>
      <c r="B23" s="7" t="s">
        <v>40</v>
      </c>
      <c r="C23" s="10">
        <v>0</v>
      </c>
      <c r="D23" s="10">
        <v>32.66</v>
      </c>
      <c r="E23" s="10">
        <f>SUM(C23+D23)</f>
        <v>32.66</v>
      </c>
      <c r="F23" s="10">
        <v>0</v>
      </c>
      <c r="G23" s="10">
        <v>67.71</v>
      </c>
      <c r="H23" s="10">
        <f t="shared" si="2"/>
        <v>67.71</v>
      </c>
      <c r="I23" s="10">
        <v>0</v>
      </c>
      <c r="J23" s="10">
        <v>40.07</v>
      </c>
      <c r="K23" s="10">
        <f>SUM(I23+J23)</f>
        <v>40.07</v>
      </c>
      <c r="L23" s="10">
        <v>0</v>
      </c>
      <c r="M23" s="10">
        <v>12.05</v>
      </c>
      <c r="N23" s="10">
        <f>SUM(L23+M23)</f>
        <v>12.05</v>
      </c>
      <c r="O23" s="10">
        <v>0</v>
      </c>
      <c r="P23" s="10">
        <v>13.28</v>
      </c>
      <c r="Q23" s="10">
        <f>SUM(O23+P23)</f>
        <v>13.28</v>
      </c>
      <c r="R23" s="8">
        <v>0</v>
      </c>
      <c r="S23" s="10">
        <v>15.32</v>
      </c>
      <c r="T23" s="10">
        <f t="shared" si="16"/>
        <v>15.32</v>
      </c>
      <c r="U23" s="8">
        <v>0</v>
      </c>
      <c r="V23" s="10">
        <v>16.19</v>
      </c>
      <c r="W23" s="10">
        <f t="shared" si="7"/>
        <v>16.19</v>
      </c>
      <c r="X23" s="8">
        <v>0</v>
      </c>
      <c r="Y23" s="8">
        <v>18.2</v>
      </c>
      <c r="Z23" s="10">
        <f t="shared" si="17"/>
        <v>18.2</v>
      </c>
      <c r="AA23" s="8">
        <v>0</v>
      </c>
      <c r="AB23" s="8">
        <v>20.46</v>
      </c>
      <c r="AC23" s="10">
        <f t="shared" si="18"/>
        <v>20.46</v>
      </c>
      <c r="AD23" s="8">
        <v>0</v>
      </c>
      <c r="AE23" s="8">
        <v>23</v>
      </c>
      <c r="AF23" s="10">
        <f t="shared" si="19"/>
        <v>23</v>
      </c>
      <c r="AG23" s="8">
        <v>0</v>
      </c>
      <c r="AH23" s="8">
        <v>25.86</v>
      </c>
      <c r="AI23" s="10">
        <f t="shared" si="20"/>
        <v>25.86</v>
      </c>
      <c r="AJ23" s="8">
        <v>0</v>
      </c>
      <c r="AK23" s="8">
        <v>29.07</v>
      </c>
      <c r="AL23" s="10">
        <f t="shared" si="21"/>
        <v>29.07</v>
      </c>
      <c r="AM23" s="8">
        <v>0</v>
      </c>
      <c r="AN23" s="10">
        <v>32.68</v>
      </c>
      <c r="AO23" s="37">
        <f t="shared" si="22"/>
        <v>32.68</v>
      </c>
    </row>
    <row r="24" spans="1:41" s="27" customFormat="1" ht="25.5">
      <c r="A24" s="11" t="s">
        <v>41</v>
      </c>
      <c r="B24" s="12" t="s">
        <v>42</v>
      </c>
      <c r="C24" s="8">
        <f aca="true" t="shared" si="23" ref="C24:S24">C25</f>
        <v>0</v>
      </c>
      <c r="D24" s="8">
        <f t="shared" si="23"/>
        <v>0.06</v>
      </c>
      <c r="E24" s="8">
        <f t="shared" si="23"/>
        <v>0.06</v>
      </c>
      <c r="F24" s="8">
        <f t="shared" si="23"/>
        <v>0</v>
      </c>
      <c r="G24" s="8">
        <f t="shared" si="23"/>
        <v>0.1</v>
      </c>
      <c r="H24" s="8">
        <f t="shared" si="23"/>
        <v>0.1</v>
      </c>
      <c r="I24" s="8">
        <f t="shared" si="23"/>
        <v>0</v>
      </c>
      <c r="J24" s="8">
        <f t="shared" si="23"/>
        <v>0.68</v>
      </c>
      <c r="K24" s="8">
        <f t="shared" si="23"/>
        <v>0.68</v>
      </c>
      <c r="L24" s="8">
        <f t="shared" si="23"/>
        <v>0</v>
      </c>
      <c r="M24" s="8">
        <f t="shared" si="23"/>
        <v>0</v>
      </c>
      <c r="N24" s="8">
        <f t="shared" si="23"/>
        <v>0</v>
      </c>
      <c r="O24" s="8">
        <f t="shared" si="23"/>
        <v>0</v>
      </c>
      <c r="P24" s="8">
        <f t="shared" si="23"/>
        <v>0.2</v>
      </c>
      <c r="Q24" s="8">
        <f t="shared" si="23"/>
        <v>0.2</v>
      </c>
      <c r="R24" s="8">
        <f t="shared" si="23"/>
        <v>0</v>
      </c>
      <c r="S24" s="8">
        <f t="shared" si="23"/>
        <v>0.25</v>
      </c>
      <c r="T24" s="10">
        <f t="shared" si="16"/>
        <v>0.25</v>
      </c>
      <c r="U24" s="8">
        <f>U25</f>
        <v>0</v>
      </c>
      <c r="V24" s="8">
        <f>V25</f>
        <v>0.25</v>
      </c>
      <c r="W24" s="10">
        <f t="shared" si="7"/>
        <v>0.25</v>
      </c>
      <c r="X24" s="8">
        <f>X25</f>
        <v>0</v>
      </c>
      <c r="Y24" s="8">
        <f>Y25</f>
        <v>0.25</v>
      </c>
      <c r="Z24" s="10">
        <f t="shared" si="17"/>
        <v>0.25</v>
      </c>
      <c r="AA24" s="8">
        <f>AA25</f>
        <v>0</v>
      </c>
      <c r="AB24" s="8">
        <f>AB25</f>
        <v>0.25</v>
      </c>
      <c r="AC24" s="10">
        <f t="shared" si="18"/>
        <v>0.25</v>
      </c>
      <c r="AD24" s="8">
        <f>AD25</f>
        <v>0</v>
      </c>
      <c r="AE24" s="8">
        <f>AE25</f>
        <v>0.25</v>
      </c>
      <c r="AF24" s="10">
        <f t="shared" si="19"/>
        <v>0.25</v>
      </c>
      <c r="AG24" s="8">
        <f>AG25</f>
        <v>0</v>
      </c>
      <c r="AH24" s="8">
        <f>AH25</f>
        <v>0.25</v>
      </c>
      <c r="AI24" s="10">
        <f t="shared" si="20"/>
        <v>0.25</v>
      </c>
      <c r="AJ24" s="8">
        <f>AJ25</f>
        <v>0</v>
      </c>
      <c r="AK24" s="8">
        <f>AK25</f>
        <v>0.25</v>
      </c>
      <c r="AL24" s="10">
        <f t="shared" si="21"/>
        <v>0.25</v>
      </c>
      <c r="AM24" s="8">
        <f>AM25</f>
        <v>0</v>
      </c>
      <c r="AN24" s="8">
        <f>AN25</f>
        <v>0.25</v>
      </c>
      <c r="AO24" s="37">
        <f t="shared" si="22"/>
        <v>0.25</v>
      </c>
    </row>
    <row r="25" spans="1:41" s="27" customFormat="1" ht="12.75">
      <c r="A25" s="11"/>
      <c r="B25" s="14" t="s">
        <v>43</v>
      </c>
      <c r="C25" s="10">
        <f>SUM(C38+C26)</f>
        <v>0</v>
      </c>
      <c r="D25" s="10">
        <f>SUM(D38+D26)</f>
        <v>0.06</v>
      </c>
      <c r="E25" s="10">
        <f aca="true" t="shared" si="24" ref="E25:E38">SUM(C25+D25)</f>
        <v>0.06</v>
      </c>
      <c r="F25" s="10">
        <f>SUM(F38+F26)</f>
        <v>0</v>
      </c>
      <c r="G25" s="10">
        <f>SUM(G38+G26)</f>
        <v>0.1</v>
      </c>
      <c r="H25" s="10">
        <f aca="true" t="shared" si="25" ref="H25:H38">SUM(F25+G25)</f>
        <v>0.1</v>
      </c>
      <c r="I25" s="10">
        <f>SUM(I38+I26)</f>
        <v>0</v>
      </c>
      <c r="J25" s="10">
        <f>SUM(J38+J26)</f>
        <v>0.68</v>
      </c>
      <c r="K25" s="10">
        <f>SUM(I25+J25)</f>
        <v>0.68</v>
      </c>
      <c r="L25" s="10">
        <f>SUM(L38+L26)</f>
        <v>0</v>
      </c>
      <c r="M25" s="10">
        <f>SUM(M38+M26)</f>
        <v>0</v>
      </c>
      <c r="N25" s="10">
        <f aca="true" t="shared" si="26" ref="N25:N38">SUM(L25+M25)</f>
        <v>0</v>
      </c>
      <c r="O25" s="10">
        <f>SUM(O38+O26)</f>
        <v>0</v>
      </c>
      <c r="P25" s="10">
        <f>SUM(P38+P26)</f>
        <v>0.2</v>
      </c>
      <c r="Q25" s="10">
        <f>SUM(Q38+Q26)</f>
        <v>0.2</v>
      </c>
      <c r="R25" s="10">
        <v>0</v>
      </c>
      <c r="S25" s="10">
        <v>0.25</v>
      </c>
      <c r="T25" s="10">
        <f t="shared" si="16"/>
        <v>0.25</v>
      </c>
      <c r="U25" s="10">
        <v>0</v>
      </c>
      <c r="V25" s="10">
        <v>0.25</v>
      </c>
      <c r="W25" s="10">
        <f t="shared" si="7"/>
        <v>0.25</v>
      </c>
      <c r="X25" s="10">
        <v>0</v>
      </c>
      <c r="Y25" s="10">
        <f>Y26</f>
        <v>0.25</v>
      </c>
      <c r="Z25" s="10">
        <f t="shared" si="17"/>
        <v>0.25</v>
      </c>
      <c r="AA25" s="10">
        <v>0</v>
      </c>
      <c r="AB25" s="8">
        <f>AB26</f>
        <v>0.25</v>
      </c>
      <c r="AC25" s="10">
        <f t="shared" si="18"/>
        <v>0.25</v>
      </c>
      <c r="AD25" s="10">
        <v>0</v>
      </c>
      <c r="AE25" s="8">
        <f>AE26</f>
        <v>0.25</v>
      </c>
      <c r="AF25" s="10">
        <f t="shared" si="19"/>
        <v>0.25</v>
      </c>
      <c r="AG25" s="10">
        <v>0</v>
      </c>
      <c r="AH25" s="8">
        <f>AH26</f>
        <v>0.25</v>
      </c>
      <c r="AI25" s="10">
        <f t="shared" si="20"/>
        <v>0.25</v>
      </c>
      <c r="AJ25" s="10">
        <v>0</v>
      </c>
      <c r="AK25" s="8">
        <f>AK26</f>
        <v>0.25</v>
      </c>
      <c r="AL25" s="10">
        <f t="shared" si="21"/>
        <v>0.25</v>
      </c>
      <c r="AM25" s="10">
        <v>0</v>
      </c>
      <c r="AN25" s="8">
        <f>AN26</f>
        <v>0.25</v>
      </c>
      <c r="AO25" s="37">
        <f t="shared" si="22"/>
        <v>0.25</v>
      </c>
    </row>
    <row r="26" spans="1:41" s="26" customFormat="1" ht="12.75">
      <c r="A26" s="6"/>
      <c r="B26" s="13" t="s">
        <v>44</v>
      </c>
      <c r="C26" s="8">
        <f>SUM(C34+C27)</f>
        <v>0</v>
      </c>
      <c r="D26" s="8">
        <f>SUM(D34+D27)</f>
        <v>0.06</v>
      </c>
      <c r="E26" s="8">
        <f t="shared" si="24"/>
        <v>0.06</v>
      </c>
      <c r="F26" s="8">
        <f>SUM(F34+F27)</f>
        <v>0</v>
      </c>
      <c r="G26" s="8">
        <f>SUM(G34+G27)</f>
        <v>0.1</v>
      </c>
      <c r="H26" s="8">
        <f t="shared" si="25"/>
        <v>0.1</v>
      </c>
      <c r="I26" s="8">
        <f>SUM(I34+I27)</f>
        <v>0</v>
      </c>
      <c r="J26" s="8">
        <v>0.68</v>
      </c>
      <c r="K26" s="8">
        <v>0.68</v>
      </c>
      <c r="L26" s="8">
        <f>SUM(L34+L27)</f>
        <v>0</v>
      </c>
      <c r="M26" s="8">
        <f>SUM(M34+M27)</f>
        <v>0</v>
      </c>
      <c r="N26" s="8">
        <f t="shared" si="26"/>
        <v>0</v>
      </c>
      <c r="O26" s="8">
        <f>SUM(O34+O27)</f>
        <v>0</v>
      </c>
      <c r="P26" s="8">
        <f>SUM(P34+P27)</f>
        <v>0.2</v>
      </c>
      <c r="Q26" s="8">
        <f>SUM(Q34+Q27)</f>
        <v>0.2</v>
      </c>
      <c r="R26" s="8">
        <v>0</v>
      </c>
      <c r="S26" s="8">
        <v>0.25</v>
      </c>
      <c r="T26" s="10">
        <f t="shared" si="16"/>
        <v>0.25</v>
      </c>
      <c r="U26" s="8">
        <v>0</v>
      </c>
      <c r="V26" s="8">
        <v>0.25</v>
      </c>
      <c r="W26" s="10">
        <f t="shared" si="7"/>
        <v>0.25</v>
      </c>
      <c r="X26" s="8">
        <v>0</v>
      </c>
      <c r="Y26" s="8">
        <f>Y27+Y34</f>
        <v>0.25</v>
      </c>
      <c r="Z26" s="10">
        <f t="shared" si="17"/>
        <v>0.25</v>
      </c>
      <c r="AA26" s="8">
        <v>0</v>
      </c>
      <c r="AB26" s="8">
        <f>AB27+AB34</f>
        <v>0.25</v>
      </c>
      <c r="AC26" s="10">
        <f t="shared" si="18"/>
        <v>0.25</v>
      </c>
      <c r="AD26" s="8">
        <v>0</v>
      </c>
      <c r="AE26" s="8">
        <f>AE27+AE34</f>
        <v>0.25</v>
      </c>
      <c r="AF26" s="10">
        <f t="shared" si="19"/>
        <v>0.25</v>
      </c>
      <c r="AG26" s="8">
        <v>0</v>
      </c>
      <c r="AH26" s="8">
        <f>AH27+AH34</f>
        <v>0.25</v>
      </c>
      <c r="AI26" s="10">
        <f t="shared" si="20"/>
        <v>0.25</v>
      </c>
      <c r="AJ26" s="8">
        <v>0</v>
      </c>
      <c r="AK26" s="8">
        <f>AK27+AK34</f>
        <v>0.25</v>
      </c>
      <c r="AL26" s="10">
        <f t="shared" si="21"/>
        <v>0.25</v>
      </c>
      <c r="AM26" s="8">
        <v>0</v>
      </c>
      <c r="AN26" s="8">
        <f>AN27+AN34</f>
        <v>0.25</v>
      </c>
      <c r="AO26" s="37">
        <f t="shared" si="22"/>
        <v>0.25</v>
      </c>
    </row>
    <row r="27" spans="1:41" s="26" customFormat="1" ht="12.75">
      <c r="A27" s="6"/>
      <c r="B27" s="13" t="s">
        <v>45</v>
      </c>
      <c r="C27" s="8">
        <f>SUM(C28:C33)</f>
        <v>0</v>
      </c>
      <c r="D27" s="8">
        <f>SUM(D28:D33)</f>
        <v>0</v>
      </c>
      <c r="E27" s="8">
        <f t="shared" si="24"/>
        <v>0</v>
      </c>
      <c r="F27" s="8">
        <f>SUM(F28:F33)</f>
        <v>0</v>
      </c>
      <c r="G27" s="8">
        <f>SUM(G28:G33)</f>
        <v>0</v>
      </c>
      <c r="H27" s="8">
        <f t="shared" si="25"/>
        <v>0</v>
      </c>
      <c r="I27" s="8">
        <f>SUM(I28:I33)</f>
        <v>0</v>
      </c>
      <c r="J27" s="8">
        <f>SUM(J28:J33)</f>
        <v>0.47</v>
      </c>
      <c r="K27" s="8">
        <f aca="true" t="shared" si="27" ref="K27:K38">SUM(I27+J27)</f>
        <v>0.47</v>
      </c>
      <c r="L27" s="8">
        <f>SUM(L28:L33)</f>
        <v>0</v>
      </c>
      <c r="M27" s="8">
        <f>SUM(M28:M33)</f>
        <v>0</v>
      </c>
      <c r="N27" s="8">
        <f t="shared" si="26"/>
        <v>0</v>
      </c>
      <c r="O27" s="8">
        <f>SUM(O28:O33)</f>
        <v>0</v>
      </c>
      <c r="P27" s="8">
        <f>SUM(P28:P33)</f>
        <v>0</v>
      </c>
      <c r="Q27" s="8">
        <f>SUM(Q28:Q33)</f>
        <v>0</v>
      </c>
      <c r="R27" s="8">
        <v>0</v>
      </c>
      <c r="S27" s="8">
        <v>0</v>
      </c>
      <c r="T27" s="10">
        <f t="shared" si="16"/>
        <v>0</v>
      </c>
      <c r="U27" s="8">
        <v>0</v>
      </c>
      <c r="V27" s="8"/>
      <c r="W27" s="10">
        <f t="shared" si="7"/>
        <v>0</v>
      </c>
      <c r="X27" s="8">
        <v>0</v>
      </c>
      <c r="Y27" s="8">
        <v>0</v>
      </c>
      <c r="Z27" s="10">
        <f t="shared" si="17"/>
        <v>0</v>
      </c>
      <c r="AA27" s="8">
        <v>0</v>
      </c>
      <c r="AB27" s="8">
        <v>0</v>
      </c>
      <c r="AC27" s="10">
        <f t="shared" si="18"/>
        <v>0</v>
      </c>
      <c r="AD27" s="8">
        <v>0</v>
      </c>
      <c r="AE27" s="8">
        <v>0</v>
      </c>
      <c r="AF27" s="10">
        <f t="shared" si="19"/>
        <v>0</v>
      </c>
      <c r="AG27" s="8">
        <v>0</v>
      </c>
      <c r="AH27" s="8">
        <v>0</v>
      </c>
      <c r="AI27" s="10">
        <f t="shared" si="20"/>
        <v>0</v>
      </c>
      <c r="AJ27" s="8">
        <v>0</v>
      </c>
      <c r="AK27" s="8">
        <v>0</v>
      </c>
      <c r="AL27" s="10">
        <f t="shared" si="21"/>
        <v>0</v>
      </c>
      <c r="AM27" s="8">
        <v>0</v>
      </c>
      <c r="AN27" s="8">
        <v>0</v>
      </c>
      <c r="AO27" s="37">
        <f t="shared" si="22"/>
        <v>0</v>
      </c>
    </row>
    <row r="28" spans="1:41" s="26" customFormat="1" ht="12.75">
      <c r="A28" s="6"/>
      <c r="B28" s="15" t="s">
        <v>46</v>
      </c>
      <c r="C28" s="8">
        <f aca="true" t="shared" si="28" ref="C28:C33">SUM(C29:C34)</f>
        <v>0</v>
      </c>
      <c r="D28" s="8">
        <v>0</v>
      </c>
      <c r="E28" s="8">
        <f t="shared" si="24"/>
        <v>0</v>
      </c>
      <c r="F28" s="8">
        <v>0</v>
      </c>
      <c r="G28" s="8">
        <v>0</v>
      </c>
      <c r="H28" s="8">
        <f t="shared" si="25"/>
        <v>0</v>
      </c>
      <c r="I28" s="8">
        <v>0</v>
      </c>
      <c r="J28" s="8">
        <v>0</v>
      </c>
      <c r="K28" s="8">
        <f t="shared" si="27"/>
        <v>0</v>
      </c>
      <c r="L28" s="8">
        <v>0</v>
      </c>
      <c r="M28" s="8">
        <v>0</v>
      </c>
      <c r="N28" s="8">
        <f t="shared" si="26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10">
        <f t="shared" si="16"/>
        <v>0</v>
      </c>
      <c r="U28" s="8">
        <v>0</v>
      </c>
      <c r="V28" s="8"/>
      <c r="W28" s="10">
        <f t="shared" si="7"/>
        <v>0</v>
      </c>
      <c r="X28" s="8">
        <v>0</v>
      </c>
      <c r="Y28" s="8">
        <v>0</v>
      </c>
      <c r="Z28" s="10">
        <f t="shared" si="17"/>
        <v>0</v>
      </c>
      <c r="AA28" s="8">
        <v>0</v>
      </c>
      <c r="AB28" s="8">
        <v>0</v>
      </c>
      <c r="AC28" s="10">
        <f t="shared" si="18"/>
        <v>0</v>
      </c>
      <c r="AD28" s="8">
        <v>0</v>
      </c>
      <c r="AE28" s="8">
        <v>0</v>
      </c>
      <c r="AF28" s="10">
        <f t="shared" si="19"/>
        <v>0</v>
      </c>
      <c r="AG28" s="8">
        <v>0</v>
      </c>
      <c r="AH28" s="8">
        <v>0</v>
      </c>
      <c r="AI28" s="10">
        <f t="shared" si="20"/>
        <v>0</v>
      </c>
      <c r="AJ28" s="8">
        <v>0</v>
      </c>
      <c r="AK28" s="8">
        <v>0</v>
      </c>
      <c r="AL28" s="10">
        <f t="shared" si="21"/>
        <v>0</v>
      </c>
      <c r="AM28" s="8">
        <v>0</v>
      </c>
      <c r="AN28" s="8">
        <v>0</v>
      </c>
      <c r="AO28" s="37">
        <f t="shared" si="22"/>
        <v>0</v>
      </c>
    </row>
    <row r="29" spans="1:41" s="26" customFormat="1" ht="12.75">
      <c r="A29" s="6"/>
      <c r="B29" s="15" t="s">
        <v>47</v>
      </c>
      <c r="C29" s="8">
        <f t="shared" si="28"/>
        <v>0</v>
      </c>
      <c r="D29" s="8">
        <v>0</v>
      </c>
      <c r="E29" s="8">
        <f t="shared" si="24"/>
        <v>0</v>
      </c>
      <c r="F29" s="8">
        <v>0</v>
      </c>
      <c r="G29" s="8">
        <v>0</v>
      </c>
      <c r="H29" s="8">
        <f t="shared" si="25"/>
        <v>0</v>
      </c>
      <c r="I29" s="8">
        <v>0</v>
      </c>
      <c r="J29" s="8">
        <v>0.47</v>
      </c>
      <c r="K29" s="8">
        <f t="shared" si="27"/>
        <v>0.47</v>
      </c>
      <c r="L29" s="8">
        <v>0</v>
      </c>
      <c r="M29" s="8">
        <v>0</v>
      </c>
      <c r="N29" s="8">
        <f t="shared" si="26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10">
        <f t="shared" si="16"/>
        <v>0</v>
      </c>
      <c r="U29" s="8">
        <v>0</v>
      </c>
      <c r="V29" s="8"/>
      <c r="W29" s="10">
        <f t="shared" si="7"/>
        <v>0</v>
      </c>
      <c r="X29" s="8">
        <v>0</v>
      </c>
      <c r="Y29" s="8">
        <v>0</v>
      </c>
      <c r="Z29" s="10">
        <f t="shared" si="17"/>
        <v>0</v>
      </c>
      <c r="AA29" s="8">
        <v>0</v>
      </c>
      <c r="AB29" s="8">
        <v>0</v>
      </c>
      <c r="AC29" s="10">
        <f t="shared" si="18"/>
        <v>0</v>
      </c>
      <c r="AD29" s="8">
        <v>0</v>
      </c>
      <c r="AE29" s="8">
        <v>0</v>
      </c>
      <c r="AF29" s="10">
        <f t="shared" si="19"/>
        <v>0</v>
      </c>
      <c r="AG29" s="8">
        <v>0</v>
      </c>
      <c r="AH29" s="8">
        <v>0</v>
      </c>
      <c r="AI29" s="10">
        <f t="shared" si="20"/>
        <v>0</v>
      </c>
      <c r="AJ29" s="8">
        <v>0</v>
      </c>
      <c r="AK29" s="8">
        <v>0</v>
      </c>
      <c r="AL29" s="10">
        <f t="shared" si="21"/>
        <v>0</v>
      </c>
      <c r="AM29" s="8">
        <v>0</v>
      </c>
      <c r="AN29" s="8">
        <v>0</v>
      </c>
      <c r="AO29" s="37">
        <f t="shared" si="22"/>
        <v>0</v>
      </c>
    </row>
    <row r="30" spans="1:41" s="26" customFormat="1" ht="12.75">
      <c r="A30" s="6"/>
      <c r="B30" s="15" t="s">
        <v>48</v>
      </c>
      <c r="C30" s="8">
        <f t="shared" si="28"/>
        <v>0</v>
      </c>
      <c r="D30" s="8">
        <v>0</v>
      </c>
      <c r="E30" s="8">
        <f t="shared" si="24"/>
        <v>0</v>
      </c>
      <c r="F30" s="8">
        <v>0</v>
      </c>
      <c r="G30" s="8">
        <v>0</v>
      </c>
      <c r="H30" s="8">
        <f t="shared" si="25"/>
        <v>0</v>
      </c>
      <c r="I30" s="8">
        <v>0</v>
      </c>
      <c r="J30" s="8">
        <v>0</v>
      </c>
      <c r="K30" s="8">
        <f t="shared" si="27"/>
        <v>0</v>
      </c>
      <c r="L30" s="8">
        <v>0</v>
      </c>
      <c r="M30" s="8">
        <v>0</v>
      </c>
      <c r="N30" s="8">
        <f t="shared" si="26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10">
        <f t="shared" si="16"/>
        <v>0</v>
      </c>
      <c r="U30" s="8">
        <v>0</v>
      </c>
      <c r="V30" s="8"/>
      <c r="W30" s="10">
        <f t="shared" si="7"/>
        <v>0</v>
      </c>
      <c r="X30" s="8">
        <v>0</v>
      </c>
      <c r="Y30" s="8">
        <v>0</v>
      </c>
      <c r="Z30" s="10">
        <f t="shared" si="17"/>
        <v>0</v>
      </c>
      <c r="AA30" s="8">
        <v>0</v>
      </c>
      <c r="AB30" s="8">
        <v>0</v>
      </c>
      <c r="AC30" s="10">
        <f t="shared" si="18"/>
        <v>0</v>
      </c>
      <c r="AD30" s="8">
        <v>0</v>
      </c>
      <c r="AE30" s="8">
        <v>0</v>
      </c>
      <c r="AF30" s="10">
        <f t="shared" si="19"/>
        <v>0</v>
      </c>
      <c r="AG30" s="8">
        <v>0</v>
      </c>
      <c r="AH30" s="8">
        <v>0</v>
      </c>
      <c r="AI30" s="10">
        <f t="shared" si="20"/>
        <v>0</v>
      </c>
      <c r="AJ30" s="8">
        <v>0</v>
      </c>
      <c r="AK30" s="8">
        <v>0</v>
      </c>
      <c r="AL30" s="10">
        <f t="shared" si="21"/>
        <v>0</v>
      </c>
      <c r="AM30" s="8">
        <v>0</v>
      </c>
      <c r="AN30" s="8">
        <v>0</v>
      </c>
      <c r="AO30" s="37">
        <f t="shared" si="22"/>
        <v>0</v>
      </c>
    </row>
    <row r="31" spans="1:41" s="26" customFormat="1" ht="12.75" customHeight="1">
      <c r="A31" s="6"/>
      <c r="B31" s="15" t="s">
        <v>49</v>
      </c>
      <c r="C31" s="8">
        <f t="shared" si="28"/>
        <v>0</v>
      </c>
      <c r="D31" s="8">
        <v>0</v>
      </c>
      <c r="E31" s="8">
        <f t="shared" si="24"/>
        <v>0</v>
      </c>
      <c r="F31" s="8">
        <v>0</v>
      </c>
      <c r="G31" s="8">
        <v>0</v>
      </c>
      <c r="H31" s="8">
        <f t="shared" si="25"/>
        <v>0</v>
      </c>
      <c r="I31" s="8">
        <v>0</v>
      </c>
      <c r="J31" s="8">
        <v>0</v>
      </c>
      <c r="K31" s="8">
        <f t="shared" si="27"/>
        <v>0</v>
      </c>
      <c r="L31" s="8">
        <v>0</v>
      </c>
      <c r="M31" s="8">
        <v>0</v>
      </c>
      <c r="N31" s="8">
        <f t="shared" si="26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10">
        <f t="shared" si="16"/>
        <v>0</v>
      </c>
      <c r="U31" s="8">
        <v>0</v>
      </c>
      <c r="V31" s="8"/>
      <c r="W31" s="10">
        <f t="shared" si="7"/>
        <v>0</v>
      </c>
      <c r="X31" s="8">
        <v>0</v>
      </c>
      <c r="Y31" s="8">
        <v>0</v>
      </c>
      <c r="Z31" s="10">
        <f t="shared" si="17"/>
        <v>0</v>
      </c>
      <c r="AA31" s="8">
        <v>0</v>
      </c>
      <c r="AB31" s="8">
        <v>0</v>
      </c>
      <c r="AC31" s="10">
        <f t="shared" si="18"/>
        <v>0</v>
      </c>
      <c r="AD31" s="8">
        <v>0</v>
      </c>
      <c r="AE31" s="8">
        <v>0</v>
      </c>
      <c r="AF31" s="10">
        <f t="shared" si="19"/>
        <v>0</v>
      </c>
      <c r="AG31" s="8">
        <v>0</v>
      </c>
      <c r="AH31" s="8">
        <v>0</v>
      </c>
      <c r="AI31" s="10">
        <f t="shared" si="20"/>
        <v>0</v>
      </c>
      <c r="AJ31" s="8">
        <v>0</v>
      </c>
      <c r="AK31" s="8">
        <v>0</v>
      </c>
      <c r="AL31" s="10">
        <f t="shared" si="21"/>
        <v>0</v>
      </c>
      <c r="AM31" s="8">
        <v>0</v>
      </c>
      <c r="AN31" s="8">
        <v>0</v>
      </c>
      <c r="AO31" s="37">
        <f t="shared" si="22"/>
        <v>0</v>
      </c>
    </row>
    <row r="32" spans="1:41" s="26" customFormat="1" ht="12.75">
      <c r="A32" s="6"/>
      <c r="B32" s="15" t="s">
        <v>50</v>
      </c>
      <c r="C32" s="8">
        <f t="shared" si="28"/>
        <v>0</v>
      </c>
      <c r="D32" s="8">
        <v>0</v>
      </c>
      <c r="E32" s="8">
        <f t="shared" si="24"/>
        <v>0</v>
      </c>
      <c r="F32" s="8">
        <v>0</v>
      </c>
      <c r="G32" s="8">
        <v>0</v>
      </c>
      <c r="H32" s="8">
        <f t="shared" si="25"/>
        <v>0</v>
      </c>
      <c r="I32" s="8">
        <v>0</v>
      </c>
      <c r="J32" s="8">
        <v>0</v>
      </c>
      <c r="K32" s="8">
        <f t="shared" si="27"/>
        <v>0</v>
      </c>
      <c r="L32" s="8">
        <v>0</v>
      </c>
      <c r="M32" s="8">
        <v>0</v>
      </c>
      <c r="N32" s="8">
        <f t="shared" si="26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10">
        <f t="shared" si="16"/>
        <v>0</v>
      </c>
      <c r="U32" s="8">
        <v>0</v>
      </c>
      <c r="V32" s="8"/>
      <c r="W32" s="10">
        <f t="shared" si="7"/>
        <v>0</v>
      </c>
      <c r="X32" s="8">
        <v>0</v>
      </c>
      <c r="Y32" s="8">
        <v>0</v>
      </c>
      <c r="Z32" s="10">
        <f t="shared" si="17"/>
        <v>0</v>
      </c>
      <c r="AA32" s="8">
        <v>0</v>
      </c>
      <c r="AB32" s="8">
        <v>0</v>
      </c>
      <c r="AC32" s="10">
        <f t="shared" si="18"/>
        <v>0</v>
      </c>
      <c r="AD32" s="8">
        <v>0</v>
      </c>
      <c r="AE32" s="8">
        <v>0</v>
      </c>
      <c r="AF32" s="10">
        <f t="shared" si="19"/>
        <v>0</v>
      </c>
      <c r="AG32" s="8">
        <v>0</v>
      </c>
      <c r="AH32" s="8">
        <v>0</v>
      </c>
      <c r="AI32" s="10">
        <f t="shared" si="20"/>
        <v>0</v>
      </c>
      <c r="AJ32" s="8">
        <v>0</v>
      </c>
      <c r="AK32" s="8">
        <v>0</v>
      </c>
      <c r="AL32" s="10">
        <f t="shared" si="21"/>
        <v>0</v>
      </c>
      <c r="AM32" s="8">
        <v>0</v>
      </c>
      <c r="AN32" s="8">
        <v>0</v>
      </c>
      <c r="AO32" s="37">
        <f t="shared" si="22"/>
        <v>0</v>
      </c>
    </row>
    <row r="33" spans="1:41" s="26" customFormat="1" ht="12.75">
      <c r="A33" s="6"/>
      <c r="B33" s="15" t="s">
        <v>51</v>
      </c>
      <c r="C33" s="8">
        <f t="shared" si="28"/>
        <v>0</v>
      </c>
      <c r="D33" s="8">
        <v>0</v>
      </c>
      <c r="E33" s="8">
        <f t="shared" si="24"/>
        <v>0</v>
      </c>
      <c r="F33" s="8">
        <v>0</v>
      </c>
      <c r="G33" s="8">
        <v>0</v>
      </c>
      <c r="H33" s="8">
        <f t="shared" si="25"/>
        <v>0</v>
      </c>
      <c r="I33" s="8">
        <v>0</v>
      </c>
      <c r="J33" s="8">
        <v>0</v>
      </c>
      <c r="K33" s="8">
        <f t="shared" si="27"/>
        <v>0</v>
      </c>
      <c r="L33" s="8">
        <v>0</v>
      </c>
      <c r="M33" s="8">
        <v>0</v>
      </c>
      <c r="N33" s="8">
        <f t="shared" si="26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10">
        <f t="shared" si="16"/>
        <v>0</v>
      </c>
      <c r="U33" s="8">
        <v>0</v>
      </c>
      <c r="V33" s="8"/>
      <c r="W33" s="10">
        <f t="shared" si="7"/>
        <v>0</v>
      </c>
      <c r="X33" s="8">
        <v>0</v>
      </c>
      <c r="Y33" s="8">
        <v>0</v>
      </c>
      <c r="Z33" s="10">
        <f t="shared" si="17"/>
        <v>0</v>
      </c>
      <c r="AA33" s="8">
        <v>0</v>
      </c>
      <c r="AB33" s="8">
        <v>0</v>
      </c>
      <c r="AC33" s="10">
        <f t="shared" si="18"/>
        <v>0</v>
      </c>
      <c r="AD33" s="8">
        <v>0</v>
      </c>
      <c r="AE33" s="8">
        <v>0</v>
      </c>
      <c r="AF33" s="10">
        <f t="shared" si="19"/>
        <v>0</v>
      </c>
      <c r="AG33" s="8">
        <v>0</v>
      </c>
      <c r="AH33" s="8">
        <v>0</v>
      </c>
      <c r="AI33" s="10">
        <f t="shared" si="20"/>
        <v>0</v>
      </c>
      <c r="AJ33" s="8">
        <v>0</v>
      </c>
      <c r="AK33" s="8">
        <v>0</v>
      </c>
      <c r="AL33" s="10">
        <f t="shared" si="21"/>
        <v>0</v>
      </c>
      <c r="AM33" s="8">
        <v>0</v>
      </c>
      <c r="AN33" s="8">
        <v>0</v>
      </c>
      <c r="AO33" s="37">
        <f t="shared" si="22"/>
        <v>0</v>
      </c>
    </row>
    <row r="34" spans="1:41" s="26" customFormat="1" ht="12.75">
      <c r="A34" s="6"/>
      <c r="B34" s="15" t="s">
        <v>52</v>
      </c>
      <c r="C34" s="8">
        <f>SUM(C35:C37)</f>
        <v>0</v>
      </c>
      <c r="D34" s="8">
        <f>SUM(D35:D37)</f>
        <v>0.06</v>
      </c>
      <c r="E34" s="8">
        <f t="shared" si="24"/>
        <v>0.06</v>
      </c>
      <c r="F34" s="8">
        <f>SUM(F35:F37)</f>
        <v>0</v>
      </c>
      <c r="G34" s="8">
        <f>SUM(G35:G37)</f>
        <v>0.1</v>
      </c>
      <c r="H34" s="8">
        <f t="shared" si="25"/>
        <v>0.1</v>
      </c>
      <c r="I34" s="8">
        <f>SUM(I35:I37)</f>
        <v>0</v>
      </c>
      <c r="J34" s="8">
        <f>SUM(J35:J37)</f>
        <v>0.06</v>
      </c>
      <c r="K34" s="8">
        <f t="shared" si="27"/>
        <v>0.06</v>
      </c>
      <c r="L34" s="8">
        <f>SUM(L35:L37)</f>
        <v>0</v>
      </c>
      <c r="M34" s="8">
        <f>SUM(M35:M37)</f>
        <v>0</v>
      </c>
      <c r="N34" s="8">
        <f t="shared" si="26"/>
        <v>0</v>
      </c>
      <c r="O34" s="8">
        <f>SUM(O35:O37)</f>
        <v>0</v>
      </c>
      <c r="P34" s="8">
        <f>SUM(P35:P37)</f>
        <v>0.2</v>
      </c>
      <c r="Q34" s="8">
        <f aca="true" t="shared" si="29" ref="Q34:Q39">SUM(O34+P34)</f>
        <v>0.2</v>
      </c>
      <c r="R34" s="8">
        <v>0</v>
      </c>
      <c r="S34" s="8">
        <v>0</v>
      </c>
      <c r="T34" s="10">
        <f t="shared" si="16"/>
        <v>0</v>
      </c>
      <c r="U34" s="8">
        <v>0</v>
      </c>
      <c r="V34" s="8">
        <f>SUM(V35:V37)</f>
        <v>0.25</v>
      </c>
      <c r="W34" s="10">
        <f t="shared" si="7"/>
        <v>0.25</v>
      </c>
      <c r="X34" s="8">
        <v>0</v>
      </c>
      <c r="Y34" s="8">
        <f>SUM(Y35:Y37)</f>
        <v>0.25</v>
      </c>
      <c r="Z34" s="10">
        <f t="shared" si="17"/>
        <v>0.25</v>
      </c>
      <c r="AA34" s="8">
        <v>0</v>
      </c>
      <c r="AB34" s="8">
        <f>SUM(AB35:AB37)</f>
        <v>0.25</v>
      </c>
      <c r="AC34" s="10">
        <f t="shared" si="18"/>
        <v>0.25</v>
      </c>
      <c r="AD34" s="8">
        <v>0</v>
      </c>
      <c r="AE34" s="8">
        <f>SUM(AE35:AE37)</f>
        <v>0.25</v>
      </c>
      <c r="AF34" s="10">
        <f t="shared" si="19"/>
        <v>0.25</v>
      </c>
      <c r="AG34" s="8">
        <v>0</v>
      </c>
      <c r="AH34" s="8">
        <f>SUM(AH35:AH37)</f>
        <v>0.25</v>
      </c>
      <c r="AI34" s="10">
        <f t="shared" si="20"/>
        <v>0.25</v>
      </c>
      <c r="AJ34" s="8">
        <v>0</v>
      </c>
      <c r="AK34" s="8">
        <f>SUM(AK35:AK37)</f>
        <v>0.25</v>
      </c>
      <c r="AL34" s="10">
        <f t="shared" si="21"/>
        <v>0.25</v>
      </c>
      <c r="AM34" s="8">
        <v>0</v>
      </c>
      <c r="AN34" s="8">
        <f>SUM(AN35:AN37)</f>
        <v>0.25</v>
      </c>
      <c r="AO34" s="37">
        <f t="shared" si="22"/>
        <v>0.25</v>
      </c>
    </row>
    <row r="35" spans="1:41" s="26" customFormat="1" ht="12.75">
      <c r="A35" s="6"/>
      <c r="B35" s="15" t="s">
        <v>53</v>
      </c>
      <c r="C35" s="8">
        <v>0</v>
      </c>
      <c r="D35" s="8">
        <v>0</v>
      </c>
      <c r="E35" s="8">
        <f t="shared" si="24"/>
        <v>0</v>
      </c>
      <c r="F35" s="8">
        <v>0</v>
      </c>
      <c r="G35" s="8">
        <v>0</v>
      </c>
      <c r="H35" s="8">
        <f t="shared" si="25"/>
        <v>0</v>
      </c>
      <c r="I35" s="8">
        <v>0</v>
      </c>
      <c r="J35" s="8">
        <v>0</v>
      </c>
      <c r="K35" s="8">
        <f t="shared" si="27"/>
        <v>0</v>
      </c>
      <c r="L35" s="8">
        <v>0</v>
      </c>
      <c r="M35" s="8">
        <v>0</v>
      </c>
      <c r="N35" s="8">
        <f t="shared" si="26"/>
        <v>0</v>
      </c>
      <c r="O35" s="8">
        <v>0</v>
      </c>
      <c r="P35" s="8">
        <v>0</v>
      </c>
      <c r="Q35" s="8">
        <f t="shared" si="29"/>
        <v>0</v>
      </c>
      <c r="R35" s="8">
        <v>0</v>
      </c>
      <c r="S35" s="8">
        <v>0</v>
      </c>
      <c r="T35" s="10">
        <f t="shared" si="16"/>
        <v>0</v>
      </c>
      <c r="U35" s="8">
        <v>0</v>
      </c>
      <c r="V35" s="8"/>
      <c r="W35" s="10">
        <f t="shared" si="7"/>
        <v>0</v>
      </c>
      <c r="X35" s="8">
        <v>0</v>
      </c>
      <c r="Y35" s="8">
        <v>0</v>
      </c>
      <c r="Z35" s="10">
        <f t="shared" si="17"/>
        <v>0</v>
      </c>
      <c r="AA35" s="8">
        <v>0</v>
      </c>
      <c r="AB35" s="8">
        <v>0</v>
      </c>
      <c r="AC35" s="10">
        <f t="shared" si="18"/>
        <v>0</v>
      </c>
      <c r="AD35" s="8">
        <v>0</v>
      </c>
      <c r="AE35" s="8">
        <v>0</v>
      </c>
      <c r="AF35" s="10">
        <f t="shared" si="19"/>
        <v>0</v>
      </c>
      <c r="AG35" s="8">
        <v>0</v>
      </c>
      <c r="AH35" s="8">
        <v>0</v>
      </c>
      <c r="AI35" s="10">
        <f t="shared" si="20"/>
        <v>0</v>
      </c>
      <c r="AJ35" s="8">
        <v>0</v>
      </c>
      <c r="AK35" s="8">
        <v>0</v>
      </c>
      <c r="AL35" s="10">
        <f t="shared" si="21"/>
        <v>0</v>
      </c>
      <c r="AM35" s="8">
        <v>0</v>
      </c>
      <c r="AN35" s="8">
        <v>0</v>
      </c>
      <c r="AO35" s="37">
        <f t="shared" si="22"/>
        <v>0</v>
      </c>
    </row>
    <row r="36" spans="1:41" s="26" customFormat="1" ht="12.75">
      <c r="A36" s="6"/>
      <c r="B36" s="15" t="s">
        <v>54</v>
      </c>
      <c r="C36" s="8">
        <v>0</v>
      </c>
      <c r="D36" s="8">
        <v>0</v>
      </c>
      <c r="E36" s="8">
        <f t="shared" si="24"/>
        <v>0</v>
      </c>
      <c r="F36" s="8">
        <v>0</v>
      </c>
      <c r="G36" s="8">
        <v>0</v>
      </c>
      <c r="H36" s="8">
        <f t="shared" si="25"/>
        <v>0</v>
      </c>
      <c r="I36" s="8">
        <v>0</v>
      </c>
      <c r="J36" s="8">
        <v>0</v>
      </c>
      <c r="K36" s="8">
        <f t="shared" si="27"/>
        <v>0</v>
      </c>
      <c r="L36" s="8">
        <v>0</v>
      </c>
      <c r="M36" s="8">
        <v>0</v>
      </c>
      <c r="N36" s="8">
        <f t="shared" si="26"/>
        <v>0</v>
      </c>
      <c r="O36" s="8">
        <v>0</v>
      </c>
      <c r="P36" s="8">
        <v>0</v>
      </c>
      <c r="Q36" s="8">
        <f t="shared" si="29"/>
        <v>0</v>
      </c>
      <c r="R36" s="8">
        <v>0</v>
      </c>
      <c r="S36" s="8">
        <v>0</v>
      </c>
      <c r="T36" s="10">
        <f t="shared" si="16"/>
        <v>0</v>
      </c>
      <c r="U36" s="8">
        <v>0</v>
      </c>
      <c r="V36" s="8"/>
      <c r="W36" s="10">
        <f t="shared" si="7"/>
        <v>0</v>
      </c>
      <c r="X36" s="8">
        <v>0</v>
      </c>
      <c r="Y36" s="8">
        <v>0</v>
      </c>
      <c r="Z36" s="10">
        <f t="shared" si="17"/>
        <v>0</v>
      </c>
      <c r="AA36" s="8">
        <v>0</v>
      </c>
      <c r="AB36" s="8">
        <v>0</v>
      </c>
      <c r="AC36" s="10">
        <f t="shared" si="18"/>
        <v>0</v>
      </c>
      <c r="AD36" s="8">
        <v>0</v>
      </c>
      <c r="AE36" s="8">
        <v>0</v>
      </c>
      <c r="AF36" s="10">
        <f t="shared" si="19"/>
        <v>0</v>
      </c>
      <c r="AG36" s="8">
        <v>0</v>
      </c>
      <c r="AH36" s="8">
        <v>0</v>
      </c>
      <c r="AI36" s="10">
        <f t="shared" si="20"/>
        <v>0</v>
      </c>
      <c r="AJ36" s="8">
        <v>0</v>
      </c>
      <c r="AK36" s="8">
        <v>0</v>
      </c>
      <c r="AL36" s="10">
        <f t="shared" si="21"/>
        <v>0</v>
      </c>
      <c r="AM36" s="8">
        <v>0</v>
      </c>
      <c r="AN36" s="8">
        <v>0</v>
      </c>
      <c r="AO36" s="37">
        <f t="shared" si="22"/>
        <v>0</v>
      </c>
    </row>
    <row r="37" spans="1:41" s="26" customFormat="1" ht="12.75">
      <c r="A37" s="6"/>
      <c r="B37" s="15" t="s">
        <v>55</v>
      </c>
      <c r="C37" s="8">
        <v>0</v>
      </c>
      <c r="D37" s="8">
        <v>0.06</v>
      </c>
      <c r="E37" s="8">
        <f t="shared" si="24"/>
        <v>0.06</v>
      </c>
      <c r="F37" s="8">
        <v>0</v>
      </c>
      <c r="G37" s="8">
        <v>0.1</v>
      </c>
      <c r="H37" s="8">
        <f t="shared" si="25"/>
        <v>0.1</v>
      </c>
      <c r="I37" s="8">
        <v>0</v>
      </c>
      <c r="J37" s="8">
        <v>0.06</v>
      </c>
      <c r="K37" s="8">
        <f t="shared" si="27"/>
        <v>0.06</v>
      </c>
      <c r="L37" s="8">
        <v>0</v>
      </c>
      <c r="M37" s="8">
        <v>0</v>
      </c>
      <c r="N37" s="8">
        <f t="shared" si="26"/>
        <v>0</v>
      </c>
      <c r="O37" s="8">
        <v>0</v>
      </c>
      <c r="P37" s="8">
        <v>0.2</v>
      </c>
      <c r="Q37" s="8">
        <f t="shared" si="29"/>
        <v>0.2</v>
      </c>
      <c r="R37" s="8">
        <v>0</v>
      </c>
      <c r="S37" s="8">
        <v>0</v>
      </c>
      <c r="T37" s="10">
        <f t="shared" si="16"/>
        <v>0</v>
      </c>
      <c r="U37" s="8">
        <v>0</v>
      </c>
      <c r="V37" s="8">
        <v>0.25</v>
      </c>
      <c r="W37" s="10">
        <f t="shared" si="7"/>
        <v>0.25</v>
      </c>
      <c r="X37" s="8">
        <v>0</v>
      </c>
      <c r="Y37" s="8">
        <v>0.25</v>
      </c>
      <c r="Z37" s="10">
        <f t="shared" si="17"/>
        <v>0.25</v>
      </c>
      <c r="AA37" s="8">
        <v>0</v>
      </c>
      <c r="AB37" s="8">
        <v>0.25</v>
      </c>
      <c r="AC37" s="10">
        <f t="shared" si="18"/>
        <v>0.25</v>
      </c>
      <c r="AD37" s="8">
        <v>0</v>
      </c>
      <c r="AE37" s="8">
        <v>0.25</v>
      </c>
      <c r="AF37" s="10">
        <f t="shared" si="19"/>
        <v>0.25</v>
      </c>
      <c r="AG37" s="8">
        <v>0</v>
      </c>
      <c r="AH37" s="8">
        <v>0.25</v>
      </c>
      <c r="AI37" s="10">
        <f t="shared" si="20"/>
        <v>0.25</v>
      </c>
      <c r="AJ37" s="8">
        <v>0</v>
      </c>
      <c r="AK37" s="8">
        <v>0.25</v>
      </c>
      <c r="AL37" s="10">
        <f t="shared" si="21"/>
        <v>0.25</v>
      </c>
      <c r="AM37" s="8">
        <v>0</v>
      </c>
      <c r="AN37" s="8">
        <v>0.25</v>
      </c>
      <c r="AO37" s="37">
        <f t="shared" si="22"/>
        <v>0.25</v>
      </c>
    </row>
    <row r="38" spans="1:41" s="26" customFormat="1" ht="12.75">
      <c r="A38" s="6"/>
      <c r="B38" s="13" t="s">
        <v>56</v>
      </c>
      <c r="C38" s="8">
        <v>0</v>
      </c>
      <c r="D38" s="8">
        <v>0</v>
      </c>
      <c r="E38" s="8">
        <f t="shared" si="24"/>
        <v>0</v>
      </c>
      <c r="F38" s="8">
        <v>0</v>
      </c>
      <c r="G38" s="8">
        <v>0</v>
      </c>
      <c r="H38" s="8">
        <f t="shared" si="25"/>
        <v>0</v>
      </c>
      <c r="I38" s="8">
        <v>0</v>
      </c>
      <c r="J38" s="8">
        <v>0</v>
      </c>
      <c r="K38" s="8">
        <f t="shared" si="27"/>
        <v>0</v>
      </c>
      <c r="L38" s="8">
        <v>0</v>
      </c>
      <c r="M38" s="8">
        <v>0</v>
      </c>
      <c r="N38" s="8">
        <f t="shared" si="26"/>
        <v>0</v>
      </c>
      <c r="O38" s="8">
        <v>0</v>
      </c>
      <c r="P38" s="8">
        <v>0</v>
      </c>
      <c r="Q38" s="8">
        <f t="shared" si="29"/>
        <v>0</v>
      </c>
      <c r="R38" s="8"/>
      <c r="S38" s="8">
        <v>0</v>
      </c>
      <c r="T38" s="10">
        <f t="shared" si="16"/>
        <v>0</v>
      </c>
      <c r="U38" s="8">
        <v>0</v>
      </c>
      <c r="V38" s="8">
        <v>0</v>
      </c>
      <c r="W38" s="10">
        <f t="shared" si="7"/>
        <v>0</v>
      </c>
      <c r="X38" s="8">
        <v>0</v>
      </c>
      <c r="Y38" s="8">
        <v>0</v>
      </c>
      <c r="Z38" s="10">
        <f t="shared" si="17"/>
        <v>0</v>
      </c>
      <c r="AA38" s="8">
        <v>0</v>
      </c>
      <c r="AB38" s="8">
        <v>0</v>
      </c>
      <c r="AC38" s="10">
        <f t="shared" si="18"/>
        <v>0</v>
      </c>
      <c r="AD38" s="8">
        <v>0</v>
      </c>
      <c r="AE38" s="8">
        <v>0</v>
      </c>
      <c r="AF38" s="10">
        <f t="shared" si="19"/>
        <v>0</v>
      </c>
      <c r="AG38" s="8">
        <v>0</v>
      </c>
      <c r="AH38" s="8">
        <v>0</v>
      </c>
      <c r="AI38" s="10">
        <f t="shared" si="20"/>
        <v>0</v>
      </c>
      <c r="AJ38" s="8">
        <v>0</v>
      </c>
      <c r="AK38" s="8">
        <v>0</v>
      </c>
      <c r="AL38" s="10">
        <f t="shared" si="21"/>
        <v>0</v>
      </c>
      <c r="AM38" s="8">
        <v>0</v>
      </c>
      <c r="AN38" s="8">
        <v>0</v>
      </c>
      <c r="AO38" s="37">
        <f t="shared" si="22"/>
        <v>0</v>
      </c>
    </row>
    <row r="39" spans="1:41" ht="12.75">
      <c r="A39" s="16"/>
      <c r="B39" s="17"/>
      <c r="C39" s="9"/>
      <c r="D39" s="9"/>
      <c r="E39" s="9"/>
      <c r="F39" s="9"/>
      <c r="G39" s="9"/>
      <c r="H39" s="8"/>
      <c r="I39" s="9"/>
      <c r="J39" s="9"/>
      <c r="K39" s="8"/>
      <c r="L39" s="9"/>
      <c r="M39" s="9"/>
      <c r="N39" s="8"/>
      <c r="O39" s="9"/>
      <c r="P39" s="9"/>
      <c r="Q39" s="8">
        <f t="shared" si="29"/>
        <v>0</v>
      </c>
      <c r="R39" s="9">
        <v>0</v>
      </c>
      <c r="S39" s="9">
        <v>0</v>
      </c>
      <c r="T39" s="8">
        <f t="shared" si="16"/>
        <v>0</v>
      </c>
      <c r="U39" s="9">
        <v>0</v>
      </c>
      <c r="V39" s="9">
        <v>0</v>
      </c>
      <c r="W39" s="10">
        <f t="shared" si="7"/>
        <v>0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5"/>
    </row>
    <row r="40" spans="1:41" s="24" customFormat="1" ht="12.75">
      <c r="A40" s="18" t="s">
        <v>57</v>
      </c>
      <c r="B40" s="19" t="s">
        <v>58</v>
      </c>
      <c r="C40" s="20">
        <f>SUM(C7+C25)</f>
        <v>208.98000000000002</v>
      </c>
      <c r="D40" s="20">
        <f>SUM(D7+D25)</f>
        <v>0.06</v>
      </c>
      <c r="E40" s="10">
        <f aca="true" t="shared" si="30" ref="E40:E53">SUM(C40+D40)</f>
        <v>209.04000000000002</v>
      </c>
      <c r="F40" s="20">
        <f>SUM(F7+F25)</f>
        <v>211.48</v>
      </c>
      <c r="G40" s="20">
        <f>SUM(G7+G25)</f>
        <v>0.1</v>
      </c>
      <c r="H40" s="10">
        <f aca="true" t="shared" si="31" ref="H40:H53">SUM(F40+G40)</f>
        <v>211.57999999999998</v>
      </c>
      <c r="I40" s="20">
        <f>SUM(I7+I25)</f>
        <v>353.54</v>
      </c>
      <c r="J40" s="20">
        <f>SUM(J7+J25)</f>
        <v>0.68</v>
      </c>
      <c r="K40" s="10">
        <f aca="true" t="shared" si="32" ref="K40:K53">SUM(I40+J40)</f>
        <v>354.22</v>
      </c>
      <c r="L40" s="20">
        <f>SUM(L7+L25)</f>
        <v>345.71</v>
      </c>
      <c r="M40" s="20">
        <f>SUM(M7+M25)</f>
        <v>0</v>
      </c>
      <c r="N40" s="10">
        <f aca="true" t="shared" si="33" ref="N40:N53">SUM(L40+M40)</f>
        <v>345.71</v>
      </c>
      <c r="O40" s="20">
        <f aca="true" t="shared" si="34" ref="O40:W40">SUM(O7+O25)</f>
        <v>326.42</v>
      </c>
      <c r="P40" s="20">
        <f t="shared" si="34"/>
        <v>0.2</v>
      </c>
      <c r="Q40" s="20">
        <f t="shared" si="34"/>
        <v>326.62</v>
      </c>
      <c r="R40" s="20">
        <f t="shared" si="34"/>
        <v>699.28</v>
      </c>
      <c r="S40" s="20">
        <f t="shared" si="34"/>
        <v>0.25</v>
      </c>
      <c r="T40" s="20">
        <f t="shared" si="34"/>
        <v>699.53</v>
      </c>
      <c r="U40" s="20">
        <f t="shared" si="34"/>
        <v>827.6899999999999</v>
      </c>
      <c r="V40" s="20">
        <f t="shared" si="34"/>
        <v>0.25</v>
      </c>
      <c r="W40" s="20">
        <f t="shared" si="34"/>
        <v>827.9399999999999</v>
      </c>
      <c r="X40" s="20">
        <f aca="true" t="shared" si="35" ref="X40:AO40">X7+X24</f>
        <v>901.62</v>
      </c>
      <c r="Y40" s="20">
        <f t="shared" si="35"/>
        <v>0.25</v>
      </c>
      <c r="Z40" s="20">
        <f t="shared" si="35"/>
        <v>901.87</v>
      </c>
      <c r="AA40" s="20">
        <f t="shared" si="35"/>
        <v>1025.85</v>
      </c>
      <c r="AB40" s="20">
        <f t="shared" si="35"/>
        <v>0.25</v>
      </c>
      <c r="AC40" s="20">
        <f t="shared" si="35"/>
        <v>1026.1</v>
      </c>
      <c r="AD40" s="20">
        <f t="shared" si="35"/>
        <v>1169</v>
      </c>
      <c r="AE40" s="20">
        <f t="shared" si="35"/>
        <v>0.25</v>
      </c>
      <c r="AF40" s="20">
        <f t="shared" si="35"/>
        <v>1169.25</v>
      </c>
      <c r="AG40" s="20">
        <f t="shared" si="35"/>
        <v>1334.3600000000001</v>
      </c>
      <c r="AH40" s="20">
        <f t="shared" si="35"/>
        <v>0.25</v>
      </c>
      <c r="AI40" s="20">
        <f t="shared" si="35"/>
        <v>1334.6100000000001</v>
      </c>
      <c r="AJ40" s="20">
        <f t="shared" si="35"/>
        <v>1525.95</v>
      </c>
      <c r="AK40" s="20">
        <f t="shared" si="35"/>
        <v>0.25</v>
      </c>
      <c r="AL40" s="20">
        <f t="shared" si="35"/>
        <v>1526.2</v>
      </c>
      <c r="AM40" s="20">
        <f t="shared" si="35"/>
        <v>1748.6200000000001</v>
      </c>
      <c r="AN40" s="20">
        <f t="shared" si="35"/>
        <v>0.25</v>
      </c>
      <c r="AO40" s="38">
        <f t="shared" si="35"/>
        <v>1748.8700000000001</v>
      </c>
    </row>
    <row r="41" spans="1:41" ht="12.75">
      <c r="A41" s="16"/>
      <c r="B41" s="13" t="s">
        <v>59</v>
      </c>
      <c r="C41" s="9">
        <f>SUM(C49+C42)</f>
        <v>197.49</v>
      </c>
      <c r="D41" s="9">
        <f>SUM(D49+D42)</f>
        <v>0.06</v>
      </c>
      <c r="E41" s="8">
        <f t="shared" si="30"/>
        <v>197.55</v>
      </c>
      <c r="F41" s="9">
        <f>SUM(F49+F42)</f>
        <v>198.702</v>
      </c>
      <c r="G41" s="9">
        <f>SUM(G49+G42)</f>
        <v>0.1</v>
      </c>
      <c r="H41" s="8">
        <f t="shared" si="31"/>
        <v>198.802</v>
      </c>
      <c r="I41" s="9">
        <f>SUM(I49+I42)</f>
        <v>337.06</v>
      </c>
      <c r="J41" s="9">
        <f>SUM(J49+J42)</f>
        <v>0.6799999999999999</v>
      </c>
      <c r="K41" s="8">
        <f t="shared" si="32"/>
        <v>337.74</v>
      </c>
      <c r="L41" s="9">
        <f>SUM(L49+L42)</f>
        <v>328.34</v>
      </c>
      <c r="M41" s="9">
        <f>SUM(M49+M42)</f>
        <v>0</v>
      </c>
      <c r="N41" s="8">
        <f t="shared" si="33"/>
        <v>328.34</v>
      </c>
      <c r="O41" s="9">
        <f>SUM(O49+O42)</f>
        <v>305.36</v>
      </c>
      <c r="P41" s="9">
        <f>SUM(P49+P42)</f>
        <v>0.2</v>
      </c>
      <c r="Q41" s="8">
        <f aca="true" t="shared" si="36" ref="Q41:Q53">SUM(O41+P41)</f>
        <v>305.56</v>
      </c>
      <c r="R41" s="9">
        <v>660.57</v>
      </c>
      <c r="S41" s="9">
        <v>0.25</v>
      </c>
      <c r="T41" s="8">
        <f aca="true" t="shared" si="37" ref="T41:T53">SUM(R41+S41)</f>
        <v>660.82</v>
      </c>
      <c r="U41" s="9">
        <f>SUM(U42+U49)</f>
        <v>767.77</v>
      </c>
      <c r="V41" s="9">
        <v>0.25</v>
      </c>
      <c r="W41" s="8">
        <f aca="true" t="shared" si="38" ref="W41:W53">SUM(U41+V41)</f>
        <v>768.02</v>
      </c>
      <c r="X41" s="9">
        <f aca="true" t="shared" si="39" ref="X41:AO41">X42+X49</f>
        <v>841.47</v>
      </c>
      <c r="Y41" s="9">
        <f t="shared" si="39"/>
        <v>0</v>
      </c>
      <c r="Z41" s="9">
        <f t="shared" si="39"/>
        <v>841.47</v>
      </c>
      <c r="AA41" s="9">
        <f t="shared" si="39"/>
        <v>950.8899999999999</v>
      </c>
      <c r="AB41" s="9">
        <f t="shared" si="39"/>
        <v>0</v>
      </c>
      <c r="AC41" s="9">
        <f t="shared" si="39"/>
        <v>950.8899999999999</v>
      </c>
      <c r="AD41" s="9">
        <f t="shared" si="39"/>
        <v>1075.55</v>
      </c>
      <c r="AE41" s="9">
        <f t="shared" si="39"/>
        <v>0</v>
      </c>
      <c r="AF41" s="9">
        <f t="shared" si="39"/>
        <v>1075.55</v>
      </c>
      <c r="AG41" s="9">
        <f t="shared" si="39"/>
        <v>1217.88</v>
      </c>
      <c r="AH41" s="9">
        <f t="shared" si="39"/>
        <v>0</v>
      </c>
      <c r="AI41" s="9">
        <f t="shared" si="39"/>
        <v>1217.88</v>
      </c>
      <c r="AJ41" s="9">
        <f t="shared" si="39"/>
        <v>1380.76</v>
      </c>
      <c r="AK41" s="9">
        <f t="shared" si="39"/>
        <v>0</v>
      </c>
      <c r="AL41" s="9">
        <f t="shared" si="39"/>
        <v>1380.76</v>
      </c>
      <c r="AM41" s="9">
        <f t="shared" si="39"/>
        <v>1567.65</v>
      </c>
      <c r="AN41" s="9">
        <f t="shared" si="39"/>
        <v>0</v>
      </c>
      <c r="AO41" s="35">
        <f t="shared" si="39"/>
        <v>1567.65</v>
      </c>
    </row>
    <row r="42" spans="1:41" ht="25.5">
      <c r="A42" s="16"/>
      <c r="B42" s="17" t="s">
        <v>60</v>
      </c>
      <c r="C42" s="9">
        <f>SUM(C43:C48)</f>
        <v>83.66</v>
      </c>
      <c r="D42" s="9">
        <f>SUM(D43:D48)</f>
        <v>0</v>
      </c>
      <c r="E42" s="8">
        <f t="shared" si="30"/>
        <v>83.66</v>
      </c>
      <c r="F42" s="9">
        <f>SUM(F43:F48)</f>
        <v>97.422</v>
      </c>
      <c r="G42" s="9">
        <f>SUM(G43:G48)</f>
        <v>0</v>
      </c>
      <c r="H42" s="8">
        <f t="shared" si="31"/>
        <v>97.422</v>
      </c>
      <c r="I42" s="9">
        <f>SUM(I43:I48)</f>
        <v>131.64</v>
      </c>
      <c r="J42" s="9">
        <f>SUM(J43:J48)</f>
        <v>0.47</v>
      </c>
      <c r="K42" s="8">
        <f t="shared" si="32"/>
        <v>132.10999999999999</v>
      </c>
      <c r="L42" s="9">
        <f>SUM(L43:L48)</f>
        <v>108.96</v>
      </c>
      <c r="M42" s="9">
        <f>SUM(M43:M48)</f>
        <v>0</v>
      </c>
      <c r="N42" s="8">
        <f t="shared" si="33"/>
        <v>108.96</v>
      </c>
      <c r="O42" s="9">
        <f>SUM(O43:O48)</f>
        <v>119.32000000000001</v>
      </c>
      <c r="P42" s="9">
        <f>SUM(P43:P48)</f>
        <v>0</v>
      </c>
      <c r="Q42" s="8">
        <f t="shared" si="36"/>
        <v>119.32000000000001</v>
      </c>
      <c r="R42" s="9">
        <v>198.55</v>
      </c>
      <c r="S42" s="9">
        <v>0</v>
      </c>
      <c r="T42" s="8">
        <f t="shared" si="37"/>
        <v>198.55</v>
      </c>
      <c r="U42" s="9">
        <f>SUM(U43:U48)</f>
        <v>254.85000000000002</v>
      </c>
      <c r="V42" s="9">
        <v>0</v>
      </c>
      <c r="W42" s="8">
        <f t="shared" si="38"/>
        <v>254.85000000000002</v>
      </c>
      <c r="X42" s="9">
        <f aca="true" t="shared" si="40" ref="X42:AO42">X9</f>
        <v>248.76</v>
      </c>
      <c r="Y42" s="9">
        <f t="shared" si="40"/>
        <v>0</v>
      </c>
      <c r="Z42" s="9">
        <f t="shared" si="40"/>
        <v>248.76</v>
      </c>
      <c r="AA42" s="9">
        <f t="shared" si="40"/>
        <v>278.59</v>
      </c>
      <c r="AB42" s="9">
        <f t="shared" si="40"/>
        <v>0</v>
      </c>
      <c r="AC42" s="9">
        <f t="shared" si="40"/>
        <v>278.59</v>
      </c>
      <c r="AD42" s="9">
        <f t="shared" si="40"/>
        <v>312.09</v>
      </c>
      <c r="AE42" s="9">
        <f t="shared" si="40"/>
        <v>0</v>
      </c>
      <c r="AF42" s="9">
        <f t="shared" si="40"/>
        <v>312.09</v>
      </c>
      <c r="AG42" s="9">
        <f t="shared" si="40"/>
        <v>349.73</v>
      </c>
      <c r="AH42" s="9">
        <f t="shared" si="40"/>
        <v>0</v>
      </c>
      <c r="AI42" s="9">
        <f t="shared" si="40"/>
        <v>349.73</v>
      </c>
      <c r="AJ42" s="9">
        <f t="shared" si="40"/>
        <v>392</v>
      </c>
      <c r="AK42" s="9">
        <f t="shared" si="40"/>
        <v>0</v>
      </c>
      <c r="AL42" s="9">
        <f t="shared" si="40"/>
        <v>392</v>
      </c>
      <c r="AM42" s="9">
        <f t="shared" si="40"/>
        <v>439.49</v>
      </c>
      <c r="AN42" s="9">
        <f t="shared" si="40"/>
        <v>0</v>
      </c>
      <c r="AO42" s="35">
        <f t="shared" si="40"/>
        <v>439.49</v>
      </c>
    </row>
    <row r="43" spans="1:41" ht="12.75">
      <c r="A43" s="16"/>
      <c r="B43" s="17" t="s">
        <v>61</v>
      </c>
      <c r="C43" s="9">
        <v>27.17</v>
      </c>
      <c r="D43" s="9">
        <v>0</v>
      </c>
      <c r="E43" s="8">
        <f t="shared" si="30"/>
        <v>27.17</v>
      </c>
      <c r="F43" s="9">
        <v>31.48</v>
      </c>
      <c r="G43" s="9">
        <v>0</v>
      </c>
      <c r="H43" s="8">
        <f t="shared" si="31"/>
        <v>31.48</v>
      </c>
      <c r="I43" s="9">
        <v>29.47</v>
      </c>
      <c r="J43" s="9">
        <v>0</v>
      </c>
      <c r="K43" s="8">
        <f t="shared" si="32"/>
        <v>29.47</v>
      </c>
      <c r="L43" s="9">
        <v>24.95</v>
      </c>
      <c r="M43" s="9">
        <v>0</v>
      </c>
      <c r="N43" s="8">
        <f t="shared" si="33"/>
        <v>24.95</v>
      </c>
      <c r="O43" s="9">
        <v>25.24</v>
      </c>
      <c r="P43" s="9">
        <v>0</v>
      </c>
      <c r="Q43" s="8">
        <f t="shared" si="36"/>
        <v>25.24</v>
      </c>
      <c r="R43" s="9">
        <v>25.58</v>
      </c>
      <c r="S43" s="9">
        <v>0</v>
      </c>
      <c r="T43" s="8">
        <f t="shared" si="37"/>
        <v>25.58</v>
      </c>
      <c r="U43" s="9">
        <v>33.32</v>
      </c>
      <c r="V43" s="9">
        <v>0</v>
      </c>
      <c r="W43" s="8">
        <f t="shared" si="38"/>
        <v>33.32</v>
      </c>
      <c r="X43" s="9">
        <f aca="true" t="shared" si="41" ref="X43:AO43">X10</f>
        <v>32.33</v>
      </c>
      <c r="Y43" s="9">
        <f t="shared" si="41"/>
        <v>0</v>
      </c>
      <c r="Z43" s="9">
        <f t="shared" si="41"/>
        <v>32.33</v>
      </c>
      <c r="AA43" s="9">
        <f t="shared" si="41"/>
        <v>36.34</v>
      </c>
      <c r="AB43" s="9">
        <f t="shared" si="41"/>
        <v>0</v>
      </c>
      <c r="AC43" s="9">
        <f t="shared" si="41"/>
        <v>36.34</v>
      </c>
      <c r="AD43" s="9">
        <f t="shared" si="41"/>
        <v>40.86</v>
      </c>
      <c r="AE43" s="9">
        <f t="shared" si="41"/>
        <v>0</v>
      </c>
      <c r="AF43" s="9">
        <f t="shared" si="41"/>
        <v>40.86</v>
      </c>
      <c r="AG43" s="9">
        <f t="shared" si="41"/>
        <v>45.93</v>
      </c>
      <c r="AH43" s="9">
        <f t="shared" si="41"/>
        <v>0</v>
      </c>
      <c r="AI43" s="9">
        <f t="shared" si="41"/>
        <v>45.93</v>
      </c>
      <c r="AJ43" s="9">
        <f t="shared" si="41"/>
        <v>51.64</v>
      </c>
      <c r="AK43" s="9">
        <f t="shared" si="41"/>
        <v>0</v>
      </c>
      <c r="AL43" s="9">
        <f t="shared" si="41"/>
        <v>51.64</v>
      </c>
      <c r="AM43" s="9">
        <f t="shared" si="41"/>
        <v>58.05</v>
      </c>
      <c r="AN43" s="9">
        <f t="shared" si="41"/>
        <v>0</v>
      </c>
      <c r="AO43" s="35">
        <f t="shared" si="41"/>
        <v>58.05</v>
      </c>
    </row>
    <row r="44" spans="1:41" ht="12.75">
      <c r="A44" s="16"/>
      <c r="B44" s="17" t="s">
        <v>62</v>
      </c>
      <c r="C44" s="9">
        <v>3.33</v>
      </c>
      <c r="D44" s="9">
        <v>0</v>
      </c>
      <c r="E44" s="8">
        <f t="shared" si="30"/>
        <v>3.33</v>
      </c>
      <c r="F44" s="9">
        <v>3.85</v>
      </c>
      <c r="G44" s="9">
        <v>0</v>
      </c>
      <c r="H44" s="8">
        <f t="shared" si="31"/>
        <v>3.85</v>
      </c>
      <c r="I44" s="9">
        <v>3.41</v>
      </c>
      <c r="J44" s="9">
        <v>0.47</v>
      </c>
      <c r="K44" s="8">
        <f t="shared" si="32"/>
        <v>3.88</v>
      </c>
      <c r="L44" s="9">
        <v>7.94</v>
      </c>
      <c r="M44" s="9">
        <v>0</v>
      </c>
      <c r="N44" s="8">
        <f t="shared" si="33"/>
        <v>7.94</v>
      </c>
      <c r="O44" s="9">
        <v>1.92</v>
      </c>
      <c r="P44" s="9">
        <v>0</v>
      </c>
      <c r="Q44" s="8">
        <f t="shared" si="36"/>
        <v>1.92</v>
      </c>
      <c r="R44" s="9">
        <v>7.35</v>
      </c>
      <c r="S44" s="9">
        <v>0</v>
      </c>
      <c r="T44" s="8">
        <f t="shared" si="37"/>
        <v>7.35</v>
      </c>
      <c r="U44" s="9">
        <v>7.61</v>
      </c>
      <c r="V44" s="9">
        <v>0</v>
      </c>
      <c r="W44" s="8">
        <f t="shared" si="38"/>
        <v>7.61</v>
      </c>
      <c r="X44" s="9">
        <f aca="true" t="shared" si="42" ref="X44:AO44">X11</f>
        <v>8.58</v>
      </c>
      <c r="Y44" s="9">
        <f t="shared" si="42"/>
        <v>0</v>
      </c>
      <c r="Z44" s="9">
        <f t="shared" si="42"/>
        <v>8.58</v>
      </c>
      <c r="AA44" s="9">
        <f t="shared" si="42"/>
        <v>9.28</v>
      </c>
      <c r="AB44" s="9">
        <f t="shared" si="42"/>
        <v>0</v>
      </c>
      <c r="AC44" s="9">
        <f t="shared" si="42"/>
        <v>9.28</v>
      </c>
      <c r="AD44" s="9">
        <f t="shared" si="42"/>
        <v>10.03</v>
      </c>
      <c r="AE44" s="9">
        <f t="shared" si="42"/>
        <v>0</v>
      </c>
      <c r="AF44" s="9">
        <f t="shared" si="42"/>
        <v>10.03</v>
      </c>
      <c r="AG44" s="9">
        <f t="shared" si="42"/>
        <v>10.84</v>
      </c>
      <c r="AH44" s="9">
        <f t="shared" si="42"/>
        <v>0</v>
      </c>
      <c r="AI44" s="9">
        <f t="shared" si="42"/>
        <v>10.84</v>
      </c>
      <c r="AJ44" s="9">
        <f t="shared" si="42"/>
        <v>11.71</v>
      </c>
      <c r="AK44" s="9">
        <f t="shared" si="42"/>
        <v>0</v>
      </c>
      <c r="AL44" s="9">
        <f t="shared" si="42"/>
        <v>11.71</v>
      </c>
      <c r="AM44" s="9">
        <f t="shared" si="42"/>
        <v>12.65</v>
      </c>
      <c r="AN44" s="9">
        <f t="shared" si="42"/>
        <v>0</v>
      </c>
      <c r="AO44" s="35">
        <f t="shared" si="42"/>
        <v>12.65</v>
      </c>
    </row>
    <row r="45" spans="1:41" ht="12.75">
      <c r="A45" s="16"/>
      <c r="B45" s="17" t="s">
        <v>63</v>
      </c>
      <c r="C45" s="9">
        <v>0</v>
      </c>
      <c r="D45" s="9">
        <v>0</v>
      </c>
      <c r="E45" s="8">
        <f t="shared" si="30"/>
        <v>0</v>
      </c>
      <c r="F45" s="9">
        <v>0</v>
      </c>
      <c r="G45" s="9">
        <v>0</v>
      </c>
      <c r="H45" s="8">
        <f t="shared" si="31"/>
        <v>0</v>
      </c>
      <c r="I45" s="9">
        <v>0</v>
      </c>
      <c r="J45" s="9">
        <v>0</v>
      </c>
      <c r="K45" s="8">
        <f t="shared" si="32"/>
        <v>0</v>
      </c>
      <c r="L45" s="9">
        <v>0</v>
      </c>
      <c r="M45" s="9">
        <v>0</v>
      </c>
      <c r="N45" s="8">
        <f t="shared" si="33"/>
        <v>0</v>
      </c>
      <c r="O45" s="9">
        <v>0</v>
      </c>
      <c r="P45" s="9">
        <v>0</v>
      </c>
      <c r="Q45" s="8">
        <f t="shared" si="36"/>
        <v>0</v>
      </c>
      <c r="R45" s="9">
        <v>0</v>
      </c>
      <c r="S45" s="9">
        <v>0</v>
      </c>
      <c r="T45" s="8">
        <f t="shared" si="37"/>
        <v>0</v>
      </c>
      <c r="U45" s="9">
        <v>0</v>
      </c>
      <c r="V45" s="9">
        <v>0</v>
      </c>
      <c r="W45" s="8">
        <f t="shared" si="38"/>
        <v>0</v>
      </c>
      <c r="X45" s="9">
        <f aca="true" t="shared" si="43" ref="X45:AO45">X12</f>
        <v>0</v>
      </c>
      <c r="Y45" s="9">
        <f t="shared" si="43"/>
        <v>0</v>
      </c>
      <c r="Z45" s="9">
        <f t="shared" si="43"/>
        <v>0</v>
      </c>
      <c r="AA45" s="9">
        <f t="shared" si="43"/>
        <v>0</v>
      </c>
      <c r="AB45" s="9">
        <f t="shared" si="43"/>
        <v>0</v>
      </c>
      <c r="AC45" s="9">
        <f t="shared" si="43"/>
        <v>0</v>
      </c>
      <c r="AD45" s="9">
        <f t="shared" si="43"/>
        <v>0</v>
      </c>
      <c r="AE45" s="9">
        <f t="shared" si="43"/>
        <v>0</v>
      </c>
      <c r="AF45" s="9">
        <f t="shared" si="43"/>
        <v>0</v>
      </c>
      <c r="AG45" s="9">
        <f t="shared" si="43"/>
        <v>0</v>
      </c>
      <c r="AH45" s="9">
        <f t="shared" si="43"/>
        <v>0</v>
      </c>
      <c r="AI45" s="9">
        <f t="shared" si="43"/>
        <v>0</v>
      </c>
      <c r="AJ45" s="9">
        <f t="shared" si="43"/>
        <v>0</v>
      </c>
      <c r="AK45" s="9">
        <f t="shared" si="43"/>
        <v>0</v>
      </c>
      <c r="AL45" s="9">
        <f t="shared" si="43"/>
        <v>0</v>
      </c>
      <c r="AM45" s="9">
        <f t="shared" si="43"/>
        <v>0</v>
      </c>
      <c r="AN45" s="9">
        <f t="shared" si="43"/>
        <v>0</v>
      </c>
      <c r="AO45" s="35">
        <f t="shared" si="43"/>
        <v>0</v>
      </c>
    </row>
    <row r="46" spans="1:41" ht="25.5">
      <c r="A46" s="16"/>
      <c r="B46" s="17" t="s">
        <v>64</v>
      </c>
      <c r="C46" s="9">
        <v>28.86</v>
      </c>
      <c r="D46" s="9">
        <v>0</v>
      </c>
      <c r="E46" s="8">
        <f t="shared" si="30"/>
        <v>28.86</v>
      </c>
      <c r="F46" s="9">
        <v>34.7</v>
      </c>
      <c r="G46" s="9">
        <v>0</v>
      </c>
      <c r="H46" s="8">
        <f t="shared" si="31"/>
        <v>34.7</v>
      </c>
      <c r="I46" s="9">
        <v>63.59</v>
      </c>
      <c r="J46" s="9">
        <v>0</v>
      </c>
      <c r="K46" s="8">
        <f t="shared" si="32"/>
        <v>63.59</v>
      </c>
      <c r="L46" s="9">
        <v>51.9</v>
      </c>
      <c r="M46" s="9">
        <v>0</v>
      </c>
      <c r="N46" s="8">
        <f t="shared" si="33"/>
        <v>51.9</v>
      </c>
      <c r="O46" s="9">
        <v>57.71</v>
      </c>
      <c r="P46" s="9">
        <v>0</v>
      </c>
      <c r="Q46" s="8">
        <f t="shared" si="36"/>
        <v>57.71</v>
      </c>
      <c r="R46" s="9">
        <v>92.55</v>
      </c>
      <c r="S46" s="9">
        <v>0</v>
      </c>
      <c r="T46" s="8">
        <f t="shared" si="37"/>
        <v>92.55</v>
      </c>
      <c r="U46" s="9">
        <v>124.22</v>
      </c>
      <c r="V46" s="9">
        <v>0</v>
      </c>
      <c r="W46" s="8">
        <f t="shared" si="38"/>
        <v>124.22</v>
      </c>
      <c r="X46" s="9">
        <f aca="true" t="shared" si="44" ref="X46:AO46">X13</f>
        <v>116.97</v>
      </c>
      <c r="Y46" s="9">
        <f t="shared" si="44"/>
        <v>0</v>
      </c>
      <c r="Z46" s="9">
        <f t="shared" si="44"/>
        <v>116.97</v>
      </c>
      <c r="AA46" s="9">
        <f t="shared" si="44"/>
        <v>131.49</v>
      </c>
      <c r="AB46" s="9">
        <f t="shared" si="44"/>
        <v>0</v>
      </c>
      <c r="AC46" s="9">
        <f t="shared" si="44"/>
        <v>131.49</v>
      </c>
      <c r="AD46" s="9">
        <f t="shared" si="44"/>
        <v>147.83</v>
      </c>
      <c r="AE46" s="9">
        <f t="shared" si="44"/>
        <v>0</v>
      </c>
      <c r="AF46" s="9">
        <f t="shared" si="44"/>
        <v>147.83</v>
      </c>
      <c r="AG46" s="9">
        <f t="shared" si="44"/>
        <v>166.19</v>
      </c>
      <c r="AH46" s="9">
        <f t="shared" si="44"/>
        <v>0</v>
      </c>
      <c r="AI46" s="9">
        <f t="shared" si="44"/>
        <v>166.19</v>
      </c>
      <c r="AJ46" s="9">
        <f t="shared" si="44"/>
        <v>186.83</v>
      </c>
      <c r="AK46" s="9">
        <f t="shared" si="44"/>
        <v>0</v>
      </c>
      <c r="AL46" s="9">
        <f t="shared" si="44"/>
        <v>186.83</v>
      </c>
      <c r="AM46" s="9">
        <f t="shared" si="44"/>
        <v>210.03</v>
      </c>
      <c r="AN46" s="9">
        <f t="shared" si="44"/>
        <v>0</v>
      </c>
      <c r="AO46" s="35">
        <f t="shared" si="44"/>
        <v>210.03</v>
      </c>
    </row>
    <row r="47" spans="1:41" ht="12.75">
      <c r="A47" s="16"/>
      <c r="B47" s="17" t="s">
        <v>65</v>
      </c>
      <c r="C47" s="9">
        <v>11.83</v>
      </c>
      <c r="D47" s="9">
        <v>0</v>
      </c>
      <c r="E47" s="8">
        <f t="shared" si="30"/>
        <v>11.83</v>
      </c>
      <c r="F47" s="9">
        <v>16.28</v>
      </c>
      <c r="G47" s="9">
        <v>0</v>
      </c>
      <c r="H47" s="8">
        <f t="shared" si="31"/>
        <v>16.28</v>
      </c>
      <c r="I47" s="9">
        <v>23.66</v>
      </c>
      <c r="J47" s="9">
        <v>0</v>
      </c>
      <c r="K47" s="8">
        <f t="shared" si="32"/>
        <v>23.66</v>
      </c>
      <c r="L47" s="9">
        <v>21.34</v>
      </c>
      <c r="M47" s="9">
        <v>0</v>
      </c>
      <c r="N47" s="8">
        <f t="shared" si="33"/>
        <v>21.34</v>
      </c>
      <c r="O47" s="9">
        <v>26.42</v>
      </c>
      <c r="P47" s="9">
        <v>0</v>
      </c>
      <c r="Q47" s="8">
        <f t="shared" si="36"/>
        <v>26.42</v>
      </c>
      <c r="R47" s="9">
        <v>46.55</v>
      </c>
      <c r="S47" s="9">
        <v>0</v>
      </c>
      <c r="T47" s="8">
        <f t="shared" si="37"/>
        <v>46.55</v>
      </c>
      <c r="U47" s="9">
        <v>57.49</v>
      </c>
      <c r="V47" s="9">
        <v>0</v>
      </c>
      <c r="W47" s="8">
        <f t="shared" si="38"/>
        <v>57.49</v>
      </c>
      <c r="X47" s="9">
        <f aca="true" t="shared" si="45" ref="X47:AO47">X14</f>
        <v>58.83</v>
      </c>
      <c r="Y47" s="9">
        <f t="shared" si="45"/>
        <v>0</v>
      </c>
      <c r="Z47" s="9">
        <f t="shared" si="45"/>
        <v>58.83</v>
      </c>
      <c r="AA47" s="9">
        <f t="shared" si="45"/>
        <v>66.14</v>
      </c>
      <c r="AB47" s="9">
        <f t="shared" si="45"/>
        <v>0</v>
      </c>
      <c r="AC47" s="9">
        <f t="shared" si="45"/>
        <v>66.14</v>
      </c>
      <c r="AD47" s="9">
        <f t="shared" si="45"/>
        <v>74.35</v>
      </c>
      <c r="AE47" s="9">
        <f t="shared" si="45"/>
        <v>0</v>
      </c>
      <c r="AF47" s="9">
        <f t="shared" si="45"/>
        <v>74.35</v>
      </c>
      <c r="AG47" s="9">
        <f t="shared" si="45"/>
        <v>83.59</v>
      </c>
      <c r="AH47" s="9">
        <f t="shared" si="45"/>
        <v>0</v>
      </c>
      <c r="AI47" s="9">
        <f t="shared" si="45"/>
        <v>83.59</v>
      </c>
      <c r="AJ47" s="9">
        <f t="shared" si="45"/>
        <v>93.97</v>
      </c>
      <c r="AK47" s="9">
        <f t="shared" si="45"/>
        <v>0</v>
      </c>
      <c r="AL47" s="9">
        <f t="shared" si="45"/>
        <v>93.97</v>
      </c>
      <c r="AM47" s="9">
        <f t="shared" si="45"/>
        <v>105.64</v>
      </c>
      <c r="AN47" s="9">
        <f t="shared" si="45"/>
        <v>0</v>
      </c>
      <c r="AO47" s="35">
        <f t="shared" si="45"/>
        <v>105.64</v>
      </c>
    </row>
    <row r="48" spans="1:41" ht="12.75">
      <c r="A48" s="16"/>
      <c r="B48" s="17" t="s">
        <v>66</v>
      </c>
      <c r="C48" s="9">
        <v>12.47</v>
      </c>
      <c r="D48" s="9">
        <v>0</v>
      </c>
      <c r="E48" s="8">
        <f t="shared" si="30"/>
        <v>12.47</v>
      </c>
      <c r="F48" s="9">
        <v>11.112</v>
      </c>
      <c r="G48" s="9">
        <v>0</v>
      </c>
      <c r="H48" s="8">
        <f t="shared" si="31"/>
        <v>11.112</v>
      </c>
      <c r="I48" s="9">
        <v>11.51</v>
      </c>
      <c r="J48" s="9">
        <v>0</v>
      </c>
      <c r="K48" s="8">
        <f t="shared" si="32"/>
        <v>11.51</v>
      </c>
      <c r="L48" s="9">
        <v>2.83</v>
      </c>
      <c r="M48" s="9">
        <v>0</v>
      </c>
      <c r="N48" s="8">
        <f t="shared" si="33"/>
        <v>2.83</v>
      </c>
      <c r="O48" s="9">
        <v>8.03</v>
      </c>
      <c r="P48" s="9">
        <v>0</v>
      </c>
      <c r="Q48" s="8">
        <f t="shared" si="36"/>
        <v>8.03</v>
      </c>
      <c r="R48" s="9">
        <v>26.52</v>
      </c>
      <c r="S48" s="9">
        <v>0</v>
      </c>
      <c r="T48" s="8">
        <f t="shared" si="37"/>
        <v>26.52</v>
      </c>
      <c r="U48" s="9">
        <v>32.21</v>
      </c>
      <c r="V48" s="9">
        <v>0</v>
      </c>
      <c r="W48" s="8">
        <f t="shared" si="38"/>
        <v>32.21</v>
      </c>
      <c r="X48" s="9">
        <f aca="true" t="shared" si="46" ref="X48:AO48">X15</f>
        <v>32.05000000000001</v>
      </c>
      <c r="Y48" s="9">
        <f t="shared" si="46"/>
        <v>0</v>
      </c>
      <c r="Z48" s="9">
        <f t="shared" si="46"/>
        <v>32.05000000000001</v>
      </c>
      <c r="AA48" s="9">
        <f t="shared" si="46"/>
        <v>35.339999999999975</v>
      </c>
      <c r="AB48" s="9">
        <f t="shared" si="46"/>
        <v>0</v>
      </c>
      <c r="AC48" s="9">
        <f t="shared" si="46"/>
        <v>35.339999999999975</v>
      </c>
      <c r="AD48" s="9">
        <f t="shared" si="46"/>
        <v>39.019999999999925</v>
      </c>
      <c r="AE48" s="9">
        <f t="shared" si="46"/>
        <v>0</v>
      </c>
      <c r="AF48" s="9">
        <f t="shared" si="46"/>
        <v>39.019999999999925</v>
      </c>
      <c r="AG48" s="9">
        <f t="shared" si="46"/>
        <v>43.180000000000064</v>
      </c>
      <c r="AH48" s="9">
        <f t="shared" si="46"/>
        <v>0</v>
      </c>
      <c r="AI48" s="9">
        <f t="shared" si="46"/>
        <v>43.180000000000064</v>
      </c>
      <c r="AJ48" s="9">
        <f t="shared" si="46"/>
        <v>47.85000000000002</v>
      </c>
      <c r="AK48" s="9">
        <f t="shared" si="46"/>
        <v>0</v>
      </c>
      <c r="AL48" s="9">
        <f t="shared" si="46"/>
        <v>47.85000000000002</v>
      </c>
      <c r="AM48" s="9">
        <f t="shared" si="46"/>
        <v>53.120000000000005</v>
      </c>
      <c r="AN48" s="9">
        <f t="shared" si="46"/>
        <v>0</v>
      </c>
      <c r="AO48" s="35">
        <f t="shared" si="46"/>
        <v>53.120000000000005</v>
      </c>
    </row>
    <row r="49" spans="1:41" ht="25.5">
      <c r="A49" s="16"/>
      <c r="B49" s="17" t="s">
        <v>67</v>
      </c>
      <c r="C49" s="9">
        <f>SUM(C50:C52)</f>
        <v>113.83</v>
      </c>
      <c r="D49" s="9">
        <f>SUM(D50:D52)</f>
        <v>0.06</v>
      </c>
      <c r="E49" s="8">
        <f t="shared" si="30"/>
        <v>113.89</v>
      </c>
      <c r="F49" s="9">
        <f>SUM(F50:F52)</f>
        <v>101.28</v>
      </c>
      <c r="G49" s="9">
        <f>SUM(G50:G52)</f>
        <v>0.1</v>
      </c>
      <c r="H49" s="8">
        <f t="shared" si="31"/>
        <v>101.38</v>
      </c>
      <c r="I49" s="9">
        <f>SUM(I50:I52)</f>
        <v>205.42000000000002</v>
      </c>
      <c r="J49" s="9">
        <f>SUM(J50:J52)</f>
        <v>0.21</v>
      </c>
      <c r="K49" s="8">
        <f t="shared" si="32"/>
        <v>205.63000000000002</v>
      </c>
      <c r="L49" s="9">
        <f>SUM(L50:L52)</f>
        <v>219.38</v>
      </c>
      <c r="M49" s="9">
        <f>SUM(M50:M52)</f>
        <v>0</v>
      </c>
      <c r="N49" s="8">
        <f t="shared" si="33"/>
        <v>219.38</v>
      </c>
      <c r="O49" s="9">
        <f>SUM(O50:O52)</f>
        <v>186.04</v>
      </c>
      <c r="P49" s="9">
        <f>SUM(P50:P52)</f>
        <v>0.2</v>
      </c>
      <c r="Q49" s="8">
        <f t="shared" si="36"/>
        <v>186.23999999999998</v>
      </c>
      <c r="R49" s="9">
        <v>462.02</v>
      </c>
      <c r="S49" s="9">
        <v>0.25</v>
      </c>
      <c r="T49" s="8">
        <f t="shared" si="37"/>
        <v>462.27</v>
      </c>
      <c r="U49" s="9">
        <f>SUM(U50:U52)</f>
        <v>512.92</v>
      </c>
      <c r="V49" s="9">
        <v>0.25</v>
      </c>
      <c r="W49" s="8">
        <f t="shared" si="38"/>
        <v>513.17</v>
      </c>
      <c r="X49" s="9">
        <f aca="true" t="shared" si="47" ref="X49:AO49">X16</f>
        <v>592.71</v>
      </c>
      <c r="Y49" s="9">
        <f t="shared" si="47"/>
        <v>0</v>
      </c>
      <c r="Z49" s="9">
        <f t="shared" si="47"/>
        <v>592.71</v>
      </c>
      <c r="AA49" s="9">
        <f t="shared" si="47"/>
        <v>672.3</v>
      </c>
      <c r="AB49" s="9">
        <f t="shared" si="47"/>
        <v>0</v>
      </c>
      <c r="AC49" s="9">
        <f t="shared" si="47"/>
        <v>672.3</v>
      </c>
      <c r="AD49" s="9">
        <f t="shared" si="47"/>
        <v>763.46</v>
      </c>
      <c r="AE49" s="9">
        <f t="shared" si="47"/>
        <v>0</v>
      </c>
      <c r="AF49" s="9">
        <f t="shared" si="47"/>
        <v>763.46</v>
      </c>
      <c r="AG49" s="9">
        <f t="shared" si="47"/>
        <v>868.15</v>
      </c>
      <c r="AH49" s="9">
        <f t="shared" si="47"/>
        <v>0</v>
      </c>
      <c r="AI49" s="9">
        <f t="shared" si="47"/>
        <v>868.15</v>
      </c>
      <c r="AJ49" s="9">
        <f t="shared" si="47"/>
        <v>988.76</v>
      </c>
      <c r="AK49" s="9">
        <f t="shared" si="47"/>
        <v>0</v>
      </c>
      <c r="AL49" s="9">
        <f t="shared" si="47"/>
        <v>988.76</v>
      </c>
      <c r="AM49" s="9">
        <f t="shared" si="47"/>
        <v>1128.16</v>
      </c>
      <c r="AN49" s="9">
        <f t="shared" si="47"/>
        <v>0</v>
      </c>
      <c r="AO49" s="35">
        <f t="shared" si="47"/>
        <v>1128.16</v>
      </c>
    </row>
    <row r="50" spans="1:41" ht="12.75">
      <c r="A50" s="16"/>
      <c r="B50" s="17" t="s">
        <v>68</v>
      </c>
      <c r="C50" s="9">
        <v>2.91</v>
      </c>
      <c r="D50" s="9">
        <v>0</v>
      </c>
      <c r="E50" s="8">
        <f t="shared" si="30"/>
        <v>2.91</v>
      </c>
      <c r="F50" s="9">
        <v>0.03</v>
      </c>
      <c r="G50" s="9">
        <v>0</v>
      </c>
      <c r="H50" s="8">
        <f t="shared" si="31"/>
        <v>0.03</v>
      </c>
      <c r="I50" s="9">
        <v>0</v>
      </c>
      <c r="J50" s="9">
        <v>0</v>
      </c>
      <c r="K50" s="8">
        <f t="shared" si="32"/>
        <v>0</v>
      </c>
      <c r="L50" s="9">
        <v>0.04</v>
      </c>
      <c r="M50" s="9">
        <v>0</v>
      </c>
      <c r="N50" s="8">
        <f t="shared" si="33"/>
        <v>0.04</v>
      </c>
      <c r="O50" s="9">
        <v>0.03</v>
      </c>
      <c r="P50" s="9">
        <v>0</v>
      </c>
      <c r="Q50" s="8">
        <f t="shared" si="36"/>
        <v>0.03</v>
      </c>
      <c r="R50" s="9">
        <v>0.01</v>
      </c>
      <c r="S50" s="9">
        <v>0</v>
      </c>
      <c r="T50" s="8">
        <f t="shared" si="37"/>
        <v>0.01</v>
      </c>
      <c r="U50" s="9">
        <v>0.2</v>
      </c>
      <c r="V50" s="9">
        <v>0</v>
      </c>
      <c r="W50" s="8">
        <f t="shared" si="38"/>
        <v>0.2</v>
      </c>
      <c r="X50" s="9">
        <f aca="true" t="shared" si="48" ref="X50:AO50">X17</f>
        <v>0.01</v>
      </c>
      <c r="Y50" s="9">
        <f t="shared" si="48"/>
        <v>0</v>
      </c>
      <c r="Z50" s="9">
        <f t="shared" si="48"/>
        <v>0.01</v>
      </c>
      <c r="AA50" s="9">
        <f t="shared" si="48"/>
        <v>0.01</v>
      </c>
      <c r="AB50" s="9">
        <f t="shared" si="48"/>
        <v>0</v>
      </c>
      <c r="AC50" s="9">
        <f t="shared" si="48"/>
        <v>0.01</v>
      </c>
      <c r="AD50" s="9">
        <f t="shared" si="48"/>
        <v>0.01</v>
      </c>
      <c r="AE50" s="9">
        <f t="shared" si="48"/>
        <v>0</v>
      </c>
      <c r="AF50" s="9">
        <f t="shared" si="48"/>
        <v>0.01</v>
      </c>
      <c r="AG50" s="9">
        <f t="shared" si="48"/>
        <v>0.01</v>
      </c>
      <c r="AH50" s="9">
        <f t="shared" si="48"/>
        <v>0</v>
      </c>
      <c r="AI50" s="9">
        <f t="shared" si="48"/>
        <v>0.01</v>
      </c>
      <c r="AJ50" s="9">
        <f t="shared" si="48"/>
        <v>0.01</v>
      </c>
      <c r="AK50" s="9">
        <f t="shared" si="48"/>
        <v>0</v>
      </c>
      <c r="AL50" s="9">
        <f t="shared" si="48"/>
        <v>0.01</v>
      </c>
      <c r="AM50" s="9">
        <f t="shared" si="48"/>
        <v>0.01</v>
      </c>
      <c r="AN50" s="9">
        <f t="shared" si="48"/>
        <v>0</v>
      </c>
      <c r="AO50" s="35">
        <f t="shared" si="48"/>
        <v>0.01</v>
      </c>
    </row>
    <row r="51" spans="1:41" ht="12.75">
      <c r="A51" s="16"/>
      <c r="B51" s="17" t="s">
        <v>72</v>
      </c>
      <c r="C51" s="9">
        <v>53.83</v>
      </c>
      <c r="D51" s="9">
        <v>0</v>
      </c>
      <c r="E51" s="8">
        <f t="shared" si="30"/>
        <v>53.83</v>
      </c>
      <c r="F51" s="9">
        <v>43.78</v>
      </c>
      <c r="G51" s="9">
        <v>0</v>
      </c>
      <c r="H51" s="8">
        <f t="shared" si="31"/>
        <v>43.78</v>
      </c>
      <c r="I51" s="9">
        <v>99.58</v>
      </c>
      <c r="J51" s="9">
        <v>0</v>
      </c>
      <c r="K51" s="8">
        <f t="shared" si="32"/>
        <v>99.58</v>
      </c>
      <c r="L51" s="9">
        <v>88.02</v>
      </c>
      <c r="M51" s="9">
        <v>0</v>
      </c>
      <c r="N51" s="8">
        <f t="shared" si="33"/>
        <v>88.02</v>
      </c>
      <c r="O51" s="9">
        <v>38.16</v>
      </c>
      <c r="P51" s="9">
        <v>0</v>
      </c>
      <c r="Q51" s="8">
        <f t="shared" si="36"/>
        <v>38.16</v>
      </c>
      <c r="R51" s="9">
        <v>145.05</v>
      </c>
      <c r="S51" s="9">
        <v>0</v>
      </c>
      <c r="T51" s="8">
        <f t="shared" si="37"/>
        <v>145.05</v>
      </c>
      <c r="U51" s="9">
        <v>142.82</v>
      </c>
      <c r="V51" s="9">
        <v>0</v>
      </c>
      <c r="W51" s="8">
        <f t="shared" si="38"/>
        <v>142.82</v>
      </c>
      <c r="X51" s="9">
        <f aca="true" t="shared" si="49" ref="X51:AO51">X18</f>
        <v>188.06</v>
      </c>
      <c r="Y51" s="9">
        <f t="shared" si="49"/>
        <v>0</v>
      </c>
      <c r="Z51" s="9">
        <f t="shared" si="49"/>
        <v>188.06</v>
      </c>
      <c r="AA51" s="9">
        <f t="shared" si="49"/>
        <v>213.55</v>
      </c>
      <c r="AB51" s="9">
        <f t="shared" si="49"/>
        <v>0</v>
      </c>
      <c r="AC51" s="9">
        <f t="shared" si="49"/>
        <v>213.55</v>
      </c>
      <c r="AD51" s="9">
        <f t="shared" si="49"/>
        <v>242.49</v>
      </c>
      <c r="AE51" s="9">
        <f t="shared" si="49"/>
        <v>0</v>
      </c>
      <c r="AF51" s="9">
        <f t="shared" si="49"/>
        <v>242.49</v>
      </c>
      <c r="AG51" s="9">
        <f t="shared" si="49"/>
        <v>275.35</v>
      </c>
      <c r="AH51" s="9">
        <f t="shared" si="49"/>
        <v>0</v>
      </c>
      <c r="AI51" s="9">
        <f t="shared" si="49"/>
        <v>275.35</v>
      </c>
      <c r="AJ51" s="9">
        <f t="shared" si="49"/>
        <v>312.66</v>
      </c>
      <c r="AK51" s="9">
        <f t="shared" si="49"/>
        <v>0</v>
      </c>
      <c r="AL51" s="9">
        <f t="shared" si="49"/>
        <v>312.66</v>
      </c>
      <c r="AM51" s="9">
        <f t="shared" si="49"/>
        <v>355.03</v>
      </c>
      <c r="AN51" s="9">
        <f t="shared" si="49"/>
        <v>0</v>
      </c>
      <c r="AO51" s="35">
        <f t="shared" si="49"/>
        <v>355.03</v>
      </c>
    </row>
    <row r="52" spans="1:41" ht="12.75">
      <c r="A52" s="16"/>
      <c r="B52" s="17" t="s">
        <v>66</v>
      </c>
      <c r="C52" s="9">
        <v>57.09</v>
      </c>
      <c r="D52" s="9">
        <v>0.06</v>
      </c>
      <c r="E52" s="8">
        <f t="shared" si="30"/>
        <v>57.150000000000006</v>
      </c>
      <c r="F52" s="9">
        <v>57.47</v>
      </c>
      <c r="G52" s="9">
        <v>0.1</v>
      </c>
      <c r="H52" s="8">
        <f t="shared" si="31"/>
        <v>57.57</v>
      </c>
      <c r="I52" s="9">
        <v>105.84</v>
      </c>
      <c r="J52" s="9">
        <v>0.21</v>
      </c>
      <c r="K52" s="8">
        <f t="shared" si="32"/>
        <v>106.05</v>
      </c>
      <c r="L52" s="9">
        <v>131.32</v>
      </c>
      <c r="M52" s="9">
        <v>0</v>
      </c>
      <c r="N52" s="8">
        <f t="shared" si="33"/>
        <v>131.32</v>
      </c>
      <c r="O52" s="9">
        <v>147.85</v>
      </c>
      <c r="P52" s="9">
        <v>0.2</v>
      </c>
      <c r="Q52" s="8">
        <f t="shared" si="36"/>
        <v>148.04999999999998</v>
      </c>
      <c r="R52" s="9">
        <v>316.17</v>
      </c>
      <c r="S52" s="9">
        <v>0.25</v>
      </c>
      <c r="T52" s="8">
        <f t="shared" si="37"/>
        <v>316.42</v>
      </c>
      <c r="U52" s="9">
        <v>369.9</v>
      </c>
      <c r="V52" s="9">
        <v>0.25</v>
      </c>
      <c r="W52" s="8">
        <f t="shared" si="38"/>
        <v>370.15</v>
      </c>
      <c r="X52" s="9">
        <f aca="true" t="shared" si="50" ref="X52:AO52">X19</f>
        <v>404.64000000000004</v>
      </c>
      <c r="Y52" s="9">
        <f t="shared" si="50"/>
        <v>0</v>
      </c>
      <c r="Z52" s="9">
        <f t="shared" si="50"/>
        <v>404.64000000000004</v>
      </c>
      <c r="AA52" s="9">
        <f t="shared" si="50"/>
        <v>458.73999999999995</v>
      </c>
      <c r="AB52" s="9">
        <f t="shared" si="50"/>
        <v>0</v>
      </c>
      <c r="AC52" s="9">
        <f t="shared" si="50"/>
        <v>458.73999999999995</v>
      </c>
      <c r="AD52" s="9">
        <f t="shared" si="50"/>
        <v>520.96</v>
      </c>
      <c r="AE52" s="9">
        <f t="shared" si="50"/>
        <v>0</v>
      </c>
      <c r="AF52" s="9">
        <f t="shared" si="50"/>
        <v>520.96</v>
      </c>
      <c r="AG52" s="9">
        <f t="shared" si="50"/>
        <v>592.79</v>
      </c>
      <c r="AH52" s="9">
        <f t="shared" si="50"/>
        <v>0</v>
      </c>
      <c r="AI52" s="9">
        <f t="shared" si="50"/>
        <v>592.79</v>
      </c>
      <c r="AJ52" s="9">
        <f t="shared" si="50"/>
        <v>676.0899999999999</v>
      </c>
      <c r="AK52" s="9">
        <f t="shared" si="50"/>
        <v>0</v>
      </c>
      <c r="AL52" s="9">
        <f t="shared" si="50"/>
        <v>676.0899999999999</v>
      </c>
      <c r="AM52" s="9">
        <f t="shared" si="50"/>
        <v>773.1200000000001</v>
      </c>
      <c r="AN52" s="9">
        <f t="shared" si="50"/>
        <v>0</v>
      </c>
      <c r="AO52" s="35">
        <f t="shared" si="50"/>
        <v>773.1200000000001</v>
      </c>
    </row>
    <row r="53" spans="1:41" ht="25.5">
      <c r="A53" s="16"/>
      <c r="B53" s="17" t="s">
        <v>69</v>
      </c>
      <c r="C53" s="9">
        <v>11.49</v>
      </c>
      <c r="D53" s="9">
        <v>0</v>
      </c>
      <c r="E53" s="8">
        <f t="shared" si="30"/>
        <v>11.49</v>
      </c>
      <c r="F53" s="9">
        <v>12.78</v>
      </c>
      <c r="G53" s="9">
        <v>0</v>
      </c>
      <c r="H53" s="8">
        <f t="shared" si="31"/>
        <v>12.78</v>
      </c>
      <c r="I53" s="9">
        <v>16.48</v>
      </c>
      <c r="J53" s="9">
        <v>0</v>
      </c>
      <c r="K53" s="8">
        <f t="shared" si="32"/>
        <v>16.48</v>
      </c>
      <c r="L53" s="9">
        <v>17.37</v>
      </c>
      <c r="M53" s="9">
        <v>0</v>
      </c>
      <c r="N53" s="8">
        <f t="shared" si="33"/>
        <v>17.37</v>
      </c>
      <c r="O53" s="9">
        <v>21.06</v>
      </c>
      <c r="P53" s="9">
        <v>0</v>
      </c>
      <c r="Q53" s="8">
        <f t="shared" si="36"/>
        <v>21.06</v>
      </c>
      <c r="R53" s="9">
        <v>38.7</v>
      </c>
      <c r="S53" s="9">
        <v>0</v>
      </c>
      <c r="T53" s="8">
        <f t="shared" si="37"/>
        <v>38.7</v>
      </c>
      <c r="U53" s="9">
        <v>59.9</v>
      </c>
      <c r="V53" s="9">
        <v>0</v>
      </c>
      <c r="W53" s="8">
        <f t="shared" si="38"/>
        <v>59.9</v>
      </c>
      <c r="X53" s="9">
        <f aca="true" t="shared" si="51" ref="X53:AO53">X20</f>
        <v>60.15</v>
      </c>
      <c r="Y53" s="9">
        <f t="shared" si="51"/>
        <v>0</v>
      </c>
      <c r="Z53" s="9">
        <f t="shared" si="51"/>
        <v>60.15</v>
      </c>
      <c r="AA53" s="9">
        <f t="shared" si="51"/>
        <v>74.96</v>
      </c>
      <c r="AB53" s="9">
        <f t="shared" si="51"/>
        <v>0</v>
      </c>
      <c r="AC53" s="9">
        <f t="shared" si="51"/>
        <v>74.96</v>
      </c>
      <c r="AD53" s="9">
        <f t="shared" si="51"/>
        <v>93.45</v>
      </c>
      <c r="AE53" s="9">
        <f t="shared" si="51"/>
        <v>0</v>
      </c>
      <c r="AF53" s="9">
        <f t="shared" si="51"/>
        <v>93.45</v>
      </c>
      <c r="AG53" s="9">
        <f t="shared" si="51"/>
        <v>116.48</v>
      </c>
      <c r="AH53" s="9">
        <f t="shared" si="51"/>
        <v>0</v>
      </c>
      <c r="AI53" s="9">
        <f t="shared" si="51"/>
        <v>116.48</v>
      </c>
      <c r="AJ53" s="9">
        <f t="shared" si="51"/>
        <v>145.19</v>
      </c>
      <c r="AK53" s="9">
        <f t="shared" si="51"/>
        <v>0</v>
      </c>
      <c r="AL53" s="9">
        <f t="shared" si="51"/>
        <v>145.19</v>
      </c>
      <c r="AM53" s="9">
        <f t="shared" si="51"/>
        <v>180.97</v>
      </c>
      <c r="AN53" s="9">
        <f t="shared" si="51"/>
        <v>0</v>
      </c>
      <c r="AO53" s="35">
        <f t="shared" si="51"/>
        <v>180.97</v>
      </c>
    </row>
    <row r="54" spans="3:41" ht="12.75">
      <c r="C54" s="5"/>
      <c r="D54" s="5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ht="25.5">
      <c r="B55" s="30" t="s">
        <v>70</v>
      </c>
      <c r="C55" s="5"/>
      <c r="D55" s="5"/>
      <c r="E55" s="4">
        <f>151.21-90.43</f>
        <v>60.78</v>
      </c>
      <c r="F55" s="5"/>
      <c r="G55" s="5"/>
      <c r="H55" s="31">
        <f>59.35-151.21</f>
        <v>-91.86000000000001</v>
      </c>
      <c r="I55" s="31"/>
      <c r="J55" s="31"/>
      <c r="K55" s="31">
        <f>81.58-59.35</f>
        <v>22.229999999999997</v>
      </c>
      <c r="L55" s="31"/>
      <c r="M55" s="31"/>
      <c r="N55" s="31">
        <f>170.93-81.58</f>
        <v>89.35000000000001</v>
      </c>
      <c r="O55" s="31"/>
      <c r="P55" s="31"/>
      <c r="Q55" s="31">
        <f>64.19-170.93</f>
        <v>-106.74000000000001</v>
      </c>
      <c r="R55" s="31"/>
      <c r="S55" s="31"/>
      <c r="T55" s="31">
        <f>64.66-64.19</f>
        <v>0.46999999999999886</v>
      </c>
      <c r="U55" s="31"/>
      <c r="V55" s="31"/>
      <c r="W55" s="31">
        <f>64.27-64.66</f>
        <v>-0.39000000000000057</v>
      </c>
      <c r="X55" s="31"/>
      <c r="Y55" s="31"/>
      <c r="Z55" s="31"/>
      <c r="AA55" s="31"/>
      <c r="AB55" s="31"/>
      <c r="AC55" s="31"/>
      <c r="AD55" s="31"/>
      <c r="AE55" s="31"/>
      <c r="AF55" s="31"/>
      <c r="AG55" s="5"/>
      <c r="AH55" s="5"/>
      <c r="AI55" s="5"/>
      <c r="AJ55" s="5"/>
      <c r="AK55" s="5"/>
      <c r="AL55" s="5"/>
      <c r="AM55" s="5"/>
      <c r="AN55" s="5"/>
      <c r="AO55" s="5"/>
    </row>
    <row r="56" spans="2:41" ht="25.5">
      <c r="B56" s="32" t="s">
        <v>73</v>
      </c>
      <c r="C56" s="5"/>
      <c r="D56" s="5"/>
      <c r="E56" s="4">
        <v>0</v>
      </c>
      <c r="F56" s="5"/>
      <c r="G56" s="5"/>
      <c r="H56" s="31">
        <f>385-314</f>
        <v>71</v>
      </c>
      <c r="I56" s="31"/>
      <c r="J56" s="31"/>
      <c r="K56" s="31">
        <f>560.64-499</f>
        <v>61.639999999999986</v>
      </c>
      <c r="L56" s="31"/>
      <c r="M56" s="31"/>
      <c r="N56" s="39">
        <f>583.76-735.64</f>
        <v>-151.88</v>
      </c>
      <c r="O56" s="31"/>
      <c r="P56" s="31"/>
      <c r="Q56" s="31">
        <f>828-684.76</f>
        <v>143.24</v>
      </c>
      <c r="R56" s="31"/>
      <c r="S56" s="31"/>
      <c r="T56" s="31">
        <v>0</v>
      </c>
      <c r="U56" s="31"/>
      <c r="V56" s="31"/>
      <c r="W56" s="31">
        <v>0</v>
      </c>
      <c r="X56" s="31"/>
      <c r="Y56" s="33"/>
      <c r="Z56" s="31"/>
      <c r="AA56" s="31"/>
      <c r="AB56" s="31"/>
      <c r="AC56" s="31"/>
      <c r="AD56" s="31"/>
      <c r="AE56" s="31"/>
      <c r="AF56" s="31"/>
      <c r="AG56" s="5"/>
      <c r="AH56" s="5"/>
      <c r="AI56" s="5"/>
      <c r="AJ56" s="5"/>
      <c r="AK56" s="5"/>
      <c r="AL56" s="5"/>
      <c r="AM56" s="5"/>
      <c r="AN56" s="5"/>
      <c r="AO56" s="5"/>
    </row>
    <row r="57" spans="2:41" ht="25.5">
      <c r="B57" s="32" t="s">
        <v>71</v>
      </c>
      <c r="C57" s="5"/>
      <c r="D57" s="5"/>
      <c r="E57" s="4">
        <v>0</v>
      </c>
      <c r="F57" s="5"/>
      <c r="G57" s="5"/>
      <c r="H57" s="31">
        <v>0</v>
      </c>
      <c r="I57" s="31"/>
      <c r="J57" s="31"/>
      <c r="K57" s="31">
        <v>0</v>
      </c>
      <c r="L57" s="31"/>
      <c r="M57" s="31"/>
      <c r="N57" s="31">
        <v>0</v>
      </c>
      <c r="O57" s="31"/>
      <c r="P57" s="31"/>
      <c r="Q57" s="31">
        <v>0</v>
      </c>
      <c r="R57" s="31"/>
      <c r="S57" s="31"/>
      <c r="T57" s="31">
        <v>0</v>
      </c>
      <c r="U57" s="31"/>
      <c r="V57" s="31"/>
      <c r="W57" s="31">
        <v>0</v>
      </c>
      <c r="X57" s="31"/>
      <c r="Y57" s="33"/>
      <c r="Z57" s="31"/>
      <c r="AA57" s="31"/>
      <c r="AB57" s="31"/>
      <c r="AC57" s="31"/>
      <c r="AD57" s="31"/>
      <c r="AE57" s="31"/>
      <c r="AF57" s="31"/>
      <c r="AG57" s="5"/>
      <c r="AH57" s="5"/>
      <c r="AI57" s="5"/>
      <c r="AJ57" s="5"/>
      <c r="AK57" s="5"/>
      <c r="AL57" s="5"/>
      <c r="AM57" s="5"/>
      <c r="AN57" s="5"/>
      <c r="AO57" s="5"/>
    </row>
  </sheetData>
  <sheetProtection formatRows="0" insertColumns="0" insertRows="0" insertHyperlinks="0" deleteColumns="0" deleteRows="0" sort="0"/>
  <mergeCells count="20">
    <mergeCell ref="AA1:AO1"/>
    <mergeCell ref="C1:Q1"/>
    <mergeCell ref="R1:T1"/>
    <mergeCell ref="U1:W1"/>
    <mergeCell ref="X1:Z1"/>
    <mergeCell ref="U2:W2"/>
    <mergeCell ref="AG2:AI2"/>
    <mergeCell ref="AJ2:AL2"/>
    <mergeCell ref="AM2:AO2"/>
    <mergeCell ref="X2:Z2"/>
    <mergeCell ref="A1:B3"/>
    <mergeCell ref="AP2:AR2"/>
    <mergeCell ref="L2:N2"/>
    <mergeCell ref="C2:E2"/>
    <mergeCell ref="F2:H2"/>
    <mergeCell ref="I2:K2"/>
    <mergeCell ref="AA2:AC2"/>
    <mergeCell ref="AD2:AF2"/>
    <mergeCell ref="O2:Q2"/>
    <mergeCell ref="R2:T2"/>
  </mergeCells>
  <printOptions gridLines="1" horizontalCentered="1"/>
  <pageMargins left="1.25" right="0.5" top="1" bottom="1" header="0.5" footer="0.75"/>
  <pageSetup blackAndWhite="1" firstPageNumber="86" useFirstPageNumber="1" horizontalDpi="600" verticalDpi="600" orientation="landscape" pageOrder="overThenDown" paperSize="9" r:id="rId1"/>
  <headerFooter alignWithMargins="0">
    <oddHeader>&amp;L&amp;"Times New Roman,Bold"&amp;12     Name of State - SIKKIM&amp;C&amp;"Times New Roman,Bold"&amp;12Capital Disbursement&amp;R&amp;"Times New Roman,Bold"&amp;12Statement - 4(b)
Rs. in Crore</oddHeader>
    <oddFooter>&amp;C&amp;"Times New Roman,Regular"&amp;11&amp;P</oddFooter>
  </headerFooter>
  <colBreaks count="1" manualBreakCount="1">
    <brk id="2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2008-07-09T22:38:06Z</cp:lastPrinted>
  <dcterms:created xsi:type="dcterms:W3CDTF">2008-07-03T01:58:57Z</dcterms:created>
  <dcterms:modified xsi:type="dcterms:W3CDTF">2008-07-09T22:38:49Z</dcterms:modified>
  <cp:category/>
  <cp:version/>
  <cp:contentType/>
  <cp:contentStatus/>
</cp:coreProperties>
</file>